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60.129.51\fs\@all_section\＠企-行政改革推進課\31.庁内DX取り組み\20260806_事業者登録オンライン化\10.Excelファイル検討\"/>
    </mc:Choice>
  </mc:AlternateContent>
  <xr:revisionPtr revIDLastSave="0" documentId="13_ncr:1_{7C540936-853D-4488-898A-2B1ABF649ED7}" xr6:coauthVersionLast="47" xr6:coauthVersionMax="47" xr10:uidLastSave="{00000000-0000-0000-0000-000000000000}"/>
  <workbookProtection lockStructure="1"/>
  <bookViews>
    <workbookView xWindow="-8055" yWindow="-16297" windowWidth="28995" windowHeight="15675" xr2:uid="{4799F188-C4F7-45CF-BD7E-6C0D01535337}"/>
  </bookViews>
  <sheets>
    <sheet name="提出書類チェックシート" sheetId="10" r:id="rId1"/>
    <sheet name="登録番号" sheetId="27" r:id="rId2"/>
    <sheet name="入力エラーチェック" sheetId="1" r:id="rId3"/>
    <sheet name="基本情報" sheetId="2" r:id="rId4"/>
    <sheet name="経営・許可" sheetId="3" r:id="rId5"/>
    <sheet name="希望業種" sheetId="5" r:id="rId6"/>
    <sheet name="有資格職員数名簿" sheetId="4" r:id="rId7"/>
    <sheet name="様式第3号" sheetId="18" r:id="rId8"/>
    <sheet name="様式第4号" sheetId="19" r:id="rId9"/>
    <sheet name="様式第7号" sheetId="20" r:id="rId10"/>
    <sheet name="様式第8号" sheetId="21" r:id="rId11"/>
    <sheet name="様式第11号" sheetId="29" r:id="rId12"/>
    <sheet name="様式第12号" sheetId="23" r:id="rId13"/>
    <sheet name="様式第13号" sheetId="24" r:id="rId14"/>
    <sheet name="様式第15号" sheetId="25" r:id="rId15"/>
    <sheet name="様式第15号記入例 " sheetId="28" r:id="rId16"/>
    <sheet name="項目一覧" sheetId="7" state="hidden" r:id="rId17"/>
    <sheet name="設定・マスタ" sheetId="6" state="hidden" r:id="rId18"/>
    <sheet name="申請CSV" sheetId="8" state="hidden" r:id="rId19"/>
    <sheet name="業種CSV" sheetId="9" state="hidden" r:id="rId20"/>
  </sheets>
  <definedNames>
    <definedName name="_xlnm._FilterDatabase" localSheetId="4" hidden="1">経営・許可!$A$7:$H$47</definedName>
    <definedName name="_xlnm.Print_Area" localSheetId="11">様式第11号!$A$1:$J$156</definedName>
    <definedName name="_xlnm.Print_Area" localSheetId="12">様式第12号!$A$1:$K$46</definedName>
    <definedName name="_xlnm.Print_Area" localSheetId="13">様式第13号!$A$1:$J$32</definedName>
    <definedName name="_xlnm.Print_Area" localSheetId="14">様式第15号!$A$1:$AF$51</definedName>
    <definedName name="_xlnm.Print_Area" localSheetId="15">'様式第15号記入例 '!$A$1:$AZ$52</definedName>
    <definedName name="_xlnm.Print_Area" localSheetId="7">様式第3号!$A$1:$BB$49</definedName>
    <definedName name="_xlnm.Print_Area" localSheetId="8">様式第4号!$A$1:$BB$52</definedName>
    <definedName name="_xlnm.Print_Area" localSheetId="9">様式第7号!$A$1:$S$49</definedName>
    <definedName name="_xlnm.Print_Area" localSheetId="10">様式第8号!$A$1:$L$37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0" i="4" l="1"/>
  <c r="N110" i="4" s="1"/>
  <c r="M109" i="4"/>
  <c r="N109" i="4" s="1"/>
  <c r="M108" i="4"/>
  <c r="N108" i="4" s="1"/>
  <c r="M107" i="4"/>
  <c r="N107" i="4" s="1"/>
  <c r="M106" i="4"/>
  <c r="N106" i="4" s="1"/>
  <c r="M105" i="4"/>
  <c r="N105" i="4" s="1"/>
  <c r="M104" i="4"/>
  <c r="N104" i="4" s="1"/>
  <c r="M103" i="4"/>
  <c r="N103" i="4" s="1"/>
  <c r="M102" i="4"/>
  <c r="N102" i="4" s="1"/>
  <c r="M101" i="4"/>
  <c r="N101" i="4" s="1"/>
  <c r="M100" i="4"/>
  <c r="N100" i="4" s="1"/>
  <c r="M99" i="4"/>
  <c r="N99" i="4" s="1"/>
  <c r="M98" i="4"/>
  <c r="N98" i="4" s="1"/>
  <c r="M97" i="4"/>
  <c r="N97" i="4" s="1"/>
  <c r="M96" i="4"/>
  <c r="N96" i="4" s="1"/>
  <c r="M95" i="4"/>
  <c r="N95" i="4" s="1"/>
  <c r="M94" i="4"/>
  <c r="N94" i="4" s="1"/>
  <c r="M93" i="4"/>
  <c r="N93" i="4" s="1"/>
  <c r="M92" i="4"/>
  <c r="N92" i="4" s="1"/>
  <c r="M91" i="4"/>
  <c r="N91" i="4" s="1"/>
  <c r="M90" i="4"/>
  <c r="N90" i="4" s="1"/>
  <c r="M89" i="4"/>
  <c r="N89" i="4" s="1"/>
  <c r="M88" i="4"/>
  <c r="N88" i="4" s="1"/>
  <c r="M87" i="4"/>
  <c r="N87" i="4" s="1"/>
  <c r="M86" i="4"/>
  <c r="N86" i="4" s="1"/>
  <c r="M85" i="4"/>
  <c r="N85" i="4" s="1"/>
  <c r="M84" i="4"/>
  <c r="N84" i="4" s="1"/>
  <c r="M83" i="4"/>
  <c r="N83" i="4" s="1"/>
  <c r="M82" i="4"/>
  <c r="N82" i="4" s="1"/>
  <c r="M81" i="4"/>
  <c r="N81" i="4" s="1"/>
  <c r="M80" i="4"/>
  <c r="N80" i="4" s="1"/>
  <c r="M79" i="4"/>
  <c r="N79" i="4" s="1"/>
  <c r="M78" i="4"/>
  <c r="N78" i="4" s="1"/>
  <c r="M77" i="4"/>
  <c r="N77" i="4" s="1"/>
  <c r="M76" i="4"/>
  <c r="N76" i="4" s="1"/>
  <c r="M75" i="4"/>
  <c r="N75" i="4" s="1"/>
  <c r="M74" i="4"/>
  <c r="N74" i="4" s="1"/>
  <c r="M73" i="4"/>
  <c r="N73" i="4" s="1"/>
  <c r="M72" i="4"/>
  <c r="N72" i="4" s="1"/>
  <c r="M71" i="4"/>
  <c r="N71" i="4" s="1"/>
  <c r="M70" i="4"/>
  <c r="N70" i="4" s="1"/>
  <c r="M69" i="4"/>
  <c r="N69" i="4" s="1"/>
  <c r="M68" i="4"/>
  <c r="N68" i="4" s="1"/>
  <c r="M67" i="4"/>
  <c r="N67" i="4" s="1"/>
  <c r="M66" i="4"/>
  <c r="N66" i="4" s="1"/>
  <c r="M65" i="4"/>
  <c r="N65" i="4" s="1"/>
  <c r="M64" i="4"/>
  <c r="N64" i="4" s="1"/>
  <c r="M63" i="4"/>
  <c r="N63" i="4" s="1"/>
  <c r="M62" i="4"/>
  <c r="N62" i="4" s="1"/>
  <c r="M61" i="4"/>
  <c r="N61" i="4" s="1"/>
  <c r="M60" i="4"/>
  <c r="N60" i="4" s="1"/>
  <c r="M59" i="4"/>
  <c r="N59" i="4" s="1"/>
  <c r="M58" i="4"/>
  <c r="N58" i="4" s="1"/>
  <c r="M57" i="4"/>
  <c r="N57" i="4" s="1"/>
  <c r="M56" i="4"/>
  <c r="N56" i="4" s="1"/>
  <c r="M55" i="4"/>
  <c r="N55" i="4" s="1"/>
  <c r="M54" i="4"/>
  <c r="N54" i="4" s="1"/>
  <c r="M53" i="4"/>
  <c r="N53" i="4" s="1"/>
  <c r="M52" i="4"/>
  <c r="N52" i="4" s="1"/>
  <c r="M51" i="4"/>
  <c r="N51" i="4" s="1"/>
  <c r="M50" i="4"/>
  <c r="N50" i="4" s="1"/>
  <c r="M49" i="4"/>
  <c r="N49" i="4" s="1"/>
  <c r="M48" i="4"/>
  <c r="N48" i="4" s="1"/>
  <c r="M47" i="4"/>
  <c r="N47" i="4" s="1"/>
  <c r="M46" i="4"/>
  <c r="N46" i="4" s="1"/>
  <c r="M45" i="4"/>
  <c r="N45" i="4" s="1"/>
  <c r="M44" i="4"/>
  <c r="N44" i="4" s="1"/>
  <c r="M43" i="4"/>
  <c r="N43" i="4" s="1"/>
  <c r="M42" i="4"/>
  <c r="N42" i="4" s="1"/>
  <c r="M41" i="4"/>
  <c r="N41" i="4" s="1"/>
  <c r="M40" i="4"/>
  <c r="N40" i="4" s="1"/>
  <c r="M39" i="4"/>
  <c r="N39" i="4" s="1"/>
  <c r="M38" i="4"/>
  <c r="N38" i="4" s="1"/>
  <c r="M37" i="4"/>
  <c r="N37" i="4" s="1"/>
  <c r="M36" i="4"/>
  <c r="N36" i="4" s="1"/>
  <c r="M35" i="4"/>
  <c r="N35" i="4" s="1"/>
  <c r="M34" i="4"/>
  <c r="N34" i="4" s="1"/>
  <c r="M33" i="4"/>
  <c r="N33" i="4" s="1"/>
  <c r="M32" i="4"/>
  <c r="N32" i="4" s="1"/>
  <c r="M31" i="4"/>
  <c r="N31" i="4" s="1"/>
  <c r="M30" i="4"/>
  <c r="N30" i="4" s="1"/>
  <c r="M29" i="4"/>
  <c r="N29" i="4" s="1"/>
  <c r="M28" i="4"/>
  <c r="N28" i="4" s="1"/>
  <c r="M27" i="4"/>
  <c r="N27" i="4" s="1"/>
  <c r="M26" i="4"/>
  <c r="N26" i="4" s="1"/>
  <c r="M25" i="4"/>
  <c r="N25" i="4" s="1"/>
  <c r="M24" i="4"/>
  <c r="N24" i="4" s="1"/>
  <c r="M23" i="4"/>
  <c r="N23" i="4" s="1"/>
  <c r="M22" i="4"/>
  <c r="N22" i="4" s="1"/>
  <c r="M21" i="4"/>
  <c r="N21" i="4" s="1"/>
  <c r="M14" i="4"/>
  <c r="N14" i="4" s="1"/>
  <c r="M5" i="4"/>
  <c r="G5" i="4"/>
  <c r="D39" i="7" s="1"/>
  <c r="E39" i="7" s="1"/>
  <c r="AG2" i="8" s="1"/>
  <c r="M7" i="4"/>
  <c r="G9" i="9"/>
  <c r="F9" i="9"/>
  <c r="E9" i="9"/>
  <c r="D9" i="9"/>
  <c r="C9" i="9"/>
  <c r="B9" i="9"/>
  <c r="A9" i="9"/>
  <c r="F8" i="9"/>
  <c r="E8" i="9"/>
  <c r="D8" i="9"/>
  <c r="C8" i="9"/>
  <c r="B8" i="9"/>
  <c r="A8" i="9"/>
  <c r="G7" i="9"/>
  <c r="F7" i="9"/>
  <c r="E7" i="9"/>
  <c r="D7" i="9"/>
  <c r="C7" i="9"/>
  <c r="B7" i="9"/>
  <c r="A7" i="9"/>
  <c r="F6" i="9"/>
  <c r="E6" i="9"/>
  <c r="D6" i="9"/>
  <c r="C6" i="9"/>
  <c r="B6" i="9"/>
  <c r="A6" i="9"/>
  <c r="F5" i="9"/>
  <c r="E5" i="9"/>
  <c r="D5" i="9"/>
  <c r="C5" i="9"/>
  <c r="B5" i="9"/>
  <c r="A5" i="9"/>
  <c r="K4" i="9"/>
  <c r="J4" i="9"/>
  <c r="I4" i="9"/>
  <c r="F4" i="9"/>
  <c r="E4" i="9"/>
  <c r="D4" i="9"/>
  <c r="C4" i="9"/>
  <c r="B4" i="9"/>
  <c r="A4" i="9"/>
  <c r="K3" i="9"/>
  <c r="J3" i="9"/>
  <c r="I3" i="9"/>
  <c r="H3" i="9"/>
  <c r="F3" i="9"/>
  <c r="E3" i="9"/>
  <c r="D3" i="9"/>
  <c r="C3" i="9"/>
  <c r="B3" i="9"/>
  <c r="A3" i="9"/>
  <c r="F2" i="9"/>
  <c r="E2" i="9"/>
  <c r="D2" i="9"/>
  <c r="C2" i="9"/>
  <c r="B2" i="9"/>
  <c r="A2" i="9"/>
  <c r="D40" i="7"/>
  <c r="E40" i="7" s="1"/>
  <c r="AH2" i="8" s="1"/>
  <c r="D38" i="7"/>
  <c r="E38" i="7" s="1"/>
  <c r="AF2" i="8" s="1"/>
  <c r="D37" i="7"/>
  <c r="E37" i="7" s="1"/>
  <c r="AE2" i="8" s="1"/>
  <c r="D36" i="7"/>
  <c r="E36" i="7" s="1"/>
  <c r="AD2" i="8" s="1"/>
  <c r="D35" i="7"/>
  <c r="E35" i="7" s="1"/>
  <c r="AC2" i="8" s="1"/>
  <c r="D34" i="7"/>
  <c r="E34" i="7" s="1"/>
  <c r="AB2" i="8" s="1"/>
  <c r="D33" i="7"/>
  <c r="E33" i="7" s="1"/>
  <c r="AA2" i="8" s="1"/>
  <c r="D32" i="7"/>
  <c r="E32" i="7" s="1"/>
  <c r="Z2" i="8" s="1"/>
  <c r="D31" i="7"/>
  <c r="E31" i="7" s="1"/>
  <c r="Y2" i="8" s="1"/>
  <c r="D30" i="7"/>
  <c r="E30" i="7" s="1"/>
  <c r="X2" i="8" s="1"/>
  <c r="D29" i="7"/>
  <c r="E29" i="7" s="1"/>
  <c r="W2" i="8" s="1"/>
  <c r="D28" i="7"/>
  <c r="E28" i="7" s="1"/>
  <c r="V2" i="8" s="1"/>
  <c r="D27" i="7"/>
  <c r="E27" i="7" s="1"/>
  <c r="U2" i="8" s="1"/>
  <c r="D26" i="7"/>
  <c r="E26" i="7" s="1"/>
  <c r="T2" i="8" s="1"/>
  <c r="D25" i="7"/>
  <c r="E25" i="7" s="1"/>
  <c r="S2" i="8" s="1"/>
  <c r="D24" i="7"/>
  <c r="E24" i="7" s="1"/>
  <c r="R2" i="8" s="1"/>
  <c r="D23" i="7"/>
  <c r="E23" i="7" s="1"/>
  <c r="Q2" i="8" s="1"/>
  <c r="D22" i="7"/>
  <c r="E22" i="7" s="1"/>
  <c r="P2" i="8" s="1"/>
  <c r="D21" i="7"/>
  <c r="E21" i="7" s="1"/>
  <c r="O2" i="8" s="1"/>
  <c r="D20" i="7"/>
  <c r="E20" i="7" s="1"/>
  <c r="N2" i="8" s="1"/>
  <c r="D19" i="7"/>
  <c r="E19" i="7" s="1"/>
  <c r="M2" i="8" s="1"/>
  <c r="D18" i="7"/>
  <c r="E18" i="7" s="1"/>
  <c r="L2" i="8" s="1"/>
  <c r="D17" i="7"/>
  <c r="E17" i="7" s="1"/>
  <c r="K2" i="8" s="1"/>
  <c r="D16" i="7"/>
  <c r="E16" i="7" s="1"/>
  <c r="J2" i="8" s="1"/>
  <c r="D15" i="7"/>
  <c r="E15" i="7" s="1"/>
  <c r="I2" i="8" s="1"/>
  <c r="D14" i="7"/>
  <c r="E14" i="7" s="1"/>
  <c r="H2" i="8" s="1"/>
  <c r="D13" i="7"/>
  <c r="E13" i="7" s="1"/>
  <c r="G2" i="8" s="1"/>
  <c r="D12" i="7"/>
  <c r="E12" i="7" s="1"/>
  <c r="F2" i="8" s="1"/>
  <c r="D11" i="7"/>
  <c r="E11" i="7" s="1"/>
  <c r="E2" i="8" s="1"/>
  <c r="D10" i="7"/>
  <c r="E10" i="7" s="1"/>
  <c r="D2" i="8" s="1"/>
  <c r="D9" i="7"/>
  <c r="E9" i="7" s="1"/>
  <c r="C2" i="8" s="1"/>
  <c r="E8" i="7"/>
  <c r="B2" i="8" s="1"/>
  <c r="D8" i="7"/>
  <c r="D7" i="7"/>
  <c r="E7" i="7" s="1"/>
  <c r="A2" i="8" s="1"/>
  <c r="A21" i="3"/>
  <c r="H96" i="6"/>
  <c r="H95" i="6"/>
  <c r="H94" i="6"/>
  <c r="H93" i="6"/>
  <c r="H92" i="6"/>
  <c r="H91" i="6"/>
  <c r="H90" i="6"/>
  <c r="H89" i="6"/>
  <c r="H88" i="6"/>
  <c r="H87" i="6"/>
  <c r="H86" i="6"/>
  <c r="H85" i="6"/>
  <c r="H84" i="6"/>
  <c r="H83" i="6"/>
  <c r="H82" i="6"/>
  <c r="H81" i="6"/>
  <c r="H80" i="6"/>
  <c r="H79" i="6"/>
  <c r="H78" i="6"/>
  <c r="H77" i="6"/>
  <c r="H76" i="6"/>
  <c r="H75" i="6"/>
  <c r="H74" i="6"/>
  <c r="H73" i="6"/>
  <c r="H72" i="6"/>
  <c r="H71" i="6"/>
  <c r="H70"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G115" i="3"/>
  <c r="F115" i="3"/>
  <c r="G114" i="3"/>
  <c r="F114" i="3"/>
  <c r="G113" i="3"/>
  <c r="F113" i="3"/>
  <c r="G112" i="3"/>
  <c r="F112" i="3"/>
  <c r="G111" i="3"/>
  <c r="F111" i="3"/>
  <c r="G110" i="3"/>
  <c r="F110" i="3"/>
  <c r="G109" i="3"/>
  <c r="F109" i="3"/>
  <c r="G108" i="3"/>
  <c r="F108" i="3"/>
  <c r="G107" i="3"/>
  <c r="F107" i="3"/>
  <c r="G106" i="3"/>
  <c r="F106" i="3"/>
  <c r="G105" i="3"/>
  <c r="F105" i="3"/>
  <c r="G104" i="3"/>
  <c r="F104" i="3"/>
  <c r="G103" i="3"/>
  <c r="F103" i="3"/>
  <c r="G102" i="3"/>
  <c r="F102" i="3"/>
  <c r="G101" i="3"/>
  <c r="F101" i="3"/>
  <c r="G100" i="3"/>
  <c r="F100" i="3"/>
  <c r="G99" i="3"/>
  <c r="F99" i="3"/>
  <c r="G98" i="3"/>
  <c r="F98" i="3"/>
  <c r="G97" i="3"/>
  <c r="F97" i="3"/>
  <c r="G96" i="3"/>
  <c r="F96" i="3"/>
  <c r="G95" i="3"/>
  <c r="F95" i="3"/>
  <c r="G94" i="3"/>
  <c r="F94" i="3"/>
  <c r="G93" i="3"/>
  <c r="F93" i="3"/>
  <c r="G92" i="3"/>
  <c r="F92" i="3"/>
  <c r="G91" i="3"/>
  <c r="F91" i="3"/>
  <c r="G90" i="3"/>
  <c r="F90" i="3"/>
  <c r="G89" i="3"/>
  <c r="F89" i="3"/>
  <c r="G88" i="3"/>
  <c r="F88" i="3"/>
  <c r="G87" i="3"/>
  <c r="F87" i="3"/>
  <c r="G86" i="3"/>
  <c r="F86" i="3"/>
  <c r="G85" i="3"/>
  <c r="F85" i="3"/>
  <c r="G84" i="3"/>
  <c r="F84" i="3"/>
  <c r="G83" i="3"/>
  <c r="F83" i="3"/>
  <c r="G82" i="3"/>
  <c r="F82" i="3"/>
  <c r="G81" i="3"/>
  <c r="F81" i="3"/>
  <c r="G80" i="3"/>
  <c r="F80" i="3"/>
  <c r="G79" i="3"/>
  <c r="F79" i="3"/>
  <c r="G78" i="3"/>
  <c r="F78" i="3"/>
  <c r="G77" i="3"/>
  <c r="F77" i="3"/>
  <c r="G76" i="3"/>
  <c r="F76" i="3"/>
  <c r="G75" i="3"/>
  <c r="F75" i="3"/>
  <c r="G74" i="3"/>
  <c r="F74" i="3"/>
  <c r="G73" i="3"/>
  <c r="F73" i="3"/>
  <c r="G72" i="3"/>
  <c r="F72" i="3"/>
  <c r="G71" i="3"/>
  <c r="F71" i="3"/>
  <c r="G70" i="3"/>
  <c r="F70" i="3"/>
  <c r="G69" i="3"/>
  <c r="F69" i="3"/>
  <c r="G68" i="3"/>
  <c r="F68" i="3"/>
  <c r="G67" i="3"/>
  <c r="F67" i="3"/>
  <c r="G66" i="3"/>
  <c r="F66" i="3"/>
  <c r="G65" i="3"/>
  <c r="F65" i="3"/>
  <c r="G64" i="3"/>
  <c r="F64" i="3"/>
  <c r="G63" i="3"/>
  <c r="F63" i="3"/>
  <c r="G62" i="3"/>
  <c r="F62" i="3"/>
  <c r="G61" i="3"/>
  <c r="F61" i="3"/>
  <c r="G60" i="3"/>
  <c r="F60" i="3"/>
  <c r="G59" i="3"/>
  <c r="F59" i="3"/>
  <c r="G58" i="3"/>
  <c r="F58" i="3"/>
  <c r="G57" i="3"/>
  <c r="F57" i="3"/>
  <c r="G56" i="3"/>
  <c r="F56" i="3"/>
  <c r="G55" i="3"/>
  <c r="F55" i="3"/>
  <c r="G54" i="3"/>
  <c r="F54" i="3"/>
  <c r="G53" i="3"/>
  <c r="F53" i="3"/>
  <c r="G52" i="3"/>
  <c r="F52" i="3"/>
  <c r="G51" i="3"/>
  <c r="F51" i="3"/>
  <c r="G50" i="3"/>
  <c r="F50" i="3"/>
  <c r="G49" i="3"/>
  <c r="F49" i="3"/>
  <c r="G48" i="3"/>
  <c r="F48" i="3"/>
  <c r="G47" i="3"/>
  <c r="F47" i="3"/>
  <c r="G46" i="3"/>
  <c r="F46" i="3"/>
  <c r="G45" i="3"/>
  <c r="F45" i="3"/>
  <c r="G44" i="3"/>
  <c r="F44" i="3"/>
  <c r="G43" i="3"/>
  <c r="F43" i="3"/>
  <c r="G42" i="3"/>
  <c r="F42" i="3"/>
  <c r="G41" i="3"/>
  <c r="F41" i="3"/>
  <c r="G40" i="3"/>
  <c r="F40" i="3"/>
  <c r="G39" i="3"/>
  <c r="F39" i="3"/>
  <c r="G38" i="3"/>
  <c r="F38" i="3"/>
  <c r="G37" i="3"/>
  <c r="F37" i="3"/>
  <c r="G36" i="3"/>
  <c r="F36" i="3"/>
  <c r="G35" i="3"/>
  <c r="F35" i="3"/>
  <c r="G34" i="3"/>
  <c r="F34" i="3"/>
  <c r="G33" i="3"/>
  <c r="F33" i="3"/>
  <c r="G32" i="3"/>
  <c r="F32" i="3"/>
  <c r="G31" i="3"/>
  <c r="F31" i="3"/>
  <c r="G30" i="3"/>
  <c r="F30" i="3"/>
  <c r="G29" i="3"/>
  <c r="F29" i="3"/>
  <c r="G28" i="3"/>
  <c r="F28" i="3"/>
  <c r="G27" i="3"/>
  <c r="F27" i="3"/>
  <c r="G26" i="3"/>
  <c r="F26" i="3"/>
  <c r="G25" i="3"/>
  <c r="F25" i="3"/>
  <c r="G24" i="3"/>
  <c r="F24" i="3"/>
  <c r="E23" i="3"/>
  <c r="E16" i="3"/>
  <c r="E15" i="3"/>
  <c r="E14" i="3"/>
  <c r="E13" i="3"/>
  <c r="E10" i="3"/>
  <c r="E9" i="3"/>
  <c r="D36" i="2"/>
  <c r="B36" i="2"/>
  <c r="D35" i="2"/>
  <c r="B35" i="2"/>
  <c r="D34" i="2"/>
  <c r="B34" i="2"/>
  <c r="D33" i="2"/>
  <c r="B33" i="2"/>
  <c r="D32" i="2"/>
  <c r="B32" i="2"/>
  <c r="D31" i="2"/>
  <c r="B31" i="2"/>
  <c r="D30" i="2"/>
  <c r="B30" i="2"/>
  <c r="D29" i="2"/>
  <c r="B29" i="2"/>
  <c r="D26" i="2"/>
  <c r="D25" i="2"/>
  <c r="D24" i="2"/>
  <c r="D23" i="2"/>
  <c r="D22" i="2"/>
  <c r="D21" i="2"/>
  <c r="D20" i="2"/>
  <c r="D19" i="2"/>
  <c r="D18" i="2"/>
  <c r="D17" i="2"/>
  <c r="D16" i="2"/>
  <c r="D13" i="2"/>
  <c r="B13" i="2"/>
  <c r="D12" i="2"/>
  <c r="D11" i="2"/>
  <c r="D10" i="2"/>
  <c r="B10" i="2"/>
  <c r="D9" i="2"/>
  <c r="H25" i="27"/>
  <c r="K12" i="5"/>
  <c r="K11" i="5"/>
  <c r="K17" i="5"/>
  <c r="E17" i="5"/>
  <c r="K16" i="5"/>
  <c r="E16" i="5"/>
  <c r="G8" i="9" s="1"/>
  <c r="K15" i="5"/>
  <c r="E15" i="5"/>
  <c r="K14" i="5"/>
  <c r="E14" i="5"/>
  <c r="G6" i="9" s="1"/>
  <c r="K13" i="5"/>
  <c r="E13" i="5"/>
  <c r="G5" i="9" s="1"/>
  <c r="J12" i="5"/>
  <c r="L4" i="9" s="1"/>
  <c r="E12" i="5"/>
  <c r="G4" i="9" s="1"/>
  <c r="J11" i="5"/>
  <c r="L3" i="9" s="1"/>
  <c r="E11" i="5"/>
  <c r="G3" i="9" s="1"/>
  <c r="K10" i="5"/>
  <c r="E10" i="5"/>
  <c r="G2" i="9" s="1"/>
  <c r="M13" i="4" l="1"/>
  <c r="N13" i="4" s="1"/>
  <c r="M16" i="4"/>
  <c r="N16" i="4" s="1"/>
  <c r="M19" i="4"/>
  <c r="N19" i="4" s="1"/>
  <c r="M15" i="4"/>
  <c r="N15" i="4" s="1"/>
  <c r="M17" i="4"/>
  <c r="N17" i="4" s="1"/>
  <c r="M18" i="4"/>
  <c r="N18" i="4" s="1"/>
  <c r="M20" i="4"/>
  <c r="N20" i="4" s="1"/>
  <c r="M11" i="4"/>
  <c r="N11" i="4" s="1"/>
  <c r="M12" i="4"/>
  <c r="N12" i="4" s="1"/>
  <c r="B5" i="3"/>
  <c r="B5" i="2"/>
  <c r="B6" i="5"/>
  <c r="B10" i="1" s="1"/>
  <c r="B8" i="4" l="1"/>
  <c r="L171" i="4" s="1"/>
  <c r="C5" i="2"/>
  <c r="B8" i="1"/>
  <c r="C8" i="1" s="1"/>
  <c r="C5" i="3"/>
  <c r="B9" i="1"/>
  <c r="C9" i="1" s="1"/>
  <c r="C10" i="1"/>
  <c r="C6" i="5"/>
  <c r="B11" i="1" l="1"/>
  <c r="C11" i="1" s="1"/>
  <c r="M118" i="4"/>
  <c r="M135" i="4"/>
  <c r="L178" i="4"/>
  <c r="D86" i="3" s="1"/>
  <c r="A20" i="3"/>
  <c r="L120" i="4"/>
  <c r="D28" i="3" s="1"/>
  <c r="M202" i="4"/>
  <c r="M192" i="4"/>
  <c r="L132" i="4"/>
  <c r="D40" i="3" s="1"/>
  <c r="M156" i="4"/>
  <c r="M187" i="4"/>
  <c r="L144" i="4"/>
  <c r="D52" i="3" s="1"/>
  <c r="M168" i="4"/>
  <c r="M193" i="4"/>
  <c r="L156" i="4"/>
  <c r="D64" i="3" s="1"/>
  <c r="M174" i="4"/>
  <c r="M138" i="4"/>
  <c r="L192" i="4"/>
  <c r="D100" i="3" s="1"/>
  <c r="M180" i="4"/>
  <c r="L186" i="4"/>
  <c r="D94" i="3" s="1"/>
  <c r="L204" i="4"/>
  <c r="D112" i="3" s="1"/>
  <c r="M198" i="4"/>
  <c r="M122" i="4"/>
  <c r="L163" i="4"/>
  <c r="D71" i="3" s="1"/>
  <c r="M154" i="4"/>
  <c r="M200" i="4"/>
  <c r="L177" i="4"/>
  <c r="D85" i="3" s="1"/>
  <c r="L187" i="4"/>
  <c r="D95" i="3" s="1"/>
  <c r="M143" i="4"/>
  <c r="M206" i="4"/>
  <c r="L189" i="4"/>
  <c r="D97" i="3" s="1"/>
  <c r="L191" i="4"/>
  <c r="D99" i="3" s="1"/>
  <c r="M149" i="4"/>
  <c r="M119" i="4"/>
  <c r="L201" i="4"/>
  <c r="D109" i="3" s="1"/>
  <c r="L134" i="4"/>
  <c r="D42" i="3" s="1"/>
  <c r="M136" i="4"/>
  <c r="M141" i="4"/>
  <c r="L124" i="4"/>
  <c r="D32" i="3" s="1"/>
  <c r="L136" i="4"/>
  <c r="D44" i="3" s="1"/>
  <c r="L148" i="4"/>
  <c r="D56" i="3" s="1"/>
  <c r="L196" i="4"/>
  <c r="D104" i="3" s="1"/>
  <c r="M199" i="4"/>
  <c r="L151" i="4"/>
  <c r="D59" i="3" s="1"/>
  <c r="M203" i="4"/>
  <c r="M191" i="4"/>
  <c r="L130" i="4"/>
  <c r="D38" i="3" s="1"/>
  <c r="L194" i="4"/>
  <c r="D102" i="3" s="1"/>
  <c r="L190" i="4"/>
  <c r="D98" i="3" s="1"/>
  <c r="L138" i="4"/>
  <c r="D46" i="3" s="1"/>
  <c r="M137" i="4"/>
  <c r="M166" i="4"/>
  <c r="M121" i="4"/>
  <c r="M128" i="4"/>
  <c r="M153" i="4"/>
  <c r="L199" i="4"/>
  <c r="D107" i="3" s="1"/>
  <c r="L172" i="4"/>
  <c r="D80" i="3" s="1"/>
  <c r="L121" i="4"/>
  <c r="D29" i="3" s="1"/>
  <c r="L150" i="4"/>
  <c r="D58" i="3" s="1"/>
  <c r="M161" i="4"/>
  <c r="M172" i="4"/>
  <c r="M139" i="4"/>
  <c r="M134" i="4"/>
  <c r="M159" i="4"/>
  <c r="L116" i="4"/>
  <c r="D24" i="3" s="1"/>
  <c r="L125" i="4"/>
  <c r="D33" i="3" s="1"/>
  <c r="L133" i="4"/>
  <c r="D41" i="3" s="1"/>
  <c r="L162" i="4"/>
  <c r="D70" i="3" s="1"/>
  <c r="M120" i="4"/>
  <c r="M178" i="4"/>
  <c r="M145" i="4"/>
  <c r="M164" i="4"/>
  <c r="M171" i="4"/>
  <c r="L200" i="4"/>
  <c r="D108" i="3" s="1"/>
  <c r="L149" i="4"/>
  <c r="D57" i="3" s="1"/>
  <c r="L193" i="4"/>
  <c r="D101" i="3" s="1"/>
  <c r="L175" i="4"/>
  <c r="D83" i="3" s="1"/>
  <c r="M126" i="4"/>
  <c r="M184" i="4"/>
  <c r="M151" i="4"/>
  <c r="M170" i="4"/>
  <c r="M177" i="4"/>
  <c r="L117" i="4"/>
  <c r="D25" i="3" s="1"/>
  <c r="L188" i="4"/>
  <c r="D96" i="3" s="1"/>
  <c r="L205" i="4"/>
  <c r="D113" i="3" s="1"/>
  <c r="L179" i="4"/>
  <c r="D87" i="3" s="1"/>
  <c r="M132" i="4"/>
  <c r="M196" i="4"/>
  <c r="M163" i="4"/>
  <c r="M176" i="4"/>
  <c r="M183" i="4"/>
  <c r="L129" i="4"/>
  <c r="D37" i="3" s="1"/>
  <c r="L119" i="4"/>
  <c r="D27" i="3" s="1"/>
  <c r="L161" i="4"/>
  <c r="D69" i="3" s="1"/>
  <c r="L123" i="4"/>
  <c r="D31" i="3" s="1"/>
  <c r="M150" i="4"/>
  <c r="M131" i="4"/>
  <c r="M181" i="4"/>
  <c r="M182" i="4"/>
  <c r="M195" i="4"/>
  <c r="L141" i="4"/>
  <c r="D49" i="3" s="1"/>
  <c r="L131" i="4"/>
  <c r="D39" i="3" s="1"/>
  <c r="L174" i="4"/>
  <c r="D82" i="3" s="1"/>
  <c r="L135" i="4"/>
  <c r="D43" i="3" s="1"/>
  <c r="M130" i="4"/>
  <c r="M162" i="4"/>
  <c r="M190" i="4"/>
  <c r="M133" i="4"/>
  <c r="M204" i="4"/>
  <c r="M194" i="4"/>
  <c r="M165" i="4"/>
  <c r="L197" i="4"/>
  <c r="D105" i="3" s="1"/>
  <c r="L165" i="4"/>
  <c r="D73" i="3" s="1"/>
  <c r="L137" i="4"/>
  <c r="D45" i="3" s="1"/>
  <c r="L180" i="4"/>
  <c r="D88" i="3" s="1"/>
  <c r="L139" i="4"/>
  <c r="D47" i="3" s="1"/>
  <c r="L198" i="4"/>
  <c r="D106" i="3" s="1"/>
  <c r="M173" i="4"/>
  <c r="M142" i="4"/>
  <c r="M155" i="4"/>
  <c r="M169" i="4"/>
  <c r="M140" i="4"/>
  <c r="M8" i="4"/>
  <c r="M201" i="4"/>
  <c r="L128" i="4"/>
  <c r="D36" i="3" s="1"/>
  <c r="L142" i="4"/>
  <c r="D50" i="3" s="1"/>
  <c r="L143" i="4"/>
  <c r="D51" i="3" s="1"/>
  <c r="L145" i="4"/>
  <c r="D53" i="3" s="1"/>
  <c r="L146" i="4"/>
  <c r="D54" i="3" s="1"/>
  <c r="L147" i="4"/>
  <c r="D55" i="3" s="1"/>
  <c r="M197" i="4"/>
  <c r="M148" i="4"/>
  <c r="M179" i="4"/>
  <c r="M175" i="4"/>
  <c r="M146" i="4"/>
  <c r="M123" i="4"/>
  <c r="M207" i="4"/>
  <c r="L152" i="4"/>
  <c r="D60" i="3" s="1"/>
  <c r="L154" i="4"/>
  <c r="D62" i="3" s="1"/>
  <c r="L155" i="4"/>
  <c r="D63" i="3" s="1"/>
  <c r="L169" i="4"/>
  <c r="D77" i="3" s="1"/>
  <c r="L158" i="4"/>
  <c r="D66" i="3" s="1"/>
  <c r="L195" i="4"/>
  <c r="D103" i="3" s="1"/>
  <c r="M152" i="4"/>
  <c r="M129" i="4"/>
  <c r="L184" i="4"/>
  <c r="D92" i="3" s="1"/>
  <c r="L176" i="4"/>
  <c r="D84" i="3" s="1"/>
  <c r="L166" i="4"/>
  <c r="D74" i="3" s="1"/>
  <c r="L167" i="4"/>
  <c r="D75" i="3" s="1"/>
  <c r="L181" i="4"/>
  <c r="D89" i="3" s="1"/>
  <c r="L170" i="4"/>
  <c r="D78" i="3" s="1"/>
  <c r="L207" i="4"/>
  <c r="D115" i="3" s="1"/>
  <c r="M185" i="4"/>
  <c r="M186" i="4"/>
  <c r="M125" i="4"/>
  <c r="M127" i="4"/>
  <c r="M205" i="4"/>
  <c r="M158" i="4"/>
  <c r="M117" i="4"/>
  <c r="M189" i="4"/>
  <c r="L127" i="4"/>
  <c r="D35" i="3" s="1"/>
  <c r="L153" i="4"/>
  <c r="L202" i="4"/>
  <c r="D110" i="3" s="1"/>
  <c r="L203" i="4"/>
  <c r="D111" i="3" s="1"/>
  <c r="L157" i="4"/>
  <c r="D65" i="3" s="1"/>
  <c r="L122" i="4"/>
  <c r="D30" i="3" s="1"/>
  <c r="L164" i="4"/>
  <c r="D72" i="3" s="1"/>
  <c r="M124" i="4"/>
  <c r="M144" i="4"/>
  <c r="M160" i="4"/>
  <c r="M167" i="4"/>
  <c r="M157" i="4"/>
  <c r="M116" i="4"/>
  <c r="M188" i="4"/>
  <c r="M147" i="4"/>
  <c r="L185" i="4"/>
  <c r="D93" i="3" s="1"/>
  <c r="L140" i="4"/>
  <c r="D48" i="3" s="1"/>
  <c r="L118" i="4"/>
  <c r="D26" i="3" s="1"/>
  <c r="L173" i="4"/>
  <c r="D81" i="3" s="1"/>
  <c r="L168" i="4"/>
  <c r="D76" i="3" s="1"/>
  <c r="L160" i="4"/>
  <c r="D68" i="3" s="1"/>
  <c r="L182" i="4"/>
  <c r="D90" i="3" s="1"/>
  <c r="L159" i="4"/>
  <c r="D67" i="3" s="1"/>
  <c r="L206" i="4"/>
  <c r="D114" i="3" s="1"/>
  <c r="L183" i="4"/>
  <c r="D91" i="3" s="1"/>
  <c r="L126" i="4"/>
  <c r="D34" i="3" s="1"/>
  <c r="D61" i="3"/>
  <c r="D79" i="3"/>
  <c r="B12" i="1" l="1"/>
  <c r="C12" i="1" s="1"/>
  <c r="H93" i="3"/>
  <c r="D110" i="7" s="1"/>
  <c r="E110" i="7" s="1"/>
  <c r="CZ2" i="8" s="1"/>
  <c r="H66" i="3"/>
  <c r="D83" i="7" s="1"/>
  <c r="E83" i="7" s="1"/>
  <c r="BY2" i="8" s="1"/>
  <c r="H28" i="3"/>
  <c r="D45" i="7" s="1"/>
  <c r="E45" i="7" s="1"/>
  <c r="AM2" i="8" s="1"/>
  <c r="H34" i="3"/>
  <c r="D51" i="7" s="1"/>
  <c r="E51" i="7" s="1"/>
  <c r="AS2" i="8" s="1"/>
  <c r="H52" i="3"/>
  <c r="D69" i="7" s="1"/>
  <c r="E69" i="7" s="1"/>
  <c r="BK2" i="8" s="1"/>
  <c r="H109" i="3"/>
  <c r="D126" i="7" s="1"/>
  <c r="E126" i="7" s="1"/>
  <c r="DP2" i="8" s="1"/>
  <c r="H85" i="3"/>
  <c r="D102" i="7" s="1"/>
  <c r="E102" i="7" s="1"/>
  <c r="CR2" i="8" s="1"/>
  <c r="H31" i="3"/>
  <c r="D48" i="7" s="1"/>
  <c r="E48" i="7" s="1"/>
  <c r="AP2" i="8" s="1"/>
  <c r="H42" i="3"/>
  <c r="D59" i="7" s="1"/>
  <c r="E59" i="7" s="1"/>
  <c r="BA2" i="8" s="1"/>
  <c r="H78" i="3"/>
  <c r="D95" i="7" s="1"/>
  <c r="E95" i="7" s="1"/>
  <c r="CK2" i="8" s="1"/>
  <c r="H56" i="3"/>
  <c r="D73" i="7" s="1"/>
  <c r="E73" i="7" s="1"/>
  <c r="BO2" i="8" s="1"/>
  <c r="H37" i="3"/>
  <c r="D54" i="7" s="1"/>
  <c r="E54" i="7" s="1"/>
  <c r="AV2" i="8" s="1"/>
  <c r="H39" i="3"/>
  <c r="D56" i="7" s="1"/>
  <c r="E56" i="7" s="1"/>
  <c r="AX2" i="8" s="1"/>
  <c r="H61" i="3"/>
  <c r="D78" i="7" s="1"/>
  <c r="E78" i="7" s="1"/>
  <c r="BT2" i="8" s="1"/>
  <c r="H79" i="3"/>
  <c r="D96" i="7" s="1"/>
  <c r="E96" i="7" s="1"/>
  <c r="CL2" i="8" s="1"/>
  <c r="H97" i="3"/>
  <c r="D114" i="7" s="1"/>
  <c r="E114" i="7" s="1"/>
  <c r="DD2" i="8" s="1"/>
  <c r="H53" i="3"/>
  <c r="D70" i="7" s="1"/>
  <c r="E70" i="7" s="1"/>
  <c r="BL2" i="8" s="1"/>
  <c r="H100" i="3"/>
  <c r="D117" i="7" s="1"/>
  <c r="E117" i="7" s="1"/>
  <c r="DG2" i="8" s="1"/>
  <c r="H60" i="3"/>
  <c r="D77" i="7" s="1"/>
  <c r="E77" i="7" s="1"/>
  <c r="BS2" i="8" s="1"/>
  <c r="H38" i="3"/>
  <c r="D55" i="7" s="1"/>
  <c r="E55" i="7" s="1"/>
  <c r="AW2" i="8" s="1"/>
  <c r="H33" i="3"/>
  <c r="D50" i="7" s="1"/>
  <c r="E50" i="7" s="1"/>
  <c r="AR2" i="8" s="1"/>
  <c r="H67" i="3"/>
  <c r="D84" i="7" s="1"/>
  <c r="E84" i="7" s="1"/>
  <c r="BZ2" i="8" s="1"/>
  <c r="H115" i="3"/>
  <c r="D132" i="7" s="1"/>
  <c r="E132" i="7" s="1"/>
  <c r="DV2" i="8" s="1"/>
  <c r="H114" i="3"/>
  <c r="D131" i="7" s="1"/>
  <c r="E131" i="7" s="1"/>
  <c r="DU2" i="8" s="1"/>
  <c r="H104" i="3"/>
  <c r="D121" i="7" s="1"/>
  <c r="E121" i="7" s="1"/>
  <c r="DK2" i="8" s="1"/>
  <c r="H80" i="3"/>
  <c r="D97" i="7" s="1"/>
  <c r="E97" i="7" s="1"/>
  <c r="CM2" i="8" s="1"/>
  <c r="H77" i="3"/>
  <c r="D94" i="7" s="1"/>
  <c r="E94" i="7" s="1"/>
  <c r="CJ2" i="8" s="1"/>
  <c r="H81" i="3"/>
  <c r="D98" i="7" s="1"/>
  <c r="E98" i="7" s="1"/>
  <c r="CN2" i="8" s="1"/>
  <c r="H57" i="3"/>
  <c r="D74" i="7" s="1"/>
  <c r="E74" i="7" s="1"/>
  <c r="BP2" i="8" s="1"/>
  <c r="H30" i="3"/>
  <c r="D47" i="7" s="1"/>
  <c r="E47" i="7" s="1"/>
  <c r="AO2" i="8" s="1"/>
  <c r="H35" i="3"/>
  <c r="D52" i="7" s="1"/>
  <c r="E52" i="7" s="1"/>
  <c r="AT2" i="8" s="1"/>
  <c r="H41" i="3"/>
  <c r="D58" i="7" s="1"/>
  <c r="E58" i="7" s="1"/>
  <c r="AZ2" i="8" s="1"/>
  <c r="H55" i="3"/>
  <c r="D72" i="7" s="1"/>
  <c r="E72" i="7" s="1"/>
  <c r="BN2" i="8" s="1"/>
  <c r="H69" i="3"/>
  <c r="D86" i="7" s="1"/>
  <c r="E86" i="7" s="1"/>
  <c r="CB2" i="8" s="1"/>
  <c r="H107" i="3"/>
  <c r="D124" i="7" s="1"/>
  <c r="E124" i="7" s="1"/>
  <c r="DN2" i="8" s="1"/>
  <c r="H46" i="3"/>
  <c r="D63" i="7" s="1"/>
  <c r="E63" i="7" s="1"/>
  <c r="BE2" i="8" s="1"/>
  <c r="H25" i="3"/>
  <c r="D42" i="7" s="1"/>
  <c r="E42" i="7" s="1"/>
  <c r="AJ2" i="8" s="1"/>
  <c r="H45" i="3"/>
  <c r="D62" i="7" s="1"/>
  <c r="E62" i="7" s="1"/>
  <c r="BD2" i="8" s="1"/>
  <c r="H36" i="3"/>
  <c r="D53" i="7" s="1"/>
  <c r="E53" i="7" s="1"/>
  <c r="AU2" i="8" s="1"/>
  <c r="H76" i="3"/>
  <c r="D93" i="7" s="1"/>
  <c r="E93" i="7" s="1"/>
  <c r="CI2" i="8" s="1"/>
  <c r="H29" i="3"/>
  <c r="D46" i="7" s="1"/>
  <c r="E46" i="7" s="1"/>
  <c r="AN2" i="8" s="1"/>
  <c r="H43" i="3"/>
  <c r="D60" i="7" s="1"/>
  <c r="E60" i="7" s="1"/>
  <c r="BB2" i="8" s="1"/>
  <c r="H49" i="3"/>
  <c r="D66" i="7" s="1"/>
  <c r="E66" i="7" s="1"/>
  <c r="BH2" i="8" s="1"/>
  <c r="H110" i="3"/>
  <c r="D127" i="7" s="1"/>
  <c r="E127" i="7" s="1"/>
  <c r="DQ2" i="8" s="1"/>
  <c r="H111" i="3"/>
  <c r="D128" i="7" s="1"/>
  <c r="E128" i="7" s="1"/>
  <c r="DR2" i="8" s="1"/>
  <c r="H73" i="3"/>
  <c r="D90" i="7" s="1"/>
  <c r="E90" i="7" s="1"/>
  <c r="CF2" i="8" s="1"/>
  <c r="H40" i="3"/>
  <c r="D57" i="7" s="1"/>
  <c r="E57" i="7" s="1"/>
  <c r="AY2" i="8" s="1"/>
  <c r="H44" i="3"/>
  <c r="D61" i="7" s="1"/>
  <c r="E61" i="7" s="1"/>
  <c r="BC2" i="8" s="1"/>
  <c r="H47" i="3"/>
  <c r="D64" i="7" s="1"/>
  <c r="E64" i="7" s="1"/>
  <c r="BF2" i="8" s="1"/>
  <c r="H106" i="3"/>
  <c r="D123" i="7" s="1"/>
  <c r="E123" i="7" s="1"/>
  <c r="DM2" i="8" s="1"/>
  <c r="H96" i="3"/>
  <c r="D113" i="7" s="1"/>
  <c r="E113" i="7" s="1"/>
  <c r="DC2" i="8" s="1"/>
  <c r="H95" i="3"/>
  <c r="D112" i="7" s="1"/>
  <c r="E112" i="7" s="1"/>
  <c r="DB2" i="8" s="1"/>
  <c r="H94" i="3"/>
  <c r="D111" i="7" s="1"/>
  <c r="E111" i="7" s="1"/>
  <c r="DA2" i="8" s="1"/>
  <c r="H63" i="3"/>
  <c r="D80" i="7" s="1"/>
  <c r="E80" i="7" s="1"/>
  <c r="BV2" i="8" s="1"/>
  <c r="H62" i="3"/>
  <c r="D79" i="7" s="1"/>
  <c r="E79" i="7" s="1"/>
  <c r="BU2" i="8" s="1"/>
  <c r="H86" i="3"/>
  <c r="D103" i="7" s="1"/>
  <c r="E103" i="7" s="1"/>
  <c r="CS2" i="8" s="1"/>
  <c r="H91" i="3"/>
  <c r="D108" i="7" s="1"/>
  <c r="E108" i="7" s="1"/>
  <c r="CX2" i="8" s="1"/>
  <c r="H64" i="3"/>
  <c r="D81" i="7" s="1"/>
  <c r="E81" i="7" s="1"/>
  <c r="BW2" i="8" s="1"/>
  <c r="H27" i="3"/>
  <c r="D44" i="7" s="1"/>
  <c r="E44" i="7" s="1"/>
  <c r="AL2" i="8" s="1"/>
  <c r="H26" i="3"/>
  <c r="D43" i="7" s="1"/>
  <c r="E43" i="7" s="1"/>
  <c r="AK2" i="8" s="1"/>
  <c r="H87" i="3"/>
  <c r="D104" i="7" s="1"/>
  <c r="E104" i="7" s="1"/>
  <c r="CT2" i="8" s="1"/>
  <c r="H54" i="3"/>
  <c r="D71" i="7" s="1"/>
  <c r="E71" i="7" s="1"/>
  <c r="BM2" i="8" s="1"/>
  <c r="H58" i="3"/>
  <c r="D75" i="7" s="1"/>
  <c r="E75" i="7" s="1"/>
  <c r="BQ2" i="8" s="1"/>
  <c r="H59" i="3"/>
  <c r="D76" i="7" s="1"/>
  <c r="E76" i="7" s="1"/>
  <c r="BR2" i="8" s="1"/>
  <c r="H108" i="3"/>
  <c r="D125" i="7" s="1"/>
  <c r="E125" i="7" s="1"/>
  <c r="DO2" i="8" s="1"/>
  <c r="H103" i="3"/>
  <c r="D120" i="7" s="1"/>
  <c r="E120" i="7" s="1"/>
  <c r="DJ2" i="8" s="1"/>
  <c r="H102" i="3"/>
  <c r="D119" i="7" s="1"/>
  <c r="E119" i="7" s="1"/>
  <c r="DI2" i="8" s="1"/>
  <c r="H32" i="3"/>
  <c r="D49" i="7" s="1"/>
  <c r="E49" i="7" s="1"/>
  <c r="AQ2" i="8" s="1"/>
  <c r="H99" i="3"/>
  <c r="D116" i="7" s="1"/>
  <c r="E116" i="7" s="1"/>
  <c r="DF2" i="8" s="1"/>
  <c r="H70" i="3"/>
  <c r="D87" i="7" s="1"/>
  <c r="E87" i="7" s="1"/>
  <c r="CC2" i="8" s="1"/>
  <c r="H48" i="3"/>
  <c r="D65" i="7" s="1"/>
  <c r="E65" i="7" s="1"/>
  <c r="BG2" i="8" s="1"/>
  <c r="H90" i="3"/>
  <c r="D107" i="7" s="1"/>
  <c r="E107" i="7" s="1"/>
  <c r="CW2" i="8" s="1"/>
  <c r="H51" i="3"/>
  <c r="D68" i="7" s="1"/>
  <c r="E68" i="7" s="1"/>
  <c r="BJ2" i="8" s="1"/>
  <c r="H50" i="3"/>
  <c r="D67" i="7" s="1"/>
  <c r="E67" i="7" s="1"/>
  <c r="BI2" i="8" s="1"/>
  <c r="H105" i="3"/>
  <c r="D122" i="7" s="1"/>
  <c r="E122" i="7" s="1"/>
  <c r="DL2" i="8" s="1"/>
  <c r="H68" i="3"/>
  <c r="D85" i="7" s="1"/>
  <c r="E85" i="7" s="1"/>
  <c r="CA2" i="8" s="1"/>
  <c r="H101" i="3"/>
  <c r="D118" i="7" s="1"/>
  <c r="E118" i="7" s="1"/>
  <c r="DH2" i="8" s="1"/>
  <c r="H82" i="3"/>
  <c r="D99" i="7" s="1"/>
  <c r="E99" i="7" s="1"/>
  <c r="CO2" i="8" s="1"/>
  <c r="H75" i="3"/>
  <c r="D92" i="7" s="1"/>
  <c r="E92" i="7" s="1"/>
  <c r="CH2" i="8" s="1"/>
  <c r="H74" i="3"/>
  <c r="D91" i="7" s="1"/>
  <c r="E91" i="7" s="1"/>
  <c r="CG2" i="8" s="1"/>
  <c r="H72" i="3"/>
  <c r="D89" i="7" s="1"/>
  <c r="E89" i="7" s="1"/>
  <c r="CE2" i="8" s="1"/>
  <c r="H71" i="3"/>
  <c r="D88" i="7" s="1"/>
  <c r="E88" i="7" s="1"/>
  <c r="CD2" i="8" s="1"/>
  <c r="H92" i="3"/>
  <c r="D109" i="7" s="1"/>
  <c r="E109" i="7" s="1"/>
  <c r="CY2" i="8" s="1"/>
  <c r="H65" i="3"/>
  <c r="D82" i="7" s="1"/>
  <c r="E82" i="7" s="1"/>
  <c r="BX2" i="8" s="1"/>
  <c r="H98" i="3"/>
  <c r="D115" i="7" s="1"/>
  <c r="E115" i="7" s="1"/>
  <c r="DE2" i="8" s="1"/>
  <c r="H113" i="3"/>
  <c r="D130" i="7" s="1"/>
  <c r="E130" i="7" s="1"/>
  <c r="DT2" i="8" s="1"/>
  <c r="H112" i="3"/>
  <c r="D129" i="7" s="1"/>
  <c r="E129" i="7" s="1"/>
  <c r="DS2" i="8" s="1"/>
  <c r="H89" i="3"/>
  <c r="D106" i="7" s="1"/>
  <c r="E106" i="7" s="1"/>
  <c r="CV2" i="8" s="1"/>
  <c r="H88" i="3"/>
  <c r="D105" i="7" s="1"/>
  <c r="E105" i="7" s="1"/>
  <c r="CU2" i="8" s="1"/>
  <c r="H84" i="3"/>
  <c r="D101" i="7" s="1"/>
  <c r="E101" i="7" s="1"/>
  <c r="CQ2" i="8" s="1"/>
  <c r="H83" i="3"/>
  <c r="D100" i="7" s="1"/>
  <c r="E100" i="7" s="1"/>
  <c r="CP2" i="8" s="1"/>
  <c r="H24" i="3"/>
  <c r="D41" i="7" s="1"/>
  <c r="E41" i="7" s="1"/>
  <c r="AI2"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宮城 奈都子</author>
    <author xml:space="preserve"> </author>
  </authors>
  <commentList>
    <comment ref="C4" authorId="0" shapeId="0" xr:uid="{50515A52-52F9-480E-A57A-5C27AD959AF8}">
      <text>
        <r>
          <rPr>
            <sz val="9"/>
            <color indexed="81"/>
            <rFont val="ＭＳ Ｐゴシック"/>
            <family val="3"/>
            <charset val="128"/>
          </rPr>
          <t>プルダウンより選択</t>
        </r>
      </text>
    </comment>
    <comment ref="B8" authorId="1" shapeId="0" xr:uid="{A910FFC8-BB4D-4708-A3CC-14FE9EDE9490}">
      <text>
        <r>
          <rPr>
            <sz val="9"/>
            <color indexed="8"/>
            <rFont val="ＭＳ Ｐゴシック"/>
            <family val="3"/>
            <charset val="128"/>
          </rPr>
          <t>枠が小さくて入りきらない場合は、入るように編集してください</t>
        </r>
      </text>
    </comment>
    <comment ref="D8" authorId="1" shapeId="0" xr:uid="{9B4B71AF-EA31-4895-8966-DED8B8C934B5}">
      <text>
        <r>
          <rPr>
            <sz val="9"/>
            <color indexed="8"/>
            <rFont val="ＭＳ Ｐゴシック"/>
            <family val="3"/>
            <charset val="128"/>
          </rPr>
          <t>枠が小さくて入りきらない場合は入るように編集
してください</t>
        </r>
      </text>
    </comment>
    <comment ref="E8" authorId="1" shapeId="0" xr:uid="{25CBAB7F-3DD7-4325-99C6-35F95E95B1B7}">
      <text>
        <r>
          <rPr>
            <sz val="9"/>
            <color indexed="8"/>
            <rFont val="ＭＳ Ｐゴシック"/>
            <family val="3"/>
            <charset val="128"/>
          </rPr>
          <t>枠が小さくて入りきらない場合は、入るように編集してください</t>
        </r>
      </text>
    </comment>
    <comment ref="C24" authorId="0" shapeId="0" xr:uid="{5DAE7BF6-691A-4369-A51C-FB4EB4E104B6}">
      <text>
        <r>
          <rPr>
            <sz val="9"/>
            <color indexed="81"/>
            <rFont val="ＭＳ Ｐゴシック"/>
            <family val="3"/>
            <charset val="128"/>
          </rPr>
          <t>プルダウンより選択</t>
        </r>
      </text>
    </comment>
    <comment ref="C43" authorId="0" shapeId="0" xr:uid="{588621C0-6BE8-4B14-AD9B-96589F30E767}">
      <text>
        <r>
          <rPr>
            <sz val="9"/>
            <color indexed="81"/>
            <rFont val="ＭＳ Ｐゴシック"/>
            <family val="3"/>
            <charset val="128"/>
          </rPr>
          <t>プルダウンより選択</t>
        </r>
      </text>
    </comment>
    <comment ref="C63" authorId="0" shapeId="0" xr:uid="{A9FED4BA-02CF-4B8C-BB08-4DBCA320F1A5}">
      <text>
        <r>
          <rPr>
            <sz val="9"/>
            <color indexed="81"/>
            <rFont val="ＭＳ Ｐゴシック"/>
            <family val="3"/>
            <charset val="128"/>
          </rPr>
          <t>プルダウンより選択</t>
        </r>
      </text>
    </comment>
    <comment ref="C82" authorId="0" shapeId="0" xr:uid="{B43A8484-B26A-4166-9421-3558A624B9D5}">
      <text>
        <r>
          <rPr>
            <sz val="9"/>
            <color indexed="81"/>
            <rFont val="ＭＳ Ｐゴシック"/>
            <family val="3"/>
            <charset val="128"/>
          </rPr>
          <t>プルダウンより選択</t>
        </r>
      </text>
    </comment>
    <comment ref="C102" authorId="0" shapeId="0" xr:uid="{CE41D0D0-0F51-49CC-81A6-75D89738C50B}">
      <text>
        <r>
          <rPr>
            <sz val="9"/>
            <color indexed="81"/>
            <rFont val="ＭＳ Ｐゴシック"/>
            <family val="3"/>
            <charset val="128"/>
          </rPr>
          <t>プルダウンより選択</t>
        </r>
      </text>
    </comment>
    <comment ref="C121" authorId="0" shapeId="0" xr:uid="{8B9F07D4-259D-4EB1-B840-5E78D89E8DBB}">
      <text>
        <r>
          <rPr>
            <sz val="9"/>
            <color indexed="81"/>
            <rFont val="ＭＳ Ｐゴシック"/>
            <family val="3"/>
            <charset val="128"/>
          </rPr>
          <t>プルダウンより選択</t>
        </r>
      </text>
    </comment>
    <comment ref="C141" authorId="0" shapeId="0" xr:uid="{98C6281B-F8A9-463F-9ED1-FDE5E0A2A0EC}">
      <text>
        <r>
          <rPr>
            <sz val="9"/>
            <color indexed="81"/>
            <rFont val="ＭＳ Ｐゴシック"/>
            <family val="3"/>
            <charset val="128"/>
          </rPr>
          <t>プルダウンより選択</t>
        </r>
      </text>
    </comment>
  </commentList>
</comments>
</file>

<file path=xl/sharedStrings.xml><?xml version="1.0" encoding="utf-8"?>
<sst xmlns="http://schemas.openxmlformats.org/spreadsheetml/2006/main" count="3132" uniqueCount="1697">
  <si>
    <t>入力シート</t>
  </si>
  <si>
    <t>入力状況</t>
  </si>
  <si>
    <t>未入力・NG件数</t>
  </si>
  <si>
    <t>確認結果</t>
  </si>
  <si>
    <t>基本情報</t>
  </si>
  <si>
    <t>経営・許可</t>
  </si>
  <si>
    <t>全体の確認</t>
  </si>
  <si>
    <t>表示と入力の注意</t>
  </si>
  <si>
    <t>黄色</t>
  </si>
  <si>
    <t>入力する欄。プルダウンがある場合はリストから選択。</t>
  </si>
  <si>
    <t>薄い赤色</t>
  </si>
  <si>
    <t>必須項目が未入力。</t>
  </si>
  <si>
    <t>赤色＋NG</t>
  </si>
  <si>
    <t>入力形式や条件に誤り。表示された理由に沿って修正。</t>
  </si>
  <si>
    <t>灰色・対象外</t>
  </si>
  <si>
    <t>選択した区分では不要。入力が残る場合は削除。</t>
  </si>
  <si>
    <t>数値・番号</t>
  </si>
  <si>
    <t>チェック結果</t>
  </si>
  <si>
    <t>入力条件の確認です。審査内容や番号の実在、原本との一致は別途確認。</t>
  </si>
  <si>
    <t>入力項目</t>
  </si>
  <si>
    <t>区分</t>
  </si>
  <si>
    <t>入力欄</t>
  </si>
  <si>
    <t>入力チェック</t>
  </si>
  <si>
    <t>入力方法・確認事項</t>
  </si>
  <si>
    <t>申請区分</t>
  </si>
  <si>
    <t>事業者区分</t>
  </si>
  <si>
    <t>必須</t>
  </si>
  <si>
    <t>法人番号</t>
  </si>
  <si>
    <t>所在地区分</t>
  </si>
  <si>
    <t>郵便番号</t>
  </si>
  <si>
    <t>ハイフンなし、7桁の半角数字。</t>
  </si>
  <si>
    <t>住所</t>
  </si>
  <si>
    <t>都道府県から入力。</t>
  </si>
  <si>
    <t>商号又は名称フリガナ</t>
  </si>
  <si>
    <t>正式名称を全角カタカナで入力。</t>
  </si>
  <si>
    <t>商号又は名称</t>
  </si>
  <si>
    <t>正式名称を入力。</t>
  </si>
  <si>
    <t>代表者役職</t>
  </si>
  <si>
    <t>個人の場合は「代表者」。</t>
  </si>
  <si>
    <t>代表者氏名フリガナ</t>
  </si>
  <si>
    <t>全角カタカナ。姓と名は1文字分空ける。</t>
  </si>
  <si>
    <t>代表者氏名</t>
  </si>
  <si>
    <t>姓と名は1文字分空ける。</t>
  </si>
  <si>
    <t>電話番号</t>
  </si>
  <si>
    <t>半角数字とハイフン。</t>
  </si>
  <si>
    <t>FAX番号</t>
  </si>
  <si>
    <t>任意</t>
  </si>
  <si>
    <t>FAXがない場合は空欄。</t>
  </si>
  <si>
    <t>入札・契約権限の委任</t>
  </si>
  <si>
    <t>代表者（受任者）役職</t>
  </si>
  <si>
    <t>入札・契約の権限を委任された営業所長等の正式な役職。</t>
  </si>
  <si>
    <t>代表者（受任者）氏名</t>
  </si>
  <si>
    <t>氏名</t>
  </si>
  <si>
    <t>フリガナの表記、正式名称、住所の内容は入力者が確認してください。</t>
  </si>
  <si>
    <t>営業年数（年）</t>
  </si>
  <si>
    <t>親子会社・役員兼任</t>
  </si>
  <si>
    <t>親子会社又は役員兼任があるか。</t>
  </si>
  <si>
    <t>コード</t>
  </si>
  <si>
    <t>希望</t>
  </si>
  <si>
    <t>230</t>
  </si>
  <si>
    <t>設定・マスタ</t>
  </si>
  <si>
    <t>資格名</t>
  </si>
  <si>
    <t>様式版</t>
  </si>
  <si>
    <t>113</t>
  </si>
  <si>
    <t>214</t>
  </si>
  <si>
    <t>712</t>
  </si>
  <si>
    <t>技術士：農業部門</t>
  </si>
  <si>
    <t>713</t>
  </si>
  <si>
    <t>技術士：森林部門</t>
  </si>
  <si>
    <t>714</t>
  </si>
  <si>
    <t>技術士：水産部門</t>
  </si>
  <si>
    <t>137</t>
  </si>
  <si>
    <t>238</t>
  </si>
  <si>
    <t>127</t>
  </si>
  <si>
    <t>228</t>
  </si>
  <si>
    <t>155</t>
  </si>
  <si>
    <t>第一種電気工事士</t>
  </si>
  <si>
    <t>129</t>
  </si>
  <si>
    <t>710</t>
  </si>
  <si>
    <t>技術士：上下水道部門</t>
  </si>
  <si>
    <t>711</t>
  </si>
  <si>
    <t>技術士：衛生工学部門</t>
  </si>
  <si>
    <t>範囲</t>
  </si>
  <si>
    <t>基準日</t>
  </si>
  <si>
    <t>状態</t>
  </si>
  <si>
    <t>No.</t>
  </si>
  <si>
    <t>資格1</t>
  </si>
  <si>
    <t>資格2</t>
  </si>
  <si>
    <t>資格3</t>
  </si>
  <si>
    <t>資格4</t>
  </si>
  <si>
    <t>資格5</t>
  </si>
  <si>
    <t>資格6</t>
  </si>
  <si>
    <t>資格7</t>
  </si>
  <si>
    <t>資格8</t>
  </si>
  <si>
    <t>資格9</t>
  </si>
  <si>
    <t>資格10</t>
  </si>
  <si>
    <t>NG件数</t>
  </si>
  <si>
    <t>資格コード</t>
  </si>
  <si>
    <t>人数</t>
  </si>
  <si>
    <t>集計の状態</t>
  </si>
  <si>
    <t>入力項目一覧・再利用する値</t>
  </si>
  <si>
    <t>項目ID</t>
  </si>
  <si>
    <t>項目名</t>
  </si>
  <si>
    <t>入力値</t>
  </si>
  <si>
    <t>再利用値</t>
  </si>
  <si>
    <t>参照元</t>
  </si>
  <si>
    <t>データ型</t>
  </si>
  <si>
    <t>entity_type</t>
  </si>
  <si>
    <t>基本情報!C9</t>
  </si>
  <si>
    <t>文字列</t>
  </si>
  <si>
    <t>corporate_number</t>
  </si>
  <si>
    <t>基本情報!C10</t>
  </si>
  <si>
    <t>location_class</t>
  </si>
  <si>
    <t>基本情報!C11</t>
  </si>
  <si>
    <t>head_postal_code</t>
  </si>
  <si>
    <t>head_address</t>
  </si>
  <si>
    <t>head_name_kana</t>
  </si>
  <si>
    <t>基本情報!C16</t>
  </si>
  <si>
    <t>head_name</t>
  </si>
  <si>
    <t>基本情報!C17</t>
  </si>
  <si>
    <t>head_representative_title</t>
  </si>
  <si>
    <t>基本情報!C18</t>
  </si>
  <si>
    <t>head_representative_kana</t>
  </si>
  <si>
    <t>基本情報!C19</t>
  </si>
  <si>
    <t>head_representative_name</t>
  </si>
  <si>
    <t>基本情報!C20</t>
  </si>
  <si>
    <t>head_phone</t>
  </si>
  <si>
    <t>基本情報!C21</t>
  </si>
  <si>
    <t>基本情報!C22</t>
  </si>
  <si>
    <t>head_fax</t>
  </si>
  <si>
    <t>基本情報!C23</t>
  </si>
  <si>
    <t>head_email</t>
  </si>
  <si>
    <t>基本情報!C24</t>
  </si>
  <si>
    <t>基本情報!C25</t>
  </si>
  <si>
    <t>delegation</t>
  </si>
  <si>
    <t>基本情報!C29</t>
  </si>
  <si>
    <t>branch_address</t>
  </si>
  <si>
    <t>基本情報!C30</t>
  </si>
  <si>
    <t>基本情報!C31</t>
  </si>
  <si>
    <t>branch_name</t>
  </si>
  <si>
    <t>基本情報!C32</t>
  </si>
  <si>
    <t>branch_representative_title</t>
  </si>
  <si>
    <t>基本情報!C33</t>
  </si>
  <si>
    <t>基本情報!C34</t>
  </si>
  <si>
    <t>branch_representative_name</t>
  </si>
  <si>
    <t>基本情報!C35</t>
  </si>
  <si>
    <t>branch_phone</t>
  </si>
  <si>
    <t>branch_fax</t>
  </si>
  <si>
    <t>branch_email</t>
  </si>
  <si>
    <t>business_years</t>
  </si>
  <si>
    <t>iso9001</t>
  </si>
  <si>
    <t>iso14001</t>
  </si>
  <si>
    <t>related_company_or_shared_director</t>
  </si>
  <si>
    <t>日付</t>
  </si>
  <si>
    <t>qualification_113_count</t>
  </si>
  <si>
    <t>qualification_137_count</t>
  </si>
  <si>
    <t>roster_scope</t>
  </si>
  <si>
    <t>名簿の集計範囲</t>
  </si>
  <si>
    <t>roster_reference_date</t>
  </si>
  <si>
    <t>名簿の基準日</t>
  </si>
  <si>
    <t>roster_state</t>
  </si>
  <si>
    <t>名簿の状態</t>
  </si>
  <si>
    <t>qualification_214_count</t>
  </si>
  <si>
    <t>qualification_712_count</t>
  </si>
  <si>
    <t>技術士：農業部門（人）</t>
  </si>
  <si>
    <t>qualification_713_count</t>
  </si>
  <si>
    <t>技術士：森林部門（人）</t>
  </si>
  <si>
    <t>qualification_714_count</t>
  </si>
  <si>
    <t>技術士：水産部門（人）</t>
  </si>
  <si>
    <t>qualification_238_count</t>
  </si>
  <si>
    <t>qualification_127_count</t>
  </si>
  <si>
    <t>qualification_228_count</t>
  </si>
  <si>
    <t>qualification_155_count</t>
  </si>
  <si>
    <t>第一種電気工事士（人）</t>
  </si>
  <si>
    <t>qualification_129_count</t>
  </si>
  <si>
    <t>qualification_230_count</t>
  </si>
  <si>
    <t>qualification_710_count</t>
  </si>
  <si>
    <t>技術士：上下水道部門（人）</t>
  </si>
  <si>
    <t>qualification_711_count</t>
  </si>
  <si>
    <t>技術士：衛生工学部門（人）</t>
  </si>
  <si>
    <t>company_name</t>
  </si>
  <si>
    <t>requested</t>
  </si>
  <si>
    <t>№</t>
    <phoneticPr fontId="4"/>
  </si>
  <si>
    <t>提出書類</t>
    <rPh sb="0" eb="2">
      <t>テイシュツ</t>
    </rPh>
    <rPh sb="2" eb="4">
      <t>ショルイ</t>
    </rPh>
    <phoneticPr fontId="4"/>
  </si>
  <si>
    <t>確認事項</t>
    <rPh sb="0" eb="4">
      <t>カクニンジコウ</t>
    </rPh>
    <phoneticPr fontId="4"/>
  </si>
  <si>
    <t>チェック
（業者用）</t>
    <rPh sb="6" eb="8">
      <t>ギョウシャ</t>
    </rPh>
    <rPh sb="8" eb="9">
      <t>ヨウ</t>
    </rPh>
    <phoneticPr fontId="4"/>
  </si>
  <si>
    <t>チェック
（役所用）</t>
    <rPh sb="6" eb="8">
      <t>ヤクショ</t>
    </rPh>
    <rPh sb="8" eb="9">
      <t>ヨウ</t>
    </rPh>
    <phoneticPr fontId="4"/>
  </si>
  <si>
    <t>履歴事項全部証明書</t>
    <rPh sb="0" eb="2">
      <t>リレキ</t>
    </rPh>
    <rPh sb="2" eb="4">
      <t>ジコウ</t>
    </rPh>
    <rPh sb="4" eb="6">
      <t>ゼンブ</t>
    </rPh>
    <rPh sb="6" eb="9">
      <t>ショウメイショ</t>
    </rPh>
    <phoneticPr fontId="4"/>
  </si>
  <si>
    <t>代表者の登記されていないことの証明書</t>
    <rPh sb="0" eb="3">
      <t>ダイヒョウシャ</t>
    </rPh>
    <rPh sb="4" eb="6">
      <t>トウキ</t>
    </rPh>
    <rPh sb="15" eb="18">
      <t>ショウメイショ</t>
    </rPh>
    <phoneticPr fontId="4"/>
  </si>
  <si>
    <t>市町村税の滞納のない証明書又は市町村税の納税証明書（直近２年分）</t>
    <rPh sb="0" eb="2">
      <t>シチョウ</t>
    </rPh>
    <rPh sb="2" eb="4">
      <t>ソンゼイ</t>
    </rPh>
    <rPh sb="5" eb="7">
      <t>タイノウ</t>
    </rPh>
    <rPh sb="10" eb="13">
      <t>ショウメイショ</t>
    </rPh>
    <rPh sb="13" eb="14">
      <t>マタ</t>
    </rPh>
    <rPh sb="15" eb="19">
      <t>シチョウソンゼイ</t>
    </rPh>
    <rPh sb="20" eb="25">
      <t>ノウゼイショウメイショ</t>
    </rPh>
    <rPh sb="26" eb="28">
      <t>チョッキン</t>
    </rPh>
    <rPh sb="29" eb="31">
      <t>ネンブン</t>
    </rPh>
    <phoneticPr fontId="4"/>
  </si>
  <si>
    <t>代表者の市町村税の滞納のない証明書（完納証明書でも可）</t>
    <rPh sb="0" eb="3">
      <t>ダイヒョウシャ</t>
    </rPh>
    <rPh sb="4" eb="6">
      <t>シチョウ</t>
    </rPh>
    <rPh sb="6" eb="8">
      <t>ソンゼイ</t>
    </rPh>
    <rPh sb="9" eb="11">
      <t>タイノウ</t>
    </rPh>
    <rPh sb="14" eb="17">
      <t>ショウメイショ</t>
    </rPh>
    <rPh sb="18" eb="20">
      <t>カンノウ</t>
    </rPh>
    <rPh sb="20" eb="23">
      <t>ショウメイショ</t>
    </rPh>
    <rPh sb="25" eb="26">
      <t>カ</t>
    </rPh>
    <phoneticPr fontId="4"/>
  </si>
  <si>
    <t>代表者の国民健康保険料（税）の滞納のない証明書</t>
    <rPh sb="0" eb="3">
      <t>ダイヒョウシャ</t>
    </rPh>
    <rPh sb="4" eb="6">
      <t>コクミン</t>
    </rPh>
    <rPh sb="6" eb="8">
      <t>ケンコウ</t>
    </rPh>
    <rPh sb="8" eb="10">
      <t>ホケン</t>
    </rPh>
    <rPh sb="10" eb="11">
      <t>リョウ</t>
    </rPh>
    <rPh sb="12" eb="13">
      <t>ゼイ</t>
    </rPh>
    <rPh sb="15" eb="17">
      <t>タイノウ</t>
    </rPh>
    <rPh sb="20" eb="23">
      <t>ショウメイショ</t>
    </rPh>
    <phoneticPr fontId="4"/>
  </si>
  <si>
    <t>都道府県税の滞納のない証明書又は事業税の納税証明書（直近２年分）</t>
    <rPh sb="0" eb="4">
      <t>トドウフケン</t>
    </rPh>
    <rPh sb="4" eb="5">
      <t>ゼイ</t>
    </rPh>
    <rPh sb="6" eb="8">
      <t>タイノウ</t>
    </rPh>
    <rPh sb="11" eb="14">
      <t>ショウメイショ</t>
    </rPh>
    <rPh sb="14" eb="15">
      <t>マタ</t>
    </rPh>
    <rPh sb="16" eb="19">
      <t>ジギョウゼイ</t>
    </rPh>
    <rPh sb="20" eb="22">
      <t>ノウゼイ</t>
    </rPh>
    <rPh sb="22" eb="25">
      <t>ショウメイショ</t>
    </rPh>
    <rPh sb="26" eb="28">
      <t>チョッキン</t>
    </rPh>
    <rPh sb="29" eb="31">
      <t>ネンブン</t>
    </rPh>
    <phoneticPr fontId="4"/>
  </si>
  <si>
    <t>所在地見取図兼状況報告書（様式第３号）</t>
    <rPh sb="0" eb="3">
      <t>ショザイチ</t>
    </rPh>
    <rPh sb="3" eb="5">
      <t>ミト</t>
    </rPh>
    <rPh sb="5" eb="6">
      <t>ズ</t>
    </rPh>
    <rPh sb="6" eb="7">
      <t>ケン</t>
    </rPh>
    <rPh sb="7" eb="9">
      <t>ジョウキョウ</t>
    </rPh>
    <rPh sb="9" eb="12">
      <t>ホウコクショ</t>
    </rPh>
    <rPh sb="13" eb="15">
      <t>ヨウシキ</t>
    </rPh>
    <rPh sb="15" eb="16">
      <t>ダイ</t>
    </rPh>
    <rPh sb="17" eb="18">
      <t>ゴウ</t>
    </rPh>
    <phoneticPr fontId="4"/>
  </si>
  <si>
    <t>様式第３号</t>
    <rPh sb="0" eb="2">
      <t>ヨウシキ</t>
    </rPh>
    <rPh sb="2" eb="3">
      <t>ダイ</t>
    </rPh>
    <rPh sb="4" eb="5">
      <t>ゴウ</t>
    </rPh>
    <phoneticPr fontId="6"/>
  </si>
  <si>
    <t>登録番号：</t>
    <rPh sb="0" eb="4">
      <t>トウロクバンゴウ</t>
    </rPh>
    <phoneticPr fontId="5"/>
  </si>
  <si>
    <t>商号：</t>
    <rPh sb="0" eb="2">
      <t>ショウゴウ</t>
    </rPh>
    <phoneticPr fontId="5"/>
  </si>
  <si>
    <t>所在地見取図兼状況報告書</t>
    <rPh sb="0" eb="3">
      <t>ショザイチ</t>
    </rPh>
    <rPh sb="3" eb="6">
      <t>ミトリズ</t>
    </rPh>
    <rPh sb="6" eb="7">
      <t>ケン</t>
    </rPh>
    <rPh sb="7" eb="9">
      <t>ジョウキョウ</t>
    </rPh>
    <rPh sb="9" eb="12">
      <t>ホウコクショ</t>
    </rPh>
    <phoneticPr fontId="6"/>
  </si>
  <si>
    <t>所在地見取図</t>
    <rPh sb="0" eb="3">
      <t>ショザイチ</t>
    </rPh>
    <rPh sb="3" eb="6">
      <t>ミトリズ</t>
    </rPh>
    <phoneticPr fontId="6"/>
  </si>
  <si>
    <t>【本市にある営業所（本店又は支店等）の所在地見取図を記入してください。】</t>
    <rPh sb="6" eb="8">
      <t>エイギョウ</t>
    </rPh>
    <rPh sb="10" eb="12">
      <t>ホンテン</t>
    </rPh>
    <rPh sb="12" eb="13">
      <t>マタ</t>
    </rPh>
    <rPh sb="14" eb="16">
      <t>シテン</t>
    </rPh>
    <rPh sb="16" eb="17">
      <t>トウ</t>
    </rPh>
    <rPh sb="19" eb="22">
      <t>ショザイチ</t>
    </rPh>
    <rPh sb="22" eb="25">
      <t>ミトリズ</t>
    </rPh>
    <rPh sb="26" eb="28">
      <t>キニュウ</t>
    </rPh>
    <phoneticPr fontId="4"/>
  </si>
  <si>
    <t>営業所等の状況</t>
    <rPh sb="0" eb="3">
      <t>エイギョウショ</t>
    </rPh>
    <rPh sb="3" eb="4">
      <t>トウ</t>
    </rPh>
    <rPh sb="5" eb="7">
      <t>ジョウキョウ</t>
    </rPh>
    <phoneticPr fontId="2"/>
  </si>
  <si>
    <t>１　浦添市にある営業所（本店又は支店等）の状況</t>
    <rPh sb="8" eb="11">
      <t>エイギョウショ</t>
    </rPh>
    <phoneticPr fontId="2"/>
  </si>
  <si>
    <t>様式第4号</t>
    <rPh sb="0" eb="2">
      <t>ヨウシキ</t>
    </rPh>
    <rPh sb="2" eb="3">
      <t>ダイ</t>
    </rPh>
    <rPh sb="4" eb="5">
      <t>ゴウ</t>
    </rPh>
    <phoneticPr fontId="6"/>
  </si>
  <si>
    <t>営業所等の写真</t>
    <rPh sb="0" eb="2">
      <t>エイギョウ</t>
    </rPh>
    <rPh sb="3" eb="4">
      <t>トウ</t>
    </rPh>
    <rPh sb="5" eb="7">
      <t>シャシン</t>
    </rPh>
    <phoneticPr fontId="6"/>
  </si>
  <si>
    <t>営業所等の外観写真</t>
    <rPh sb="0" eb="2">
      <t>エイギョウ</t>
    </rPh>
    <rPh sb="3" eb="4">
      <t>トウ</t>
    </rPh>
    <rPh sb="5" eb="7">
      <t>ガイカン</t>
    </rPh>
    <rPh sb="7" eb="9">
      <t>シャシン</t>
    </rPh>
    <phoneticPr fontId="6"/>
  </si>
  <si>
    <t>建物の状況</t>
    <rPh sb="0" eb="2">
      <t>タテモノ</t>
    </rPh>
    <rPh sb="3" eb="5">
      <t>ジョウキョウ</t>
    </rPh>
    <phoneticPr fontId="4"/>
  </si>
  <si>
    <t>看板等の設置</t>
    <rPh sb="0" eb="2">
      <t>カンバン</t>
    </rPh>
    <rPh sb="2" eb="3">
      <t>トウ</t>
    </rPh>
    <rPh sb="4" eb="6">
      <t>セッチ</t>
    </rPh>
    <phoneticPr fontId="4"/>
  </si>
  <si>
    <t>営業所等の内部写真</t>
    <rPh sb="0" eb="2">
      <t>エイギョウ</t>
    </rPh>
    <rPh sb="3" eb="4">
      <t>トウ</t>
    </rPh>
    <rPh sb="5" eb="7">
      <t>ナイブ</t>
    </rPh>
    <rPh sb="7" eb="9">
      <t>シャシン</t>
    </rPh>
    <phoneticPr fontId="6"/>
  </si>
  <si>
    <t>設備等</t>
    <rPh sb="0" eb="2">
      <t>セツビ</t>
    </rPh>
    <rPh sb="2" eb="3">
      <t>トウ</t>
    </rPh>
    <phoneticPr fontId="4"/>
  </si>
  <si>
    <t>様式第7号</t>
    <phoneticPr fontId="4"/>
  </si>
  <si>
    <t>浦　添　市　長　　殿</t>
  </si>
  <si>
    <t>委　任　状</t>
  </si>
  <si>
    <t>（委任者）</t>
  </si>
  <si>
    <t>所在地（住所）</t>
  </si>
  <si>
    <t>代表者　役職</t>
  </si>
  <si>
    <t>氏　　　　名</t>
    <phoneticPr fontId="4"/>
  </si>
  <si>
    <t>実　印</t>
    <rPh sb="0" eb="1">
      <t>ミノル</t>
    </rPh>
    <rPh sb="2" eb="3">
      <t>イン</t>
    </rPh>
    <phoneticPr fontId="5"/>
  </si>
  <si>
    <t>　私は、下記の者を代理人と定め、次の事項に関する権限を委任します。</t>
  </si>
  <si>
    <t>記</t>
  </si>
  <si>
    <t>１　（受任者）</t>
  </si>
  <si>
    <t>支店等の名称</t>
  </si>
  <si>
    <t>役　　　　職</t>
  </si>
  <si>
    <t>受任者印</t>
  </si>
  <si>
    <t>２　委任期間</t>
  </si>
  <si>
    <t>入札参加資格を認定された日から次回名簿登録日の前日まで</t>
  </si>
  <si>
    <t>３　委任事項</t>
  </si>
  <si>
    <t>次の契約手続に関する事項</t>
  </si>
  <si>
    <t>(1)入札及び見積書の提出に関する件</t>
    <phoneticPr fontId="4"/>
  </si>
  <si>
    <t>(2)契約締結に関する件</t>
    <phoneticPr fontId="4"/>
  </si>
  <si>
    <t>(3)入札保証金及び契約保証金の納付、還付請求及び受領に関する件</t>
    <phoneticPr fontId="4"/>
  </si>
  <si>
    <t>(4)契約の履行に関する件</t>
    <phoneticPr fontId="4"/>
  </si>
  <si>
    <t>(5)契約解除に関する件</t>
    <phoneticPr fontId="4"/>
  </si>
  <si>
    <t>(6)復代理人の選任及び解任に関する件</t>
    <phoneticPr fontId="4"/>
  </si>
  <si>
    <t>(7)その他契約手続に関する一切の件</t>
    <phoneticPr fontId="4"/>
  </si>
  <si>
    <t>様式第８号</t>
    <rPh sb="0" eb="2">
      <t>ヨウシキ</t>
    </rPh>
    <rPh sb="2" eb="3">
      <t>ダイ</t>
    </rPh>
    <rPh sb="4" eb="5">
      <t>ゴウ</t>
    </rPh>
    <phoneticPr fontId="4"/>
  </si>
  <si>
    <t>使　用　印　鑑　届</t>
    <rPh sb="0" eb="1">
      <t>ツカ</t>
    </rPh>
    <rPh sb="2" eb="3">
      <t>ヨウ</t>
    </rPh>
    <rPh sb="4" eb="5">
      <t>イン</t>
    </rPh>
    <rPh sb="6" eb="7">
      <t>カガミ</t>
    </rPh>
    <rPh sb="8" eb="9">
      <t>トドケ</t>
    </rPh>
    <phoneticPr fontId="4"/>
  </si>
  <si>
    <t>浦　添　市　長　　  殿</t>
    <rPh sb="0" eb="1">
      <t>ウラ</t>
    </rPh>
    <rPh sb="2" eb="3">
      <t>ソウ</t>
    </rPh>
    <phoneticPr fontId="4"/>
  </si>
  <si>
    <t>　上の使用印鑑を浦添市との入札、見積り、契約締結その他の契約に関し使用します。</t>
    <rPh sb="1" eb="2">
      <t>ウエ</t>
    </rPh>
    <rPh sb="3" eb="5">
      <t>シヨウ</t>
    </rPh>
    <rPh sb="5" eb="7">
      <t>インカン</t>
    </rPh>
    <rPh sb="8" eb="11">
      <t>ウラソエシ</t>
    </rPh>
    <rPh sb="13" eb="15">
      <t>ニュウサツ</t>
    </rPh>
    <rPh sb="16" eb="18">
      <t>ミツモリ</t>
    </rPh>
    <rPh sb="20" eb="22">
      <t>ケイヤク</t>
    </rPh>
    <rPh sb="22" eb="24">
      <t>テイケツ</t>
    </rPh>
    <rPh sb="26" eb="27">
      <t>タ</t>
    </rPh>
    <rPh sb="28" eb="30">
      <t>ケイヤク</t>
    </rPh>
    <rPh sb="31" eb="32">
      <t>カン</t>
    </rPh>
    <rPh sb="33" eb="35">
      <t>シヨウ</t>
    </rPh>
    <phoneticPr fontId="4"/>
  </si>
  <si>
    <t>所在地</t>
    <rPh sb="0" eb="3">
      <t>ショザイチ</t>
    </rPh>
    <phoneticPr fontId="4"/>
  </si>
  <si>
    <t>商号又は名称</t>
    <rPh sb="0" eb="1">
      <t>ショウ</t>
    </rPh>
    <rPh sb="1" eb="2">
      <t>ゴウ</t>
    </rPh>
    <rPh sb="2" eb="3">
      <t>マタ</t>
    </rPh>
    <rPh sb="4" eb="6">
      <t>メイショウ</t>
    </rPh>
    <phoneticPr fontId="4"/>
  </si>
  <si>
    <t>(注)委任状を提出されている場合は、委任状の受任者印と同じ印鑑になります。</t>
    <rPh sb="1" eb="2">
      <t>チュウ</t>
    </rPh>
    <rPh sb="3" eb="6">
      <t>イニンジョウ</t>
    </rPh>
    <rPh sb="7" eb="9">
      <t>テイシュツ</t>
    </rPh>
    <rPh sb="14" eb="16">
      <t>バアイ</t>
    </rPh>
    <rPh sb="18" eb="21">
      <t>イニンジョウ</t>
    </rPh>
    <rPh sb="22" eb="24">
      <t>ジュニン</t>
    </rPh>
    <rPh sb="24" eb="25">
      <t>シャ</t>
    </rPh>
    <rPh sb="25" eb="26">
      <t>イン</t>
    </rPh>
    <rPh sb="27" eb="28">
      <t>オナ</t>
    </rPh>
    <rPh sb="29" eb="31">
      <t>インカン</t>
    </rPh>
    <phoneticPr fontId="4"/>
  </si>
  <si>
    <t>様式第12号</t>
    <rPh sb="0" eb="2">
      <t>ヨウシキ</t>
    </rPh>
    <rPh sb="2" eb="3">
      <t>ダイ</t>
    </rPh>
    <rPh sb="5" eb="6">
      <t>ゴウ</t>
    </rPh>
    <phoneticPr fontId="5"/>
  </si>
  <si>
    <t>誓  約  書</t>
    <rPh sb="0" eb="1">
      <t>チカイ</t>
    </rPh>
    <rPh sb="3" eb="4">
      <t>ヤク</t>
    </rPh>
    <rPh sb="6" eb="7">
      <t>ショ</t>
    </rPh>
    <phoneticPr fontId="4"/>
  </si>
  <si>
    <t>　　浦添市長　殿</t>
    <rPh sb="2" eb="6">
      <t>ウラソエシチョウ</t>
    </rPh>
    <rPh sb="7" eb="8">
      <t>トノ</t>
    </rPh>
    <phoneticPr fontId="4"/>
  </si>
  <si>
    <t>所　在　地</t>
    <rPh sb="0" eb="1">
      <t>ショ</t>
    </rPh>
    <rPh sb="2" eb="3">
      <t>ザイ</t>
    </rPh>
    <rPh sb="4" eb="5">
      <t>チ</t>
    </rPh>
    <phoneticPr fontId="4"/>
  </si>
  <si>
    <t>商号又は名称</t>
    <rPh sb="0" eb="1">
      <t>ショウ</t>
    </rPh>
    <rPh sb="1" eb="2">
      <t>ゴウ</t>
    </rPh>
    <rPh sb="2" eb="3">
      <t>マタ</t>
    </rPh>
    <rPh sb="4" eb="5">
      <t>ナ</t>
    </rPh>
    <rPh sb="5" eb="6">
      <t>ショウ</t>
    </rPh>
    <phoneticPr fontId="4"/>
  </si>
  <si>
    <t>代表者氏名</t>
    <rPh sb="0" eb="3">
      <t>ダイヒョウシャ</t>
    </rPh>
    <rPh sb="3" eb="5">
      <t>シメイ</t>
    </rPh>
    <phoneticPr fontId="4"/>
  </si>
  <si>
    <t>印</t>
    <rPh sb="0" eb="1">
      <t>イン</t>
    </rPh>
    <phoneticPr fontId="4"/>
  </si>
  <si>
    <t>記</t>
    <rPh sb="0" eb="1">
      <t>キ</t>
    </rPh>
    <phoneticPr fontId="4"/>
  </si>
  <si>
    <t>１　地方自治法施行令（昭和22年政令第16号）第167条の４第1項の規定に該当しない者</t>
    <rPh sb="2" eb="7">
      <t>チホウジチホウ</t>
    </rPh>
    <rPh sb="7" eb="10">
      <t>シコウレイ</t>
    </rPh>
    <rPh sb="11" eb="13">
      <t>ショウワ</t>
    </rPh>
    <rPh sb="15" eb="16">
      <t>ネン</t>
    </rPh>
    <rPh sb="16" eb="18">
      <t>セイレイ</t>
    </rPh>
    <rPh sb="18" eb="19">
      <t>ダイ</t>
    </rPh>
    <rPh sb="21" eb="22">
      <t>ゴウ</t>
    </rPh>
    <rPh sb="23" eb="24">
      <t>ダイ</t>
    </rPh>
    <rPh sb="27" eb="28">
      <t>ジョウ</t>
    </rPh>
    <rPh sb="30" eb="31">
      <t>ダイ</t>
    </rPh>
    <rPh sb="32" eb="33">
      <t>コウ</t>
    </rPh>
    <rPh sb="34" eb="36">
      <t>キテイ</t>
    </rPh>
    <rPh sb="37" eb="39">
      <t>ガイトウ</t>
    </rPh>
    <rPh sb="42" eb="43">
      <t>モノ</t>
    </rPh>
    <phoneticPr fontId="5"/>
  </si>
  <si>
    <t>　であること。</t>
    <phoneticPr fontId="5"/>
  </si>
  <si>
    <t>２　暴力団員による不当な行為の防止等に関する法律（平成3年法律第77号）第2条第6号の暴力</t>
    <rPh sb="2" eb="6">
      <t>ボウリョクダンイン</t>
    </rPh>
    <rPh sb="9" eb="11">
      <t>フトウ</t>
    </rPh>
    <rPh sb="12" eb="14">
      <t>コウイ</t>
    </rPh>
    <rPh sb="15" eb="17">
      <t>ボウシ</t>
    </rPh>
    <rPh sb="17" eb="18">
      <t>ナド</t>
    </rPh>
    <rPh sb="19" eb="20">
      <t>カン</t>
    </rPh>
    <rPh sb="22" eb="24">
      <t>ホウリツ</t>
    </rPh>
    <rPh sb="25" eb="27">
      <t>ヘイセイ</t>
    </rPh>
    <rPh sb="28" eb="29">
      <t>ネン</t>
    </rPh>
    <rPh sb="29" eb="31">
      <t>ホウリツ</t>
    </rPh>
    <rPh sb="31" eb="32">
      <t>ダイ</t>
    </rPh>
    <rPh sb="34" eb="35">
      <t>ゴウ</t>
    </rPh>
    <rPh sb="36" eb="37">
      <t>ダイ</t>
    </rPh>
    <rPh sb="38" eb="39">
      <t>ジョウ</t>
    </rPh>
    <rPh sb="39" eb="40">
      <t>ダイ</t>
    </rPh>
    <rPh sb="41" eb="42">
      <t>ゴウ</t>
    </rPh>
    <rPh sb="43" eb="45">
      <t>ボウリョク</t>
    </rPh>
    <phoneticPr fontId="5"/>
  </si>
  <si>
    <t>　団員又は同条第2号の暴力団若しくは同条第6号の暴力団員と密接な関係を有する者でないこと。</t>
    <rPh sb="1" eb="3">
      <t>ダンイン</t>
    </rPh>
    <rPh sb="3" eb="4">
      <t>マタ</t>
    </rPh>
    <rPh sb="5" eb="7">
      <t>ドウジョウ</t>
    </rPh>
    <rPh sb="7" eb="8">
      <t>ダイ</t>
    </rPh>
    <rPh sb="9" eb="10">
      <t>ゴウ</t>
    </rPh>
    <rPh sb="11" eb="14">
      <t>ボウリョクダン</t>
    </rPh>
    <rPh sb="14" eb="15">
      <t>モ</t>
    </rPh>
    <rPh sb="18" eb="20">
      <t>ドウジョウ</t>
    </rPh>
    <rPh sb="20" eb="21">
      <t>ダイ</t>
    </rPh>
    <rPh sb="22" eb="23">
      <t>ゴウ</t>
    </rPh>
    <rPh sb="24" eb="28">
      <t>ボウリョクダンイン</t>
    </rPh>
    <rPh sb="29" eb="31">
      <t>ミッセツ</t>
    </rPh>
    <rPh sb="32" eb="34">
      <t>カンケイ</t>
    </rPh>
    <rPh sb="35" eb="36">
      <t>ユウ</t>
    </rPh>
    <rPh sb="38" eb="39">
      <t>モノ</t>
    </rPh>
    <phoneticPr fontId="5"/>
  </si>
  <si>
    <t>　また、将来にわたっても、該当しないこと。</t>
    <rPh sb="4" eb="6">
      <t>ショウライ</t>
    </rPh>
    <rPh sb="13" eb="15">
      <t>ガイトウ</t>
    </rPh>
    <phoneticPr fontId="5"/>
  </si>
  <si>
    <t>３　最低賃金法を遵守し、最低賃金以上の賃金を支払っており、同法の規定による罰則の適用を</t>
    <rPh sb="40" eb="42">
      <t>テキヨウ</t>
    </rPh>
    <phoneticPr fontId="5"/>
  </si>
  <si>
    <t>　を受けていないこと。</t>
    <phoneticPr fontId="5"/>
  </si>
  <si>
    <t>５　必要に応じて行う実態調査に応じること。</t>
    <rPh sb="2" eb="4">
      <t>ヒツヨウ</t>
    </rPh>
    <rPh sb="5" eb="6">
      <t>オウ</t>
    </rPh>
    <rPh sb="8" eb="9">
      <t>オコナ</t>
    </rPh>
    <rPh sb="10" eb="14">
      <t>ジッタイチョウサ</t>
    </rPh>
    <rPh sb="15" eb="16">
      <t>オウ</t>
    </rPh>
    <phoneticPr fontId="5"/>
  </si>
  <si>
    <t>６　入札参加資格認定後、浦添市において入札参加資格者名簿に登録された内容について情報を</t>
    <rPh sb="2" eb="8">
      <t>ニュウサツサンカシカク</t>
    </rPh>
    <rPh sb="8" eb="11">
      <t>ニンテイゴ</t>
    </rPh>
    <rPh sb="12" eb="15">
      <t>ウラソエシ</t>
    </rPh>
    <rPh sb="19" eb="26">
      <t>ニュウサツサンカシカクシャ</t>
    </rPh>
    <rPh sb="26" eb="28">
      <t>メイボ</t>
    </rPh>
    <rPh sb="29" eb="31">
      <t>トウロク</t>
    </rPh>
    <rPh sb="34" eb="36">
      <t>ナイヨウ</t>
    </rPh>
    <rPh sb="40" eb="42">
      <t>ジョウホウ</t>
    </rPh>
    <phoneticPr fontId="5"/>
  </si>
  <si>
    <t>　を公表すること。</t>
    <rPh sb="2" eb="4">
      <t>コウヒョウ</t>
    </rPh>
    <phoneticPr fontId="5"/>
  </si>
  <si>
    <t>７　入札参加資格認定後、入札への参加、契約の履行にあたり、関係法令等を遵守のうえ係員の</t>
    <rPh sb="2" eb="8">
      <t>ニュウサツサンカシカク</t>
    </rPh>
    <rPh sb="8" eb="11">
      <t>ニンテイゴ</t>
    </rPh>
    <rPh sb="12" eb="14">
      <t>ニュウサツ</t>
    </rPh>
    <rPh sb="16" eb="18">
      <t>サンカ</t>
    </rPh>
    <rPh sb="19" eb="21">
      <t>ケイヤク</t>
    </rPh>
    <rPh sb="22" eb="24">
      <t>リコウ</t>
    </rPh>
    <rPh sb="29" eb="33">
      <t>カンケイホウレイ</t>
    </rPh>
    <rPh sb="33" eb="34">
      <t>ナド</t>
    </rPh>
    <rPh sb="35" eb="37">
      <t>ジュンシュ</t>
    </rPh>
    <rPh sb="40" eb="42">
      <t>カカリイン</t>
    </rPh>
    <phoneticPr fontId="5"/>
  </si>
  <si>
    <t>　の指示に従い、公正な入札を行うこと。</t>
    <rPh sb="2" eb="4">
      <t>シジ</t>
    </rPh>
    <rPh sb="5" eb="6">
      <t>シタガ</t>
    </rPh>
    <rPh sb="8" eb="10">
      <t>コウセイ</t>
    </rPh>
    <rPh sb="11" eb="13">
      <t>ニュウサツ</t>
    </rPh>
    <rPh sb="14" eb="15">
      <t>オコナ</t>
    </rPh>
    <phoneticPr fontId="5"/>
  </si>
  <si>
    <t>　この誓約が事実と相違することが判明した場合は、浦添市から競争入札参加資格の登録の取消、</t>
    <rPh sb="3" eb="5">
      <t>セイヤク</t>
    </rPh>
    <rPh sb="6" eb="8">
      <t>ジジツ</t>
    </rPh>
    <rPh sb="9" eb="11">
      <t>ソウイ</t>
    </rPh>
    <rPh sb="16" eb="18">
      <t>ハンメイ</t>
    </rPh>
    <rPh sb="20" eb="22">
      <t>バアイ</t>
    </rPh>
    <rPh sb="24" eb="27">
      <t>ウラソエシ</t>
    </rPh>
    <rPh sb="29" eb="33">
      <t>キョウソウニュウサツ</t>
    </rPh>
    <rPh sb="33" eb="37">
      <t>サンカシカク</t>
    </rPh>
    <rPh sb="38" eb="40">
      <t>トウロク</t>
    </rPh>
    <rPh sb="41" eb="43">
      <t>トリケシ</t>
    </rPh>
    <phoneticPr fontId="5"/>
  </si>
  <si>
    <t>の取消し、契約解除等の措置を受け、かつ、その事実を公表されても異存ありません。</t>
    <rPh sb="1" eb="3">
      <t>トリケシ</t>
    </rPh>
    <rPh sb="5" eb="9">
      <t>ケイヤクカイジョ</t>
    </rPh>
    <rPh sb="9" eb="10">
      <t>ナド</t>
    </rPh>
    <rPh sb="11" eb="13">
      <t>ソチ</t>
    </rPh>
    <rPh sb="14" eb="15">
      <t>ウ</t>
    </rPh>
    <rPh sb="22" eb="24">
      <t>ジジツ</t>
    </rPh>
    <rPh sb="25" eb="27">
      <t>コウヒョウ</t>
    </rPh>
    <rPh sb="31" eb="33">
      <t>イゾン</t>
    </rPh>
    <phoneticPr fontId="5"/>
  </si>
  <si>
    <t>様式第13号</t>
    <rPh sb="0" eb="2">
      <t>ヨウシキ</t>
    </rPh>
    <rPh sb="2" eb="3">
      <t>ダイ</t>
    </rPh>
    <rPh sb="5" eb="6">
      <t>ゴウ</t>
    </rPh>
    <phoneticPr fontId="5"/>
  </si>
  <si>
    <t>労働保険</t>
    <rPh sb="0" eb="4">
      <t>ロウドウホケン</t>
    </rPh>
    <phoneticPr fontId="5"/>
  </si>
  <si>
    <t>社会保険</t>
    <rPh sb="0" eb="4">
      <t>シャカイホケン</t>
    </rPh>
    <phoneticPr fontId="5"/>
  </si>
  <si>
    <t xml:space="preserve"> 未加入理由書</t>
    <rPh sb="1" eb="7">
      <t>ミカニュウリユウショ</t>
    </rPh>
    <phoneticPr fontId="5"/>
  </si>
  <si>
    <t>退職金共済制度</t>
    <rPh sb="0" eb="2">
      <t>タイショク</t>
    </rPh>
    <rPh sb="2" eb="3">
      <t>キン</t>
    </rPh>
    <rPh sb="3" eb="5">
      <t>キョウサイ</t>
    </rPh>
    <rPh sb="5" eb="7">
      <t>セイド</t>
    </rPh>
    <phoneticPr fontId="5"/>
  </si>
  <si>
    <t>【　理　由　】</t>
    <rPh sb="2" eb="3">
      <t>リ</t>
    </rPh>
    <rPh sb="4" eb="5">
      <t>ヨシ</t>
    </rPh>
    <phoneticPr fontId="5"/>
  </si>
  <si>
    <t>【記入例】</t>
    <rPh sb="0" eb="4">
      <t>｢キニュウレイ</t>
    </rPh>
    <phoneticPr fontId="5"/>
  </si>
  <si>
    <t>労働保険の場合</t>
    <rPh sb="0" eb="4">
      <t>ロウドウホケン</t>
    </rPh>
    <rPh sb="5" eb="7">
      <t>バアイ</t>
    </rPh>
    <phoneticPr fontId="5"/>
  </si>
  <si>
    <t>・１週間の所定労働時間が20時間未満であるため</t>
    <rPh sb="2" eb="4">
      <t>シュウカン</t>
    </rPh>
    <rPh sb="5" eb="11">
      <t>ショテイロウドウジカン</t>
    </rPh>
    <rPh sb="14" eb="16">
      <t>ジカン</t>
    </rPh>
    <rPh sb="16" eb="18">
      <t>ミマン</t>
    </rPh>
    <phoneticPr fontId="5"/>
  </si>
  <si>
    <t>・３１日以上継続して雇用する見込みがないため</t>
    <rPh sb="3" eb="4">
      <t>ニチ</t>
    </rPh>
    <rPh sb="4" eb="6">
      <t>イジョウ</t>
    </rPh>
    <rPh sb="6" eb="8">
      <t>ケイゾク</t>
    </rPh>
    <rPh sb="10" eb="12">
      <t>コヨウ</t>
    </rPh>
    <rPh sb="14" eb="16">
      <t>ミコ</t>
    </rPh>
    <phoneticPr fontId="5"/>
  </si>
  <si>
    <t>・大学や専修学校の学生・生徒等であるため</t>
    <rPh sb="1" eb="3">
      <t>ダイガク</t>
    </rPh>
    <rPh sb="4" eb="8">
      <t>センシュウガッコウ</t>
    </rPh>
    <rPh sb="9" eb="11">
      <t>ガクセイ</t>
    </rPh>
    <rPh sb="12" eb="14">
      <t>セイト</t>
    </rPh>
    <rPh sb="14" eb="15">
      <t>ナド</t>
    </rPh>
    <phoneticPr fontId="5"/>
  </si>
  <si>
    <t>など</t>
    <phoneticPr fontId="5"/>
  </si>
  <si>
    <t>社会保険の場合</t>
    <rPh sb="0" eb="4">
      <t>シャカイホケン</t>
    </rPh>
    <rPh sb="5" eb="7">
      <t>バアイ</t>
    </rPh>
    <phoneticPr fontId="5"/>
  </si>
  <si>
    <t>・５人未満(家族従事者は含まない)の個人事業所であるため</t>
    <rPh sb="2" eb="5">
      <t>ニンミマン</t>
    </rPh>
    <rPh sb="6" eb="8">
      <t>カゾク</t>
    </rPh>
    <rPh sb="8" eb="11">
      <t>ジュウジシャ</t>
    </rPh>
    <rPh sb="12" eb="13">
      <t>フク</t>
    </rPh>
    <rPh sb="18" eb="23">
      <t>コジンジギョウショ</t>
    </rPh>
    <phoneticPr fontId="5"/>
  </si>
  <si>
    <t>・日々雇い入れられる者であるため</t>
    <rPh sb="1" eb="3">
      <t>ヒビ</t>
    </rPh>
    <rPh sb="3" eb="6">
      <t>ヤトイイ</t>
    </rPh>
    <rPh sb="10" eb="11">
      <t>モノ</t>
    </rPh>
    <phoneticPr fontId="5"/>
  </si>
  <si>
    <t>・２か月以内の期間を定めて使用される者であるため</t>
    <rPh sb="3" eb="6">
      <t>ゲツイナイ</t>
    </rPh>
    <rPh sb="7" eb="9">
      <t>キカン</t>
    </rPh>
    <rPh sb="10" eb="11">
      <t>サダ</t>
    </rPh>
    <rPh sb="13" eb="15">
      <t>シヨウ</t>
    </rPh>
    <rPh sb="18" eb="19">
      <t>モノ</t>
    </rPh>
    <phoneticPr fontId="5"/>
  </si>
  <si>
    <t>所　在　地</t>
    <rPh sb="0" eb="1">
      <t>ショ</t>
    </rPh>
    <rPh sb="2" eb="3">
      <t>ザイ</t>
    </rPh>
    <rPh sb="4" eb="5">
      <t>チ</t>
    </rPh>
    <phoneticPr fontId="5"/>
  </si>
  <si>
    <t>商号又は名称</t>
    <rPh sb="0" eb="1">
      <t>ショウ</t>
    </rPh>
    <rPh sb="1" eb="2">
      <t>ゴウ</t>
    </rPh>
    <rPh sb="2" eb="3">
      <t>マタ</t>
    </rPh>
    <rPh sb="4" eb="6">
      <t>メイショウ</t>
    </rPh>
    <phoneticPr fontId="5"/>
  </si>
  <si>
    <t>代表者氏名</t>
    <rPh sb="0" eb="3">
      <t>ダイヒョウシャ</t>
    </rPh>
    <rPh sb="3" eb="5">
      <t>シメイ</t>
    </rPh>
    <phoneticPr fontId="5"/>
  </si>
  <si>
    <t>（押印は必要ありません）</t>
    <rPh sb="1" eb="3">
      <t>オウイン</t>
    </rPh>
    <rPh sb="4" eb="6">
      <t>ヒツヨウ</t>
    </rPh>
    <phoneticPr fontId="5"/>
  </si>
  <si>
    <t>過去に登録したことはあるか</t>
  </si>
  <si>
    <t>障がい者雇用</t>
  </si>
  <si>
    <t>障がい者を雇用している場合「有」。</t>
  </si>
  <si>
    <t>業種</t>
  </si>
  <si>
    <t>土木</t>
  </si>
  <si>
    <t>建築</t>
  </si>
  <si>
    <t>076</t>
  </si>
  <si>
    <t>建築積算士（建築コスト管理士含む）</t>
  </si>
  <si>
    <t>選択肢</t>
  </si>
  <si>
    <t>名簿基準日</t>
  </si>
  <si>
    <t>所在地の区分</t>
  </si>
  <si>
    <t>過去の登録</t>
  </si>
  <si>
    <t>追加情報</t>
  </si>
  <si>
    <t>NG等</t>
  </si>
  <si>
    <t>previous_registration</t>
  </si>
  <si>
    <t>基本情報!C12</t>
  </si>
  <si>
    <t>registration_number</t>
  </si>
  <si>
    <t>基本情報!C13</t>
  </si>
  <si>
    <t>disability_employment</t>
  </si>
  <si>
    <t>経営・許可!D9</t>
  </si>
  <si>
    <t>経営・許可!D10</t>
  </si>
  <si>
    <t>経営・許可!D13</t>
  </si>
  <si>
    <t>経営・許可!D14</t>
  </si>
  <si>
    <t>経営・許可!D15</t>
  </si>
  <si>
    <t>経営・許可!D16</t>
  </si>
  <si>
    <t>qualification_076_count</t>
  </si>
  <si>
    <t>建築積算士（建築コスト管理士含む）（人）</t>
  </si>
  <si>
    <t>欄が不足する場合には、適宜追加するか、別紙を添付してください。</t>
    <rPh sb="0" eb="1">
      <t>ラン</t>
    </rPh>
    <rPh sb="2" eb="4">
      <t>フソク</t>
    </rPh>
    <rPh sb="6" eb="8">
      <t>バアイ</t>
    </rPh>
    <rPh sb="11" eb="13">
      <t>テキギ</t>
    </rPh>
    <rPh sb="13" eb="15">
      <t>ツイカ</t>
    </rPh>
    <rPh sb="19" eb="21">
      <t>ベッシ</t>
    </rPh>
    <rPh sb="22" eb="24">
      <t>テンプ</t>
    </rPh>
    <phoneticPr fontId="2"/>
  </si>
  <si>
    <t>(3)</t>
    <phoneticPr fontId="2"/>
  </si>
  <si>
    <t>(2)</t>
    <phoneticPr fontId="2"/>
  </si>
  <si>
    <t>(1)</t>
    <phoneticPr fontId="2"/>
  </si>
  <si>
    <t>(注)</t>
    <rPh sb="1" eb="2">
      <t>チュウ</t>
    </rPh>
    <phoneticPr fontId="2"/>
  </si>
  <si>
    <t>役職</t>
    <rPh sb="0" eb="2">
      <t>ヤクショク</t>
    </rPh>
    <phoneticPr fontId="2"/>
  </si>
  <si>
    <t>所在地</t>
    <rPh sb="0" eb="3">
      <t>ショザイチ</t>
    </rPh>
    <phoneticPr fontId="2"/>
  </si>
  <si>
    <t>商号又は名称</t>
    <rPh sb="0" eb="2">
      <t>ショウゴウ</t>
    </rPh>
    <rPh sb="2" eb="3">
      <t>マタ</t>
    </rPh>
    <rPh sb="4" eb="6">
      <t>メイショウ</t>
    </rPh>
    <phoneticPr fontId="2"/>
  </si>
  <si>
    <t>法人番号</t>
    <rPh sb="0" eb="4">
      <t>ホウジンバンゴウ</t>
    </rPh>
    <phoneticPr fontId="2"/>
  </si>
  <si>
    <t>氏名</t>
    <rPh sb="0" eb="2">
      <t>シメイ</t>
    </rPh>
    <phoneticPr fontId="2"/>
  </si>
  <si>
    <t>兼任先及び兼任先での役職</t>
    <rPh sb="0" eb="2">
      <t>ケンニン</t>
    </rPh>
    <rPh sb="2" eb="3">
      <t>サキ</t>
    </rPh>
    <rPh sb="3" eb="4">
      <t>オヨ</t>
    </rPh>
    <rPh sb="5" eb="8">
      <t>ケンニンサキ</t>
    </rPh>
    <rPh sb="10" eb="12">
      <t>ヤクショク</t>
    </rPh>
    <phoneticPr fontId="2"/>
  </si>
  <si>
    <t>当社の役員等</t>
    <rPh sb="0" eb="2">
      <t>トウシャ</t>
    </rPh>
    <rPh sb="3" eb="5">
      <t>ヤクイン</t>
    </rPh>
    <rPh sb="5" eb="6">
      <t>ナド</t>
    </rPh>
    <phoneticPr fontId="2"/>
  </si>
  <si>
    <t>具体的関係</t>
    <rPh sb="0" eb="5">
      <t>グタイテキカンケイ</t>
    </rPh>
    <phoneticPr fontId="2"/>
  </si>
  <si>
    <t>法人番号</t>
    <rPh sb="0" eb="4">
      <t>ホウジンバンゴウ</t>
    </rPh>
    <phoneticPr fontId="5"/>
  </si>
  <si>
    <t>登録番号</t>
    <rPh sb="0" eb="4">
      <t>トウロクバンゴウ</t>
    </rPh>
    <phoneticPr fontId="5"/>
  </si>
  <si>
    <t>浦添市長　殿</t>
    <rPh sb="0" eb="4">
      <t>ウラソエシチョウ</t>
    </rPh>
    <rPh sb="5" eb="6">
      <t>トノ</t>
    </rPh>
    <phoneticPr fontId="2"/>
  </si>
  <si>
    <t>資本関係・人的関係等に関する調書</t>
    <phoneticPr fontId="5"/>
  </si>
  <si>
    <t>様式第15号</t>
    <rPh sb="0" eb="2">
      <t>ヨウシキ</t>
    </rPh>
    <rPh sb="2" eb="3">
      <t>ダイ</t>
    </rPh>
    <rPh sb="5" eb="6">
      <t>ゴウ</t>
    </rPh>
    <phoneticPr fontId="2"/>
  </si>
  <si>
    <t>支店・営業所等の正式名称を入力。</t>
  </si>
  <si>
    <t>D　経営情報</t>
  </si>
  <si>
    <t>branch_office_name</t>
  </si>
  <si>
    <t>基本情報!C36</t>
  </si>
  <si>
    <t>浦添市の登録番号</t>
  </si>
  <si>
    <t>A　登記上の本店</t>
  </si>
  <si>
    <t>本社用メールアドレス</t>
  </si>
  <si>
    <t>B　委任先営業所</t>
  </si>
  <si>
    <t>委任先営業所用メールアドレス</t>
  </si>
  <si>
    <t>半角で入力。指名通知用となりますので、確実に通知書が受け取れる営業所のメールアドレスを記入してください。</t>
  </si>
  <si>
    <t>取得している場合は「有」。委任している場合は、委任先も取得していることが必須。</t>
  </si>
  <si>
    <t>対象区分</t>
  </si>
  <si>
    <t>基本情報!C26</t>
  </si>
  <si>
    <t>qualification_entry_class</t>
  </si>
  <si>
    <t>資格者数の対象区分</t>
  </si>
  <si>
    <t>□</t>
  </si>
  <si>
    <t>□</t>
    <phoneticPr fontId="2"/>
  </si>
  <si>
    <t>専用</t>
    <rPh sb="0" eb="2">
      <t>センヨウ</t>
    </rPh>
    <phoneticPr fontId="2"/>
  </si>
  <si>
    <t>併用等（自宅兼事務所、他事業者との共用）</t>
    <rPh sb="0" eb="2">
      <t>ヘイヨウ</t>
    </rPh>
    <rPh sb="2" eb="3">
      <t>トウ</t>
    </rPh>
    <rPh sb="4" eb="6">
      <t>ジタク</t>
    </rPh>
    <rPh sb="6" eb="7">
      <t>ケン</t>
    </rPh>
    <rPh sb="7" eb="9">
      <t>ジム</t>
    </rPh>
    <rPh sb="9" eb="10">
      <t>ショ</t>
    </rPh>
    <rPh sb="11" eb="12">
      <t>タ</t>
    </rPh>
    <rPh sb="12" eb="14">
      <t>ジギョウ</t>
    </rPh>
    <rPh sb="14" eb="15">
      <t>シャ</t>
    </rPh>
    <rPh sb="17" eb="19">
      <t>キョウヨウ</t>
    </rPh>
    <phoneticPr fontId="2"/>
  </si>
  <si>
    <t>独立した事業所</t>
    <phoneticPr fontId="2"/>
  </si>
  <si>
    <t>テナントビル内</t>
    <phoneticPr fontId="2"/>
  </si>
  <si>
    <t>戸建住宅、マンション内</t>
    <phoneticPr fontId="2"/>
  </si>
  <si>
    <t>看板</t>
    <phoneticPr fontId="2"/>
  </si>
  <si>
    <t>表札</t>
    <phoneticPr fontId="2"/>
  </si>
  <si>
    <t>その他（</t>
    <phoneticPr fontId="2"/>
  </si>
  <si>
    <t>）</t>
    <phoneticPr fontId="2"/>
  </si>
  <si>
    <t>電話</t>
    <phoneticPr fontId="2"/>
  </si>
  <si>
    <t>FAX</t>
    <phoneticPr fontId="2"/>
  </si>
  <si>
    <t>パソコン</t>
    <phoneticPr fontId="2"/>
  </si>
  <si>
    <t>プリンタ</t>
    <phoneticPr fontId="2"/>
  </si>
  <si>
    <t>コピー機</t>
    <phoneticPr fontId="2"/>
  </si>
  <si>
    <t>事務用机・椅子</t>
    <phoneticPr fontId="2"/>
  </si>
  <si>
    <t>令和</t>
    <rPh sb="0" eb="2">
      <t>レイワ</t>
    </rPh>
    <phoneticPr fontId="2"/>
  </si>
  <si>
    <t>年</t>
  </si>
  <si>
    <t>月</t>
  </si>
  <si>
    <t>日</t>
  </si>
  <si>
    <t>代表者の役職</t>
    <rPh sb="0" eb="3">
      <t>ダイヒョウシャ</t>
    </rPh>
    <rPh sb="4" eb="6">
      <t>ヤクショク</t>
    </rPh>
    <phoneticPr fontId="4"/>
  </si>
  <si>
    <t>代表者の氏名</t>
    <rPh sb="0" eb="3">
      <t>ダイヒョウシャ</t>
    </rPh>
    <rPh sb="4" eb="6">
      <t>シメイ</t>
    </rPh>
    <phoneticPr fontId="4"/>
  </si>
  <si>
    <t>代表者の役職</t>
    <rPh sb="0" eb="3">
      <t>ダイヒョウシャ</t>
    </rPh>
    <rPh sb="4" eb="6">
      <t>ヤクショク</t>
    </rPh>
    <phoneticPr fontId="2"/>
  </si>
  <si>
    <t>代表者の氏名</t>
    <rPh sb="0" eb="3">
      <t>ダイヒョウシャ</t>
    </rPh>
    <rPh sb="4" eb="6">
      <t>シメイ</t>
    </rPh>
    <phoneticPr fontId="2"/>
  </si>
  <si>
    <t>資本関係のある会社</t>
    <rPh sb="0" eb="2">
      <t>シホン</t>
    </rPh>
    <rPh sb="2" eb="4">
      <t>カンケイ</t>
    </rPh>
    <rPh sb="7" eb="9">
      <t>カイシャ</t>
    </rPh>
    <phoneticPr fontId="2"/>
  </si>
  <si>
    <t>【</t>
    <phoneticPr fontId="2"/>
  </si>
  <si>
    <t>】</t>
    <phoneticPr fontId="2"/>
  </si>
  <si>
    <t>有・無</t>
    <phoneticPr fontId="2"/>
  </si>
  <si>
    <t>人的関係のある会社</t>
    <rPh sb="0" eb="2">
      <t>ジンテキ</t>
    </rPh>
    <rPh sb="2" eb="4">
      <t>カンケイ</t>
    </rPh>
    <rPh sb="7" eb="9">
      <t>カイシャ</t>
    </rPh>
    <phoneticPr fontId="2"/>
  </si>
  <si>
    <t>←　該当する保険に、チェックか■をつける。</t>
    <rPh sb="2" eb="4">
      <t>ガイトウ</t>
    </rPh>
    <rPh sb="6" eb="8">
      <t>ホケン</t>
    </rPh>
    <phoneticPr fontId="5"/>
  </si>
  <si>
    <t>黄色または赤色の欄に入力してください。NGは赤色、必須の未入力は薄い赤色で表示します。</t>
  </si>
  <si>
    <t>浦添市での登録番号の有無の確認</t>
    <rPh sb="0" eb="3">
      <t>ウラソエシ</t>
    </rPh>
    <rPh sb="5" eb="7">
      <t>トウロク</t>
    </rPh>
    <rPh sb="7" eb="9">
      <t>バンゴウ</t>
    </rPh>
    <rPh sb="10" eb="12">
      <t>ウム</t>
    </rPh>
    <rPh sb="13" eb="15">
      <t>カクニン</t>
    </rPh>
    <phoneticPr fontId="2"/>
  </si>
  <si>
    <t>いたという場合も含みます</t>
    <rPh sb="5" eb="7">
      <t>バアイ</t>
    </rPh>
    <phoneticPr fontId="2"/>
  </si>
  <si>
    <t>　下の空欄に、業者名を入力してください。（正式名称で入力）</t>
    <rPh sb="1" eb="2">
      <t>シタ</t>
    </rPh>
    <rPh sb="3" eb="5">
      <t>クウラン</t>
    </rPh>
    <rPh sb="7" eb="10">
      <t>ギョウシャメイ</t>
    </rPh>
    <rPh sb="11" eb="13">
      <t>ニュウリョク</t>
    </rPh>
    <rPh sb="21" eb="25">
      <t>セイシキメイショウ</t>
    </rPh>
    <rPh sb="26" eb="28">
      <t>ニュウリョク</t>
    </rPh>
    <phoneticPr fontId="2"/>
  </si>
  <si>
    <t>業者名</t>
    <rPh sb="0" eb="3">
      <t>ギョウシャメイ</t>
    </rPh>
    <phoneticPr fontId="2"/>
  </si>
  <si>
    <t>名称商号</t>
  </si>
  <si>
    <t>業者番号</t>
    <rPh sb="0" eb="2">
      <t>ギョウシャ</t>
    </rPh>
    <rPh sb="2" eb="4">
      <t>バンゴウ</t>
    </rPh>
    <phoneticPr fontId="11"/>
  </si>
  <si>
    <t>株式会社　照屋土建</t>
  </si>
  <si>
    <t>株式会社　りゅうせき建設</t>
  </si>
  <si>
    <t>株式会社　ＮＩＰＰＯ</t>
  </si>
  <si>
    <t>電気興業　株式会社</t>
  </si>
  <si>
    <t>株式会社　乃村工藝社</t>
  </si>
  <si>
    <t>前田建設工業　株式会社</t>
  </si>
  <si>
    <t>有限会社　三友</t>
  </si>
  <si>
    <t>日本基礎技術　株式会社</t>
  </si>
  <si>
    <t>株式会社　世名城</t>
  </si>
  <si>
    <t>ＮＴＴ西日本　株式会社</t>
  </si>
  <si>
    <t>株式会社　沖縄浄環センター</t>
  </si>
  <si>
    <t>株式会社　丹青社</t>
  </si>
  <si>
    <t>株式会社　謝花組</t>
  </si>
  <si>
    <t>株式会社　沖縄ダイケン</t>
  </si>
  <si>
    <t>沖電開発　株式会社</t>
  </si>
  <si>
    <t>大和リース　株式会社</t>
  </si>
  <si>
    <t>株式会社　NHKテクノロジーズ</t>
  </si>
  <si>
    <t>株式会社　流管工業</t>
  </si>
  <si>
    <t>株式会社　沖縄クリーン工業</t>
  </si>
  <si>
    <t>沖縄新エネ開発　株式会社</t>
  </si>
  <si>
    <t>株式会社　コンステック</t>
  </si>
  <si>
    <t>株式会社　トータルメディア開発研究所</t>
  </si>
  <si>
    <t>株式会社　丸憲</t>
  </si>
  <si>
    <t>ライト工業　株式会社</t>
  </si>
  <si>
    <t>株式会社　トリアド工房</t>
  </si>
  <si>
    <t>有限会社　スタプランニング</t>
  </si>
  <si>
    <t>株式会社　日興建設コンサルタント</t>
  </si>
  <si>
    <t>有限会社　丸玉メンテナンス</t>
  </si>
  <si>
    <t>株式会社　日さく</t>
  </si>
  <si>
    <t>管清工業　株式会社</t>
  </si>
  <si>
    <t>レキオス・ウォーター　株式会社</t>
  </si>
  <si>
    <t>株式会社　エオネックス</t>
  </si>
  <si>
    <t>アンダーテイクジャパン　株式会社</t>
  </si>
  <si>
    <t>JSC　株式会社</t>
  </si>
  <si>
    <t>綿半ソリューションズ　株式会社</t>
  </si>
  <si>
    <t>JAPAN建設　株式会社</t>
  </si>
  <si>
    <t>株式会社　トーマ電子サービス</t>
  </si>
  <si>
    <t>希望業種</t>
  </si>
  <si>
    <t>有資格職員数名簿</t>
  </si>
  <si>
    <t>法人番号・郵便番号・登録番号は半角で入力。金額は千円。</t>
  </si>
  <si>
    <t>「市内」「市外」「県外」から選択。所在地の判定は募集要領に従う。</t>
  </si>
  <si>
    <t>経営情報・事業者への追加情報・資格者数</t>
  </si>
  <si>
    <t>営業年数を入力。</t>
  </si>
  <si>
    <t>F　資格者数（資格コードごと）</t>
  </si>
  <si>
    <t>有効人数</t>
  </si>
  <si>
    <t>不正人数</t>
  </si>
  <si>
    <t>採用人数</t>
  </si>
  <si>
    <t>一級建築士</t>
  </si>
  <si>
    <t>078</t>
  </si>
  <si>
    <t>設備設計一級建築士</t>
  </si>
  <si>
    <t>079</t>
  </si>
  <si>
    <t>構造設計一級建築士</t>
  </si>
  <si>
    <t>二級建築士</t>
  </si>
  <si>
    <t>062</t>
  </si>
  <si>
    <t>建築設備士</t>
  </si>
  <si>
    <t>064</t>
  </si>
  <si>
    <t>建築構造士</t>
  </si>
  <si>
    <t>測量</t>
  </si>
  <si>
    <t>107</t>
  </si>
  <si>
    <t>測量士</t>
  </si>
  <si>
    <t>208</t>
  </si>
  <si>
    <t>測量士補</t>
  </si>
  <si>
    <t>991</t>
  </si>
  <si>
    <t>土地家屋調査士</t>
  </si>
  <si>
    <t>701</t>
  </si>
  <si>
    <t>技術士：機械部門</t>
  </si>
  <si>
    <t>702</t>
  </si>
  <si>
    <t>技術士：船舶・海洋部門</t>
  </si>
  <si>
    <t>704</t>
  </si>
  <si>
    <t>技術士：電気電子部門</t>
  </si>
  <si>
    <t>705</t>
  </si>
  <si>
    <t>技術士：化学部門</t>
  </si>
  <si>
    <t>707</t>
  </si>
  <si>
    <t>技術士：金属部門</t>
  </si>
  <si>
    <t>722</t>
  </si>
  <si>
    <t>技術士：建設部門（土質及び基礎）</t>
  </si>
  <si>
    <t>723</t>
  </si>
  <si>
    <t>技術士：建設部門（鋼構造及びコンクリート）</t>
  </si>
  <si>
    <t>724</t>
  </si>
  <si>
    <t>技術士：建設部門（都市及び地方計画）</t>
  </si>
  <si>
    <t>725</t>
  </si>
  <si>
    <t>技術士：建設部門（河川、砂防及び海岸・海洋）</t>
  </si>
  <si>
    <t>726</t>
  </si>
  <si>
    <t>技術士：建設部門（港湾及び空港）</t>
  </si>
  <si>
    <t>727</t>
  </si>
  <si>
    <t>技術士：建設部門（電力土木）</t>
  </si>
  <si>
    <t>728</t>
  </si>
  <si>
    <t>技術士：建設部門（道路）</t>
  </si>
  <si>
    <t>729</t>
  </si>
  <si>
    <t>技術士：建設部門（鉄道）</t>
  </si>
  <si>
    <t>730</t>
  </si>
  <si>
    <t>技術士：建設部門（トンネル）</t>
  </si>
  <si>
    <t>731</t>
  </si>
  <si>
    <t>技術士：建設部門（施工計画、施工設備及び積算）</t>
  </si>
  <si>
    <t>732</t>
  </si>
  <si>
    <t>技術士：建設部門（建設環境）</t>
  </si>
  <si>
    <t>715</t>
  </si>
  <si>
    <t>技術士：経営工学部門</t>
  </si>
  <si>
    <t>716</t>
  </si>
  <si>
    <t>技術士：情報工学部門</t>
  </si>
  <si>
    <t>717</t>
  </si>
  <si>
    <t>技術士：応用理学部門</t>
  </si>
  <si>
    <t>718</t>
  </si>
  <si>
    <t>技術士：生物工学部門</t>
  </si>
  <si>
    <t>719</t>
  </si>
  <si>
    <t>技術士：環境部門</t>
  </si>
  <si>
    <t>721</t>
  </si>
  <si>
    <t>技術士：総合技術監理部門（その他）</t>
  </si>
  <si>
    <t>789</t>
  </si>
  <si>
    <t>技術士：総合技術監理部門（建設）</t>
  </si>
  <si>
    <t>797</t>
  </si>
  <si>
    <t>技術士：総合技術監理部門（応用理学）</t>
  </si>
  <si>
    <t>751</t>
  </si>
  <si>
    <t>RCCM：河川、砂防及び海岸・海洋部門</t>
  </si>
  <si>
    <t>752</t>
  </si>
  <si>
    <t>RCCM：港湾及び空港部門</t>
  </si>
  <si>
    <t>753</t>
  </si>
  <si>
    <t>RCCM：電力土木部門</t>
  </si>
  <si>
    <t>754</t>
  </si>
  <si>
    <t>RCCM：道路部門</t>
  </si>
  <si>
    <t>755</t>
  </si>
  <si>
    <t>RCCM：鉄道部門</t>
  </si>
  <si>
    <t>756</t>
  </si>
  <si>
    <t>RCCM：上水道及び工業用水道部門</t>
  </si>
  <si>
    <t>757</t>
  </si>
  <si>
    <t>RCCM：下水道部門</t>
  </si>
  <si>
    <t>758</t>
  </si>
  <si>
    <t>RCCM：農業土木部門</t>
  </si>
  <si>
    <t>759</t>
  </si>
  <si>
    <t>RCCM：森林土木部門</t>
  </si>
  <si>
    <t>760</t>
  </si>
  <si>
    <t>RCCM：水産土木部門</t>
  </si>
  <si>
    <t>761</t>
  </si>
  <si>
    <t>RCCM：廃棄物部門</t>
  </si>
  <si>
    <t>762</t>
  </si>
  <si>
    <t>RCCM：造園部門</t>
  </si>
  <si>
    <t>763</t>
  </si>
  <si>
    <t>RCCM：都市計画及び地方計画部門</t>
  </si>
  <si>
    <t>764</t>
  </si>
  <si>
    <t>RCCM：地質部門</t>
  </si>
  <si>
    <t>765</t>
  </si>
  <si>
    <t>RCCM：土質及び基礎部門</t>
  </si>
  <si>
    <t>766</t>
  </si>
  <si>
    <t>RCCM：鋼構造物及びコンクリート部門</t>
  </si>
  <si>
    <t>767</t>
  </si>
  <si>
    <t>RCCM：トンネル部門</t>
  </si>
  <si>
    <t>768</t>
  </si>
  <si>
    <t>RCCM：施工計画、施工設備及び積算部門</t>
  </si>
  <si>
    <t>769</t>
  </si>
  <si>
    <t>RCCM：建設環境部門</t>
  </si>
  <si>
    <t>770</t>
  </si>
  <si>
    <t>RCCM：機械部門</t>
  </si>
  <si>
    <t>771</t>
  </si>
  <si>
    <t>RCCM：電気電子部門</t>
  </si>
  <si>
    <t>一級土木施工管理技士</t>
  </si>
  <si>
    <t>二級土木施工管理技士（土木）</t>
  </si>
  <si>
    <t>215</t>
  </si>
  <si>
    <t>二級土木施工管理技士（鋼構造物塗装）</t>
  </si>
  <si>
    <t>216</t>
  </si>
  <si>
    <t>二級土木施工管理技士（薬液注入）</t>
  </si>
  <si>
    <t>061</t>
  </si>
  <si>
    <t>地すべり防止工事士</t>
  </si>
  <si>
    <t>073</t>
  </si>
  <si>
    <t>土地区画整理士</t>
  </si>
  <si>
    <t>設備</t>
  </si>
  <si>
    <t>一級電気工事施工管理技士</t>
  </si>
  <si>
    <t>二級電気工事施工管理技士</t>
  </si>
  <si>
    <t>256</t>
  </si>
  <si>
    <t>第二種電気工事士</t>
  </si>
  <si>
    <t>258</t>
  </si>
  <si>
    <t>電気主任技術者（第1種～第3種）</t>
  </si>
  <si>
    <t>268</t>
  </si>
  <si>
    <t>甲種消防設備士（第四類）</t>
  </si>
  <si>
    <t>269</t>
  </si>
  <si>
    <t>乙種消防設備士（第四類及び第七類）</t>
  </si>
  <si>
    <t>一級管工事施工管理技士</t>
  </si>
  <si>
    <t>二級管工事施工管理技士</t>
  </si>
  <si>
    <t>168</t>
  </si>
  <si>
    <t>甲種消防設備士（第四類除く）</t>
  </si>
  <si>
    <t>169</t>
  </si>
  <si>
    <t>乙種消防設備士（第四類及び第七類除く）</t>
  </si>
  <si>
    <t>265</t>
  </si>
  <si>
    <t>給水装置工事主任技術者</t>
  </si>
  <si>
    <t>補償</t>
  </si>
  <si>
    <t>071</t>
  </si>
  <si>
    <t>不動産鑑定士</t>
  </si>
  <si>
    <t>992</t>
  </si>
  <si>
    <t>補償業務管理士：土地調査部門</t>
  </si>
  <si>
    <t>993</t>
  </si>
  <si>
    <t>補償業務管理士：土地評価部門</t>
  </si>
  <si>
    <t>994</t>
  </si>
  <si>
    <t>補償業務管理士：物件部門</t>
  </si>
  <si>
    <t>995</t>
  </si>
  <si>
    <t>補償業務管理士：機械工作物部門</t>
  </si>
  <si>
    <t>996</t>
  </si>
  <si>
    <t>補償業務管理士：営業補償・特殊補償部門</t>
  </si>
  <si>
    <t>997</t>
  </si>
  <si>
    <t>補償業務管理士：事業損失部門</t>
  </si>
  <si>
    <t>998</t>
  </si>
  <si>
    <t>補償業務管理士：補償関連部門</t>
  </si>
  <si>
    <t>999</t>
  </si>
  <si>
    <t>補償業務管理士：総合補償部門（総合補償士）</t>
  </si>
  <si>
    <t>099</t>
  </si>
  <si>
    <t>公共用地取得実務経験者</t>
  </si>
  <si>
    <t>地質</t>
  </si>
  <si>
    <t>074</t>
  </si>
  <si>
    <t>地質調査技士</t>
  </si>
  <si>
    <t>調査</t>
  </si>
  <si>
    <t>075</t>
  </si>
  <si>
    <t>環境計量士</t>
  </si>
  <si>
    <t>077</t>
  </si>
  <si>
    <t>港湾海洋調査士（危険物探査部門）</t>
  </si>
  <si>
    <t>磁気探査</t>
  </si>
  <si>
    <t>072</t>
  </si>
  <si>
    <t>磁気探査技士</t>
  </si>
  <si>
    <t>希望業種・業務実績・登録情報</t>
  </si>
  <si>
    <t>業種区分</t>
  </si>
  <si>
    <t>実績（千円）</t>
  </si>
  <si>
    <t>登録機関</t>
  </si>
  <si>
    <t>登録番号</t>
  </si>
  <si>
    <t>登録期間</t>
  </si>
  <si>
    <t>直前第2年分決算</t>
  </si>
  <si>
    <t>直前第1年分決算</t>
  </si>
  <si>
    <t>開始日</t>
  </si>
  <si>
    <t>終了日（自動）</t>
  </si>
  <si>
    <t>土木関係建設コンサルタント業務</t>
  </si>
  <si>
    <t>建築関係建設コンサルタント業務</t>
  </si>
  <si>
    <t>測量業務</t>
  </si>
  <si>
    <t>補償関係コンサルタント業務</t>
  </si>
  <si>
    <t>調査業務</t>
  </si>
  <si>
    <t>磁気探査業務</t>
  </si>
  <si>
    <t>設備設計業務</t>
  </si>
  <si>
    <t>黄色または赤色の欄に入力してください。1人1行。資格はコードと資格名のリストから選択してください。</t>
  </si>
  <si>
    <t>名簿の入力がない場合は、下の「名簿の状態」で「該当者なし」を選択してください。</t>
  </si>
  <si>
    <t>資格別人数（名簿から自動集計）</t>
  </si>
  <si>
    <t>業種別の実績・登録情報は「業種CSV」、職員別情報は「有資格職員数名簿」を使用。</t>
  </si>
  <si>
    <t>数値</t>
  </si>
  <si>
    <t>経営・許可!C19</t>
  </si>
  <si>
    <t>有資格職員数名簿!B5</t>
  </si>
  <si>
    <t>有資格職員数名簿!G5</t>
  </si>
  <si>
    <t>有資格職員数名簿!B7</t>
  </si>
  <si>
    <t>一級建築士（人）</t>
  </si>
  <si>
    <t>経営・許可!H24</t>
  </si>
  <si>
    <t>qualification_078_count</t>
  </si>
  <si>
    <t>設備設計一級建築士（人）</t>
  </si>
  <si>
    <t>経営・許可!H25</t>
  </si>
  <si>
    <t>qualification_079_count</t>
  </si>
  <si>
    <t>構造設計一級建築士（人）</t>
  </si>
  <si>
    <t>経営・許可!H26</t>
  </si>
  <si>
    <t>二級建築士（人）</t>
  </si>
  <si>
    <t>経営・許可!H27</t>
  </si>
  <si>
    <t>qualification_062_count</t>
  </si>
  <si>
    <t>建築設備士（人）</t>
  </si>
  <si>
    <t>経営・許可!H28</t>
  </si>
  <si>
    <t>qualification_064_count</t>
  </si>
  <si>
    <t>建築構造士（人）</t>
  </si>
  <si>
    <t>経営・許可!H29</t>
  </si>
  <si>
    <t>経営・許可!H30</t>
  </si>
  <si>
    <t>qualification_107_count</t>
  </si>
  <si>
    <t>測量士（人）</t>
  </si>
  <si>
    <t>経営・許可!H31</t>
  </si>
  <si>
    <t>qualification_208_count</t>
  </si>
  <si>
    <t>測量士補（人）</t>
  </si>
  <si>
    <t>経営・許可!H32</t>
  </si>
  <si>
    <t>qualification_991_count</t>
  </si>
  <si>
    <t>土地家屋調査士（人）</t>
  </si>
  <si>
    <t>経営・許可!H33</t>
  </si>
  <si>
    <t>qualification_701_count</t>
  </si>
  <si>
    <t>技術士：機械部門（人）</t>
  </si>
  <si>
    <t>経営・許可!H34</t>
  </si>
  <si>
    <t>qualification_702_count</t>
  </si>
  <si>
    <t>技術士：船舶・海洋部門（人）</t>
  </si>
  <si>
    <t>経営・許可!H35</t>
  </si>
  <si>
    <t>qualification_704_count</t>
  </si>
  <si>
    <t>技術士：電気電子部門（人）</t>
  </si>
  <si>
    <t>経営・許可!H36</t>
  </si>
  <si>
    <t>qualification_705_count</t>
  </si>
  <si>
    <t>技術士：化学部門（人）</t>
  </si>
  <si>
    <t>経営・許可!H37</t>
  </si>
  <si>
    <t>qualification_707_count</t>
  </si>
  <si>
    <t>技術士：金属部門（人）</t>
  </si>
  <si>
    <t>経営・許可!H38</t>
  </si>
  <si>
    <t>qualification_722_count</t>
  </si>
  <si>
    <t>技術士：建設部門（土質及び基礎）（人）</t>
  </si>
  <si>
    <t>経営・許可!H39</t>
  </si>
  <si>
    <t>qualification_723_count</t>
  </si>
  <si>
    <t>技術士：建設部門（鋼構造及びコンクリート）（人）</t>
  </si>
  <si>
    <t>経営・許可!H40</t>
  </si>
  <si>
    <t>qualification_724_count</t>
  </si>
  <si>
    <t>技術士：建設部門（都市及び地方計画）（人）</t>
  </si>
  <si>
    <t>経営・許可!H41</t>
  </si>
  <si>
    <t>qualification_725_count</t>
  </si>
  <si>
    <t>技術士：建設部門（河川、砂防及び海岸・海洋）（人）</t>
  </si>
  <si>
    <t>経営・許可!H42</t>
  </si>
  <si>
    <t>qualification_726_count</t>
  </si>
  <si>
    <t>技術士：建設部門（港湾及び空港）（人）</t>
  </si>
  <si>
    <t>経営・許可!H43</t>
  </si>
  <si>
    <t>qualification_727_count</t>
  </si>
  <si>
    <t>技術士：建設部門（電力土木）（人）</t>
  </si>
  <si>
    <t>経営・許可!H44</t>
  </si>
  <si>
    <t>qualification_728_count</t>
  </si>
  <si>
    <t>技術士：建設部門（道路）（人）</t>
  </si>
  <si>
    <t>経営・許可!H45</t>
  </si>
  <si>
    <t>qualification_729_count</t>
  </si>
  <si>
    <t>技術士：建設部門（鉄道）（人）</t>
  </si>
  <si>
    <t>経営・許可!H46</t>
  </si>
  <si>
    <t>qualification_730_count</t>
  </si>
  <si>
    <t>技術士：建設部門（トンネル）（人）</t>
  </si>
  <si>
    <t>経営・許可!H47</t>
  </si>
  <si>
    <t>qualification_731_count</t>
  </si>
  <si>
    <t>技術士：建設部門（施工計画、施工設備及び積算）（人）</t>
  </si>
  <si>
    <t>経営・許可!H48</t>
  </si>
  <si>
    <t>qualification_732_count</t>
  </si>
  <si>
    <t>技術士：建設部門（建設環境）（人）</t>
  </si>
  <si>
    <t>経営・許可!H49</t>
  </si>
  <si>
    <t>経営・許可!H50</t>
  </si>
  <si>
    <t>経営・許可!H51</t>
  </si>
  <si>
    <t>経営・許可!H52</t>
  </si>
  <si>
    <t>経営・許可!H53</t>
  </si>
  <si>
    <t>経営・許可!H54</t>
  </si>
  <si>
    <t>qualification_715_count</t>
  </si>
  <si>
    <t>技術士：経営工学部門（人）</t>
  </si>
  <si>
    <t>経営・許可!H55</t>
  </si>
  <si>
    <t>qualification_716_count</t>
  </si>
  <si>
    <t>技術士：情報工学部門（人）</t>
  </si>
  <si>
    <t>経営・許可!H56</t>
  </si>
  <si>
    <t>qualification_717_count</t>
  </si>
  <si>
    <t>技術士：応用理学部門（人）</t>
  </si>
  <si>
    <t>経営・許可!H57</t>
  </si>
  <si>
    <t>qualification_718_count</t>
  </si>
  <si>
    <t>技術士：生物工学部門（人）</t>
  </si>
  <si>
    <t>経営・許可!H58</t>
  </si>
  <si>
    <t>qualification_719_count</t>
  </si>
  <si>
    <t>技術士：環境部門（人）</t>
  </si>
  <si>
    <t>経営・許可!H59</t>
  </si>
  <si>
    <t>qualification_721_count</t>
  </si>
  <si>
    <t>技術士：総合技術監理部門（その他）（人）</t>
  </si>
  <si>
    <t>経営・許可!H60</t>
  </si>
  <si>
    <t>qualification_789_count</t>
  </si>
  <si>
    <t>技術士：総合技術監理部門（建設）（人）</t>
  </si>
  <si>
    <t>経営・許可!H61</t>
  </si>
  <si>
    <t>qualification_797_count</t>
  </si>
  <si>
    <t>技術士：総合技術監理部門（応用理学）（人）</t>
  </si>
  <si>
    <t>経営・許可!H62</t>
  </si>
  <si>
    <t>qualification_751_count</t>
  </si>
  <si>
    <t>RCCM：河川、砂防及び海岸・海洋部門（人）</t>
  </si>
  <si>
    <t>経営・許可!H63</t>
  </si>
  <si>
    <t>qualification_752_count</t>
  </si>
  <si>
    <t>RCCM：港湾及び空港部門（人）</t>
  </si>
  <si>
    <t>経営・許可!H64</t>
  </si>
  <si>
    <t>qualification_753_count</t>
  </si>
  <si>
    <t>RCCM：電力土木部門（人）</t>
  </si>
  <si>
    <t>経営・許可!H65</t>
  </si>
  <si>
    <t>qualification_754_count</t>
  </si>
  <si>
    <t>RCCM：道路部門（人）</t>
  </si>
  <si>
    <t>経営・許可!H66</t>
  </si>
  <si>
    <t>qualification_755_count</t>
  </si>
  <si>
    <t>RCCM：鉄道部門（人）</t>
  </si>
  <si>
    <t>経営・許可!H67</t>
  </si>
  <si>
    <t>qualification_756_count</t>
  </si>
  <si>
    <t>RCCM：上水道及び工業用水道部門（人）</t>
  </si>
  <si>
    <t>経営・許可!H68</t>
  </si>
  <si>
    <t>qualification_757_count</t>
  </si>
  <si>
    <t>RCCM：下水道部門（人）</t>
  </si>
  <si>
    <t>経営・許可!H69</t>
  </si>
  <si>
    <t>qualification_758_count</t>
  </si>
  <si>
    <t>RCCM：農業土木部門（人）</t>
  </si>
  <si>
    <t>経営・許可!H70</t>
  </si>
  <si>
    <t>qualification_759_count</t>
  </si>
  <si>
    <t>RCCM：森林土木部門（人）</t>
  </si>
  <si>
    <t>経営・許可!H71</t>
  </si>
  <si>
    <t>qualification_760_count</t>
  </si>
  <si>
    <t>RCCM：水産土木部門（人）</t>
  </si>
  <si>
    <t>経営・許可!H72</t>
  </si>
  <si>
    <t>qualification_761_count</t>
  </si>
  <si>
    <t>RCCM：廃棄物部門（人）</t>
  </si>
  <si>
    <t>経営・許可!H73</t>
  </si>
  <si>
    <t>qualification_762_count</t>
  </si>
  <si>
    <t>RCCM：造園部門（人）</t>
  </si>
  <si>
    <t>経営・許可!H74</t>
  </si>
  <si>
    <t>qualification_763_count</t>
  </si>
  <si>
    <t>RCCM：都市計画及び地方計画部門（人）</t>
  </si>
  <si>
    <t>経営・許可!H75</t>
  </si>
  <si>
    <t>qualification_764_count</t>
  </si>
  <si>
    <t>RCCM：地質部門（人）</t>
  </si>
  <si>
    <t>経営・許可!H76</t>
  </si>
  <si>
    <t>qualification_765_count</t>
  </si>
  <si>
    <t>RCCM：土質及び基礎部門（人）</t>
  </si>
  <si>
    <t>経営・許可!H77</t>
  </si>
  <si>
    <t>qualification_766_count</t>
  </si>
  <si>
    <t>RCCM：鋼構造物及びコンクリート部門（人）</t>
  </si>
  <si>
    <t>経営・許可!H78</t>
  </si>
  <si>
    <t>qualification_767_count</t>
  </si>
  <si>
    <t>RCCM：トンネル部門（人）</t>
  </si>
  <si>
    <t>経営・許可!H79</t>
  </si>
  <si>
    <t>qualification_768_count</t>
  </si>
  <si>
    <t>RCCM：施工計画、施工設備及び積算部門（人）</t>
  </si>
  <si>
    <t>経営・許可!H80</t>
  </si>
  <si>
    <t>qualification_769_count</t>
  </si>
  <si>
    <t>RCCM：建設環境部門（人）</t>
  </si>
  <si>
    <t>経営・許可!H81</t>
  </si>
  <si>
    <t>qualification_770_count</t>
  </si>
  <si>
    <t>RCCM：機械部門（人）</t>
  </si>
  <si>
    <t>経営・許可!H82</t>
  </si>
  <si>
    <t>qualification_771_count</t>
  </si>
  <si>
    <t>RCCM：電気電子部門（人）</t>
  </si>
  <si>
    <t>経営・許可!H83</t>
  </si>
  <si>
    <t>一級土木施工管理技士（人）</t>
  </si>
  <si>
    <t>経営・許可!H84</t>
  </si>
  <si>
    <t>二級土木施工管理技士（土木）（人）</t>
  </si>
  <si>
    <t>経営・許可!H85</t>
  </si>
  <si>
    <t>qualification_215_count</t>
  </si>
  <si>
    <t>二級土木施工管理技士（鋼構造物塗装）（人）</t>
  </si>
  <si>
    <t>経営・許可!H86</t>
  </si>
  <si>
    <t>qualification_216_count</t>
  </si>
  <si>
    <t>二級土木施工管理技士（薬液注入）（人）</t>
  </si>
  <si>
    <t>経営・許可!H87</t>
  </si>
  <si>
    <t>qualification_061_count</t>
  </si>
  <si>
    <t>地すべり防止工事士（人）</t>
  </si>
  <si>
    <t>経営・許可!H88</t>
  </si>
  <si>
    <t>qualification_073_count</t>
  </si>
  <si>
    <t>土地区画整理士（人）</t>
  </si>
  <si>
    <t>経営・許可!H89</t>
  </si>
  <si>
    <t>一級電気工事施工管理技士（人）</t>
  </si>
  <si>
    <t>経営・許可!H90</t>
  </si>
  <si>
    <t>二級電気工事施工管理技士（人）</t>
  </si>
  <si>
    <t>経営・許可!H91</t>
  </si>
  <si>
    <t>経営・許可!H92</t>
  </si>
  <si>
    <t>qualification_256_count</t>
  </si>
  <si>
    <t>第二種電気工事士（人）</t>
  </si>
  <si>
    <t>経営・許可!H93</t>
  </si>
  <si>
    <t>qualification_258_count</t>
  </si>
  <si>
    <t>電気主任技術者（第1種～第3種）（人）</t>
  </si>
  <si>
    <t>経営・許可!H94</t>
  </si>
  <si>
    <t>qualification_268_count</t>
  </si>
  <si>
    <t>甲種消防設備士（第四類）（人）</t>
  </si>
  <si>
    <t>経営・許可!H95</t>
  </si>
  <si>
    <t>qualification_269_count</t>
  </si>
  <si>
    <t>乙種消防設備士（第四類及び第七類）（人）</t>
  </si>
  <si>
    <t>経営・許可!H96</t>
  </si>
  <si>
    <t>一級管工事施工管理技士（人）</t>
  </si>
  <si>
    <t>経営・許可!H97</t>
  </si>
  <si>
    <t>二級管工事施工管理技士（人）</t>
  </si>
  <si>
    <t>経営・許可!H98</t>
  </si>
  <si>
    <t>qualification_168_count</t>
  </si>
  <si>
    <t>甲種消防設備士（第四類除く）（人）</t>
  </si>
  <si>
    <t>経営・許可!H99</t>
  </si>
  <si>
    <t>qualification_169_count</t>
  </si>
  <si>
    <t>乙種消防設備士（第四類及び第七類除く）（人）</t>
  </si>
  <si>
    <t>経営・許可!H100</t>
  </si>
  <si>
    <t>qualification_265_count</t>
  </si>
  <si>
    <t>給水装置工事主任技術者（人）</t>
  </si>
  <si>
    <t>経営・許可!H101</t>
  </si>
  <si>
    <t>qualification_071_count</t>
  </si>
  <si>
    <t>不動産鑑定士（人）</t>
  </si>
  <si>
    <t>経営・許可!H102</t>
  </si>
  <si>
    <t>qualification_992_count</t>
  </si>
  <si>
    <t>補償業務管理士：土地調査部門（人）</t>
  </si>
  <si>
    <t>経営・許可!H103</t>
  </si>
  <si>
    <t>qualification_993_count</t>
  </si>
  <si>
    <t>補償業務管理士：土地評価部門（人）</t>
  </si>
  <si>
    <t>経営・許可!H104</t>
  </si>
  <si>
    <t>qualification_994_count</t>
  </si>
  <si>
    <t>補償業務管理士：物件部門（人）</t>
  </si>
  <si>
    <t>経営・許可!H105</t>
  </si>
  <si>
    <t>qualification_995_count</t>
  </si>
  <si>
    <t>補償業務管理士：機械工作物部門（人）</t>
  </si>
  <si>
    <t>経営・許可!H106</t>
  </si>
  <si>
    <t>qualification_996_count</t>
  </si>
  <si>
    <t>補償業務管理士：営業補償・特殊補償部門（人）</t>
  </si>
  <si>
    <t>経営・許可!H107</t>
  </si>
  <si>
    <t>qualification_997_count</t>
  </si>
  <si>
    <t>補償業務管理士：事業損失部門（人）</t>
  </si>
  <si>
    <t>経営・許可!H108</t>
  </si>
  <si>
    <t>qualification_998_count</t>
  </si>
  <si>
    <t>補償業務管理士：補償関連部門（人）</t>
  </si>
  <si>
    <t>経営・許可!H109</t>
  </si>
  <si>
    <t>qualification_999_count</t>
  </si>
  <si>
    <t>補償業務管理士：総合補償部門（総合補償士）（人）</t>
  </si>
  <si>
    <t>経営・許可!H110</t>
  </si>
  <si>
    <t>qualification_099_count</t>
  </si>
  <si>
    <t>公共用地取得実務経験者（人）</t>
  </si>
  <si>
    <t>経営・許可!H111</t>
  </si>
  <si>
    <t>qualification_074_count</t>
  </si>
  <si>
    <t>地質調査技士（人）</t>
  </si>
  <si>
    <t>経営・許可!H112</t>
  </si>
  <si>
    <t>qualification_075_count</t>
  </si>
  <si>
    <t>環境計量士（人）</t>
  </si>
  <si>
    <t>経営・許可!H113</t>
  </si>
  <si>
    <t>qualification_077_count</t>
  </si>
  <si>
    <t>港湾海洋調査士（危険物探査部門）（人）</t>
  </si>
  <si>
    <t>経営・許可!H114</t>
  </si>
  <si>
    <t>qualification_072_count</t>
  </si>
  <si>
    <t>磁気探査技士（人）</t>
  </si>
  <si>
    <t>経営・許可!H115</t>
  </si>
  <si>
    <t>設定項目</t>
  </si>
  <si>
    <t>設定内容</t>
  </si>
  <si>
    <t>資格区分</t>
  </si>
  <si>
    <t>市内／市外／県外</t>
  </si>
  <si>
    <t>あり／なし／不明。ありの場合は登録番号必須。</t>
  </si>
  <si>
    <t>ISO9001、ISO14001、障がい者雇用、親子会社・役員兼任</t>
  </si>
  <si>
    <t>資格者数</t>
  </si>
  <si>
    <t>県外は直接入力、市内・市外は名簿から集計。</t>
  </si>
  <si>
    <t>その他資格</t>
  </si>
  <si>
    <t>名簿の上限</t>
  </si>
  <si>
    <t>100人。1人につき10資格まで入力。</t>
  </si>
  <si>
    <t>開始日の5年後の前日を終了日として自動計算。</t>
  </si>
  <si>
    <t>079の表記</t>
  </si>
  <si>
    <t>資格名欄に合わせ「構造設計一級建築士」で統一。</t>
  </si>
  <si>
    <t>人数の直接入力</t>
  </si>
  <si>
    <t>0以上の整数。1セル以上入力すれば、残りの空欄は未入力エラーにしない。</t>
  </si>
  <si>
    <t>技術士</t>
  </si>
  <si>
    <t>RCCM</t>
  </si>
  <si>
    <t>二級土木施工管理技士</t>
  </si>
  <si>
    <t>その他資格者</t>
  </si>
  <si>
    <t>電気系資格者</t>
  </si>
  <si>
    <t>機械系資格者</t>
  </si>
  <si>
    <t>補償業務管理士</t>
  </si>
  <si>
    <t>港湾海洋調査士</t>
  </si>
  <si>
    <t>business_category</t>
  </si>
  <si>
    <t>achievement_year_2_thousand_yen</t>
  </si>
  <si>
    <t>achievement_year_1_thousand_yen</t>
  </si>
  <si>
    <t>achievement_average_thousand_yen</t>
  </si>
  <si>
    <t>registration_authority</t>
  </si>
  <si>
    <t>registration_start_date</t>
  </si>
  <si>
    <t>registration_end_date</t>
  </si>
  <si>
    <t>希望する業種は「○」。実績は千円単位で入力し、実績平均は2年分から自動計算します。</t>
  </si>
  <si>
    <t>建築士事務所の種類</t>
  </si>
  <si>
    <t>登録有効期間</t>
  </si>
  <si>
    <t>年間平均実績高</t>
  </si>
  <si>
    <t>建築の登録機関</t>
  </si>
  <si>
    <t>測量の登録機関</t>
  </si>
  <si>
    <t>一級建築士事務所</t>
  </si>
  <si>
    <t>00:国土交通大臣</t>
  </si>
  <si>
    <t>北海道開発局</t>
  </si>
  <si>
    <t>二級建築士事務所</t>
  </si>
  <si>
    <t>01:北海道知事</t>
  </si>
  <si>
    <t>東北地方整備局</t>
  </si>
  <si>
    <t>木造建築士事務所</t>
  </si>
  <si>
    <t>02:青森県知事</t>
  </si>
  <si>
    <t>関東地方整備局</t>
  </si>
  <si>
    <t>03:岩手県知事</t>
  </si>
  <si>
    <t>北陸地方整備局</t>
  </si>
  <si>
    <t>04:宮城県知事</t>
  </si>
  <si>
    <t>中部地方整備局</t>
  </si>
  <si>
    <t>05:秋田県知事</t>
  </si>
  <si>
    <t>近畿地方整備局</t>
  </si>
  <si>
    <t>06:山形県知事</t>
  </si>
  <si>
    <t>中国地方整備局</t>
  </si>
  <si>
    <t>07:福島県知事</t>
  </si>
  <si>
    <t>四国地方整備局</t>
  </si>
  <si>
    <t>08:茨城県知事</t>
  </si>
  <si>
    <t>九州地方整備局</t>
  </si>
  <si>
    <t>09:栃木県知事</t>
  </si>
  <si>
    <t>沖縄総合事務局</t>
  </si>
  <si>
    <t>10:群馬県知事</t>
  </si>
  <si>
    <t>11:埼玉県知事</t>
  </si>
  <si>
    <t>12:千葉県知事</t>
  </si>
  <si>
    <t>13:東京都知事</t>
  </si>
  <si>
    <t>14:神奈川県知事</t>
  </si>
  <si>
    <t>15:新潟県知事</t>
  </si>
  <si>
    <t>16:富山県知事</t>
  </si>
  <si>
    <t>17:石川県知事</t>
  </si>
  <si>
    <t>18:福井県知事</t>
  </si>
  <si>
    <t>19:山梨県知事</t>
  </si>
  <si>
    <t>20:長野県知事</t>
  </si>
  <si>
    <t>21:岐阜県知事</t>
  </si>
  <si>
    <t>22:静岡県知事</t>
  </si>
  <si>
    <t>23:愛知県知事</t>
  </si>
  <si>
    <t>24:三重県知事</t>
  </si>
  <si>
    <t>25:滋賀県知事</t>
  </si>
  <si>
    <t>26:京都府知事</t>
  </si>
  <si>
    <t>27:大阪府知事</t>
  </si>
  <si>
    <t>28:兵庫県知事</t>
  </si>
  <si>
    <t>29:奈良県知事</t>
  </si>
  <si>
    <t>30:和歌山県知事</t>
  </si>
  <si>
    <t>31:鳥取県知事</t>
  </si>
  <si>
    <t>32:島根県知事</t>
  </si>
  <si>
    <t>33:岡山県知事</t>
  </si>
  <si>
    <t>34:広島県知事</t>
  </si>
  <si>
    <t>35:山口県知事</t>
  </si>
  <si>
    <t>36:徳島県知事</t>
  </si>
  <si>
    <t>37:香川県知事</t>
  </si>
  <si>
    <t>38:愛媛県知事</t>
  </si>
  <si>
    <t>39:高知県知事</t>
  </si>
  <si>
    <t>40:福岡県知事</t>
  </si>
  <si>
    <t>41:佐賀県知事</t>
  </si>
  <si>
    <t>42:長崎県知事</t>
  </si>
  <si>
    <t>43:熊本県知事</t>
  </si>
  <si>
    <t>44:大分県知事</t>
  </si>
  <si>
    <t>45:宮崎県知事</t>
  </si>
  <si>
    <t>46:鹿児島県知事</t>
  </si>
  <si>
    <t>47:沖縄県知事</t>
  </si>
  <si>
    <t>architect_office_type</t>
  </si>
  <si>
    <r>
      <t>提出書類チェックシート【</t>
    </r>
    <r>
      <rPr>
        <sz val="18"/>
        <color theme="5"/>
        <rFont val="Meiryo UI"/>
        <family val="3"/>
        <charset val="128"/>
      </rPr>
      <t>測量及び建設コンサルタント等</t>
    </r>
    <r>
      <rPr>
        <sz val="18"/>
        <rFont val="Meiryo UI"/>
        <family val="3"/>
        <charset val="128"/>
      </rPr>
      <t>】</t>
    </r>
    <rPh sb="0" eb="2">
      <t>テイシュツ</t>
    </rPh>
    <rPh sb="2" eb="4">
      <t>ショルイ</t>
    </rPh>
    <rPh sb="12" eb="14">
      <t>ソクリョウ</t>
    </rPh>
    <rPh sb="14" eb="15">
      <t>オヨ</t>
    </rPh>
    <rPh sb="16" eb="18">
      <t>ケンセツ</t>
    </rPh>
    <rPh sb="25" eb="26">
      <t>トウ</t>
    </rPh>
    <phoneticPr fontId="4"/>
  </si>
  <si>
    <t>委託では登録したことが一度もない場合も含みます</t>
    <rPh sb="4" eb="6">
      <t>トウロク</t>
    </rPh>
    <rPh sb="11" eb="13">
      <t>イチド</t>
    </rPh>
    <rPh sb="16" eb="18">
      <t>バアイ</t>
    </rPh>
    <rPh sb="19" eb="20">
      <t>フク</t>
    </rPh>
    <phoneticPr fontId="2"/>
  </si>
  <si>
    <t>←これが浦添市の委託での登録番号です</t>
    <rPh sb="4" eb="7">
      <t>ウラソエシ</t>
    </rPh>
    <rPh sb="12" eb="16">
      <t>トウロクバンゴウ</t>
    </rPh>
    <phoneticPr fontId="2"/>
  </si>
  <si>
    <t>（例）「●●エンジニアリング　株式会社」「有限会社　○○コンサルタント」「 △△事業　協同組合」</t>
    <rPh sb="1" eb="2">
      <t>レイ</t>
    </rPh>
    <rPh sb="15" eb="19">
      <t>カブシキカイシャ</t>
    </rPh>
    <rPh sb="21" eb="25">
      <t>ユウゲンカイシャ</t>
    </rPh>
    <rPh sb="40" eb="42">
      <t>ジギョウ</t>
    </rPh>
    <rPh sb="43" eb="47">
      <t>キョウドウクミアイ</t>
    </rPh>
    <phoneticPr fontId="2"/>
  </si>
  <si>
    <t>４　浦添市競争入札参加資格審査申請（委託）に定める要件は、すべて満たしていること。</t>
    <rPh sb="2" eb="5">
      <t>ウラソエシ</t>
    </rPh>
    <rPh sb="5" eb="7">
      <t>キョウソウ</t>
    </rPh>
    <rPh sb="7" eb="13">
      <t>ニュウサツサンカシカク</t>
    </rPh>
    <rPh sb="13" eb="17">
      <t>シンサシンセイ</t>
    </rPh>
    <rPh sb="18" eb="20">
      <t>イタク</t>
    </rPh>
    <rPh sb="22" eb="23">
      <t>サダ</t>
    </rPh>
    <rPh sb="25" eb="27">
      <t>ヨウケン</t>
    </rPh>
    <rPh sb="32" eb="33">
      <t>ミ</t>
    </rPh>
    <phoneticPr fontId="5"/>
  </si>
  <si>
    <t>委託 入札参加資格審査申請</t>
  </si>
  <si>
    <t>半角で入力。指名通知用となりますので、確実に通知書が受け取れる営業所のメールアドレスを記入してください。（委任時は委任先営業所にのみ通知されます）</t>
  </si>
  <si>
    <t>E　事業者への追加情報（全事業者対象）</t>
  </si>
  <si>
    <t>有</t>
  </si>
  <si>
    <t>名簿集計人数
（市内・市外）</t>
  </si>
  <si>
    <t>地質調査業務</t>
  </si>
  <si>
    <t>委託版 v0.2</t>
  </si>
  <si>
    <t>8年</t>
  </si>
  <si>
    <t>12月</t>
  </si>
  <si>
    <t>1日</t>
  </si>
  <si>
    <t>資本関係・人的関係について、下記のとおり届け出ます。</t>
    <rPh sb="14" eb="16">
      <t>カキ</t>
    </rPh>
    <rPh sb="20" eb="21">
      <t>トド</t>
    </rPh>
    <rPh sb="22" eb="23">
      <t>デ</t>
    </rPh>
    <phoneticPr fontId="2"/>
  </si>
  <si>
    <t>「親会社」、「子会社」、「親会社を同じくする子会社同士」をリストから選択してください。</t>
    <rPh sb="34" eb="36">
      <t>センタク</t>
    </rPh>
    <phoneticPr fontId="2"/>
  </si>
  <si>
    <t>浦添市仲間1丁目1-2</t>
    <rPh sb="0" eb="3">
      <t>ウラソエシ</t>
    </rPh>
    <rPh sb="3" eb="5">
      <t>ナカマ</t>
    </rPh>
    <rPh sb="6" eb="8">
      <t>チョウメ</t>
    </rPh>
    <phoneticPr fontId="2"/>
  </si>
  <si>
    <t>親会社</t>
  </si>
  <si>
    <t>浦添市安波茶1-1-3</t>
    <rPh sb="0" eb="3">
      <t>ウラソエシ</t>
    </rPh>
    <rPh sb="3" eb="6">
      <t>アハチャ</t>
    </rPh>
    <phoneticPr fontId="2"/>
  </si>
  <si>
    <t>子会社</t>
  </si>
  <si>
    <t>取締役</t>
    <rPh sb="0" eb="3">
      <t>トリシマリヤク</t>
    </rPh>
    <phoneticPr fontId="2"/>
  </si>
  <si>
    <t>仲間　花子</t>
    <rPh sb="0" eb="2">
      <t>ナカマ</t>
    </rPh>
    <rPh sb="3" eb="4">
      <t>ハナ</t>
    </rPh>
    <rPh sb="4" eb="5">
      <t>コ</t>
    </rPh>
    <phoneticPr fontId="2"/>
  </si>
  <si>
    <t>沖縄県浦添市仲間１１</t>
    <rPh sb="0" eb="3">
      <t>オキナワケン</t>
    </rPh>
    <rPh sb="3" eb="6">
      <t>ウラソエシ</t>
    </rPh>
    <rPh sb="6" eb="8">
      <t>ナカマ</t>
    </rPh>
    <phoneticPr fontId="2"/>
  </si>
  <si>
    <t>代表取締役</t>
  </si>
  <si>
    <t>浦添市競争入札参加資格「測量および建設コンサルタント等」への登録を予定している会社のうち、</t>
    <rPh sb="0" eb="3">
      <t>ウラソエシ</t>
    </rPh>
    <rPh sb="3" eb="7">
      <t>キョウソウニュウサツ</t>
    </rPh>
    <rPh sb="7" eb="9">
      <t>サンカ</t>
    </rPh>
    <rPh sb="9" eb="11">
      <t>シカク</t>
    </rPh>
    <rPh sb="30" eb="32">
      <t>トウロク</t>
    </rPh>
    <rPh sb="33" eb="35">
      <t>ヨテイ</t>
    </rPh>
    <rPh sb="39" eb="41">
      <t>カイシャ</t>
    </rPh>
    <phoneticPr fontId="2"/>
  </si>
  <si>
    <t>以下の１．２について記載してください。１．２ともに該当「無」の場合は提出不要。</t>
    <phoneticPr fontId="2"/>
  </si>
  <si>
    <t>このシートは、所在地区分「市内」「市外」が対象です。「県外」は記入不要です。</t>
    <rPh sb="7" eb="12">
      <t>ショザイチクブン</t>
    </rPh>
    <rPh sb="13" eb="15">
      <t>シナイ</t>
    </rPh>
    <rPh sb="17" eb="19">
      <t>シガイ</t>
    </rPh>
    <rPh sb="21" eb="23">
      <t>タイショウ</t>
    </rPh>
    <rPh sb="27" eb="29">
      <t>ケンガイ</t>
    </rPh>
    <rPh sb="31" eb="35">
      <t>キニュウフヨウ</t>
    </rPh>
    <phoneticPr fontId="2"/>
  </si>
  <si>
    <t>様式第11号</t>
    <rPh sb="2" eb="3">
      <t>ダイ</t>
    </rPh>
    <rPh sb="5" eb="6">
      <t>ゴウ</t>
    </rPh>
    <phoneticPr fontId="2"/>
  </si>
  <si>
    <t>実　績　調　書</t>
    <phoneticPr fontId="2"/>
  </si>
  <si>
    <t>（申請業種）</t>
  </si>
  <si>
    <t>（単位：千円）</t>
  </si>
  <si>
    <t>発注者</t>
  </si>
  <si>
    <t>元請
下請
の別</t>
  </si>
  <si>
    <t>件　　　名</t>
  </si>
  <si>
    <t>測量等対象
の規模等</t>
  </si>
  <si>
    <t>業務履行場所名</t>
  </si>
  <si>
    <t>着手年月</t>
  </si>
  <si>
    <t>請負代金額</t>
  </si>
  <si>
    <t>完成年月</t>
    <phoneticPr fontId="5"/>
  </si>
  <si>
    <t>株式会社　三矢コンサルタント</t>
  </si>
  <si>
    <t>株式会社　新開土木設計</t>
  </si>
  <si>
    <t>株式会社　オキローボ</t>
  </si>
  <si>
    <t>北斗設計　株式会社</t>
  </si>
  <si>
    <t>株式会社　大富建設コンサルタント</t>
  </si>
  <si>
    <t>株式会社　ウイング総合設計</t>
  </si>
  <si>
    <t>大村設備設計室</t>
  </si>
  <si>
    <t>有限会社　アカリ設計</t>
  </si>
  <si>
    <t>株式会社　芝岩エンジニアリング</t>
  </si>
  <si>
    <t>株式会社　渡久山設計</t>
  </si>
  <si>
    <t>株式会社　武蔵測量設計</t>
  </si>
  <si>
    <t>株式会社　東京設計事務所</t>
  </si>
  <si>
    <t>株式会社　国土鑑定センター</t>
  </si>
  <si>
    <t>株式会社　南土木設計</t>
  </si>
  <si>
    <t>応用地質　株式会社</t>
  </si>
  <si>
    <t>株式会社　沖縄建設技研</t>
  </si>
  <si>
    <t>合名会社　協立測量社</t>
  </si>
  <si>
    <t>株式会社　協和建設コンサルタント</t>
  </si>
  <si>
    <t>株式会社　沖成コンサルタント</t>
  </si>
  <si>
    <t>株式会社　東邦建設コンサルタント</t>
  </si>
  <si>
    <t>株式会社　都市建築設計</t>
  </si>
  <si>
    <t>株式会社　ニーズ・エンジニアリング</t>
  </si>
  <si>
    <t>株式会社　日水コン</t>
  </si>
  <si>
    <t>株式会社　中央建設コンサルタント</t>
  </si>
  <si>
    <t>株式会社　エコー</t>
  </si>
  <si>
    <t>株式会社　アジア測量設計</t>
  </si>
  <si>
    <t>沖縄基礎　株式会社</t>
  </si>
  <si>
    <t>株式会社　丸島建設コンサルタント</t>
  </si>
  <si>
    <t>株式会社　邦エンジニアリング</t>
  </si>
  <si>
    <t>株式会社　佐藤総合計画</t>
  </si>
  <si>
    <t>株式会社　末吉栄三計画研究室</t>
  </si>
  <si>
    <t>株式会社　協和コンサルタンツ</t>
  </si>
  <si>
    <t>株式会社　沖橋エンジニアリング</t>
  </si>
  <si>
    <t>株式会社　エー・アール・ジー</t>
  </si>
  <si>
    <t>株式会社　現代設計</t>
  </si>
  <si>
    <t>株式会社　九州開発エンジニヤリング</t>
  </si>
  <si>
    <t>株式会社　沖縄計画機構</t>
  </si>
  <si>
    <t>アン建築設計室</t>
  </si>
  <si>
    <t>日本工営　株式会社</t>
  </si>
  <si>
    <t>株式会社　トロピカル・グリーン設計</t>
  </si>
  <si>
    <t>株式会社　仲里一級建築士事務所</t>
  </si>
  <si>
    <t>有限会社　沖縄ビイック</t>
  </si>
  <si>
    <t>株式会社　建設技術研究所</t>
  </si>
  <si>
    <t>株式会社　東設計工房</t>
  </si>
  <si>
    <t>株式会社　パスコ</t>
  </si>
  <si>
    <t>株式会社　三杉設計</t>
  </si>
  <si>
    <t>株式会社　海邦計画</t>
  </si>
  <si>
    <t>株式会社　翁長設計</t>
  </si>
  <si>
    <t>株式会社　山下設計</t>
  </si>
  <si>
    <t>有限会社　め～ばる設計工房</t>
  </si>
  <si>
    <t>株式会社　サンテックインターナショナル</t>
  </si>
  <si>
    <t>株式会社　双葉測量設計</t>
  </si>
  <si>
    <t>有限会社　大栄測量設計</t>
  </si>
  <si>
    <t>株式会社　沖縄土木設計コンサルタント</t>
  </si>
  <si>
    <t>有限会社　汎設計工房</t>
  </si>
  <si>
    <t>有限会社　朗設計</t>
  </si>
  <si>
    <t>八千代エンジニヤリング　株式会社</t>
  </si>
  <si>
    <t>株式会社　沖縄環境保全研究所</t>
  </si>
  <si>
    <t>株式会社　大協企画コンサルタント</t>
  </si>
  <si>
    <t>株式会社　岩下建技コンサルタント</t>
  </si>
  <si>
    <t>株式会社　国吉設計</t>
  </si>
  <si>
    <t>株式会社　沖縄不動産総合鑑定所</t>
  </si>
  <si>
    <t>株式会社　沖技</t>
  </si>
  <si>
    <t>永技研　株式会社</t>
  </si>
  <si>
    <t>海洋プランニング　株式会社</t>
  </si>
  <si>
    <t>株式会社　沖縄計測</t>
  </si>
  <si>
    <t>株式会社　有建築事務所</t>
  </si>
  <si>
    <t>株式会社　興洋エンジニアリング</t>
  </si>
  <si>
    <t>株式会社　日本設計</t>
  </si>
  <si>
    <t>大日本ダイヤコンサルタント　株式会社</t>
  </si>
  <si>
    <t>株式会社　徳田土木設計</t>
  </si>
  <si>
    <t>株式会社　南伸</t>
  </si>
  <si>
    <t>株式会社　朝日建設コンサルタント</t>
  </si>
  <si>
    <t>株式会社　田幸技建コンサルタント</t>
  </si>
  <si>
    <t>株式会社　ＮＪＳ</t>
  </si>
  <si>
    <t>昭和　株式会社</t>
  </si>
  <si>
    <t>合資会社　泉エンジニアリング</t>
  </si>
  <si>
    <t>日本都市技術　株式会社</t>
  </si>
  <si>
    <t>株式会社　与那嶺測量設計</t>
  </si>
  <si>
    <t>株式会社　沖縄ランドコンサルタント</t>
  </si>
  <si>
    <t>株式会社　沖縄設計センター</t>
  </si>
  <si>
    <t>株式会社　あすもり建設コンサルタント</t>
  </si>
  <si>
    <t>株式会社　沖縄物理カイケン</t>
  </si>
  <si>
    <t>有限会社　ロフト建築設計事務所</t>
  </si>
  <si>
    <t>パシフィックコンサルタンツ　株式会社</t>
  </si>
  <si>
    <t>株式会社　国建</t>
  </si>
  <si>
    <t>琉球建設コンサルタント　株式会社</t>
  </si>
  <si>
    <t>株式会社　イーエーシー</t>
  </si>
  <si>
    <t>有限会社　三和総合設計</t>
  </si>
  <si>
    <t>株式会社　神里設計</t>
  </si>
  <si>
    <t>株式会社　シビルエンジニアリング</t>
  </si>
  <si>
    <t>株式会社　大洋土木コンサルタント</t>
  </si>
  <si>
    <t>株式会社　大東エンジニヤリング</t>
  </si>
  <si>
    <t>株式会社　東京ソイルリサーチ</t>
  </si>
  <si>
    <t>日本工営都市空間　株式会社</t>
  </si>
  <si>
    <t>株式会社　アサギ総合コンサルタント</t>
  </si>
  <si>
    <t>有限会社　アース探査</t>
  </si>
  <si>
    <t>有限会社　一心土木設計事務所</t>
  </si>
  <si>
    <t>コスモプラン　有限会社</t>
  </si>
  <si>
    <t>有限会社　色設計</t>
  </si>
  <si>
    <t>株式会社　中建設計コンサルタント</t>
  </si>
  <si>
    <t>金城設備設計</t>
  </si>
  <si>
    <t>株式会社　設備研究所</t>
  </si>
  <si>
    <t>株式会社　フォーム建築研究所</t>
  </si>
  <si>
    <t>株式会社　沖縄プランニング</t>
  </si>
  <si>
    <t>株式会社　Nansei</t>
  </si>
  <si>
    <t>株式会社　かみもり設計</t>
  </si>
  <si>
    <t>株式会社　泉設計</t>
  </si>
  <si>
    <t>株式会社　アール・アイ・エー</t>
  </si>
  <si>
    <t>株式会社　アジア技研</t>
  </si>
  <si>
    <t>株式会社　隆盛コンサルタント</t>
  </si>
  <si>
    <t>有限会社　かなえ設計</t>
  </si>
  <si>
    <t>有限会社　永田建築設計事務所</t>
  </si>
  <si>
    <t>株式会社　長大</t>
  </si>
  <si>
    <t>有限会社　協進技研</t>
  </si>
  <si>
    <t>有限会社　桜設計工房</t>
  </si>
  <si>
    <t>株式会社　群計画</t>
  </si>
  <si>
    <t>株式会社　東陽エンジニヤリング</t>
  </si>
  <si>
    <t>フジ地中情報　株式会社</t>
  </si>
  <si>
    <t>株式会社　具志堅建築設計事務所</t>
  </si>
  <si>
    <t>株式会社　ＡＭＳ設計</t>
  </si>
  <si>
    <t>有限会社　設計集団閃</t>
  </si>
  <si>
    <t>株式会社　バウ設計集団</t>
  </si>
  <si>
    <t>株式会社　ニュージェック</t>
  </si>
  <si>
    <t>株式会社　沖縄用地測量設計</t>
  </si>
  <si>
    <t>株式会社　宮平設計</t>
  </si>
  <si>
    <t>株式会社　マキヤ設備設計</t>
  </si>
  <si>
    <t>有限会社　ウイング建築設計事務所</t>
  </si>
  <si>
    <t>株式会社　沖縄共同技研</t>
  </si>
  <si>
    <t>株式会社　二基設計</t>
  </si>
  <si>
    <t>株式会社　協和設計事務所</t>
  </si>
  <si>
    <t>アジア航測　株式会社</t>
  </si>
  <si>
    <t>有限会社　嘉陽測量設計</t>
  </si>
  <si>
    <t>有限会社　南西技術</t>
  </si>
  <si>
    <t>株式会社　沖縄中央エンジニアリング</t>
  </si>
  <si>
    <t>株式会社　総合計画設計</t>
  </si>
  <si>
    <t>株式会社　琉球サーベイ</t>
  </si>
  <si>
    <t>株式会社　沖縄探査開発</t>
  </si>
  <si>
    <t>有限会社　琉興建技コンサルタント</t>
  </si>
  <si>
    <t>有限会社　名工企画設計</t>
  </si>
  <si>
    <t>株式会社　大協測量設計</t>
  </si>
  <si>
    <t>株式会社　近代設計</t>
  </si>
  <si>
    <t>有限会社　仲本設計</t>
  </si>
  <si>
    <t>有限会社　パブリックコンサルタンツ</t>
  </si>
  <si>
    <t>株式会社　藤田建築設計事務所</t>
  </si>
  <si>
    <t>株式会社　新生建設コンサルタント</t>
  </si>
  <si>
    <t>いであ　株式会社</t>
  </si>
  <si>
    <t>株式会社　まつけん設計</t>
  </si>
  <si>
    <t>株式会社　南城技術開発</t>
  </si>
  <si>
    <t>株式会社　大建設計</t>
  </si>
  <si>
    <t>株式会社　総合設計玉城</t>
  </si>
  <si>
    <t>株式会社　沖縄総研</t>
  </si>
  <si>
    <t>有限会社　沖縄磁探総業</t>
  </si>
  <si>
    <t>株式会社　匠エンジニアリング</t>
  </si>
  <si>
    <t>株式会社　西筋総合設計</t>
  </si>
  <si>
    <t>有限会社　創建設計事務所</t>
  </si>
  <si>
    <t>有限会社　晃永調査測量</t>
  </si>
  <si>
    <t>株式会社　沖縄地所鑑定</t>
  </si>
  <si>
    <t>株式会社　秀建設計</t>
  </si>
  <si>
    <t>有限会社　めかる設計</t>
  </si>
  <si>
    <t>株式会社　日本港湾コンサルタント</t>
  </si>
  <si>
    <t>大和探査技術　株式会社</t>
  </si>
  <si>
    <t>株式会社　アート設計</t>
  </si>
  <si>
    <t>有限会社　エン設計</t>
  </si>
  <si>
    <t>那覇不動産鑑定　株式会社</t>
  </si>
  <si>
    <t>株式会社　濱設計</t>
  </si>
  <si>
    <t>有限会社　大住設計</t>
  </si>
  <si>
    <t>有限会社　長嶺総合設計</t>
  </si>
  <si>
    <t>中央設備設計事務所</t>
  </si>
  <si>
    <t>株式会社　ディー・プランニング沖縄</t>
  </si>
  <si>
    <t>有限会社　日建エンジニアリング</t>
  </si>
  <si>
    <t>株式会社　沖縄チャンドラー</t>
  </si>
  <si>
    <t>株式会社 あい技建</t>
  </si>
  <si>
    <t>株式会社　盛設計</t>
  </si>
  <si>
    <t>有限会社　造家設計研究室</t>
  </si>
  <si>
    <t>上城技術情報　株式会社</t>
  </si>
  <si>
    <t>有限会社　スタッフオズ</t>
  </si>
  <si>
    <t>有限会社　ジテック</t>
  </si>
  <si>
    <t>有限会社　沖縄基礎開発</t>
  </si>
  <si>
    <t>ＡＤ設計工房</t>
  </si>
  <si>
    <t>国際航業　株式会社</t>
  </si>
  <si>
    <t>株式会社　松田・伸設計</t>
  </si>
  <si>
    <t>株式会社　イケハラエンジニア</t>
  </si>
  <si>
    <t>株式会社　根路銘設計</t>
  </si>
  <si>
    <t>有限会社　ダイコウコンテック</t>
  </si>
  <si>
    <t>有限会社　すみよし</t>
  </si>
  <si>
    <t>有限会社　長谷部建築研究所</t>
  </si>
  <si>
    <t>有限会社　共栄総業</t>
  </si>
  <si>
    <t>有限会社　エスジーエンジニアリング</t>
  </si>
  <si>
    <t>有限会社　大信土木設計</t>
  </si>
  <si>
    <t>株式会社　千代田コンサルタント</t>
  </si>
  <si>
    <t>株式会社　大宝エンジニア</t>
  </si>
  <si>
    <t>中央復建コンサルタンツ　株式会社</t>
  </si>
  <si>
    <t>有限会社　東浜建築事務所</t>
  </si>
  <si>
    <t>株式会社　沖縄構造設計</t>
  </si>
  <si>
    <t>有限会社　浅海技術</t>
  </si>
  <si>
    <t>有限会社　インプラン</t>
  </si>
  <si>
    <t>有限会社　地下計測</t>
  </si>
  <si>
    <t>有限会社　開成実業</t>
  </si>
  <si>
    <t>株式会社　真南風</t>
  </si>
  <si>
    <t>株式会社　エル設計</t>
  </si>
  <si>
    <t>株式会社　吉永測量設計</t>
  </si>
  <si>
    <t>有限会社　外間建築設計事務所</t>
  </si>
  <si>
    <t>有限会社　新開技研</t>
  </si>
  <si>
    <t>有限会社　洲測量設計</t>
  </si>
  <si>
    <t>和設備設計</t>
  </si>
  <si>
    <t>有限会社　カイ設備</t>
  </si>
  <si>
    <t>株式会社　タップ</t>
  </si>
  <si>
    <t>株式会社　日建技術コンサルタント</t>
  </si>
  <si>
    <t>有限会社　開邦システム</t>
  </si>
  <si>
    <t>有限会社　アゴラエンジニアリング</t>
  </si>
  <si>
    <t>Sho設備設計</t>
  </si>
  <si>
    <t>有限会社　アクト建築計画室</t>
  </si>
  <si>
    <t>株式会社　精巧エンジニアリング</t>
  </si>
  <si>
    <t>三杉設計室</t>
  </si>
  <si>
    <t>有限会社　三慶技研</t>
  </si>
  <si>
    <t>株式会社　翔エンジニアリング</t>
  </si>
  <si>
    <t>株式会社　ロード・エンジニアリング</t>
  </si>
  <si>
    <t>有限会社　ユアビス測量設計</t>
  </si>
  <si>
    <t>有限会社　住吉土木設計</t>
  </si>
  <si>
    <t>株式会社　大栄コンサルタント</t>
  </si>
  <si>
    <t>株式会社　ホープ設計</t>
  </si>
  <si>
    <t>株式会社　梓設計</t>
  </si>
  <si>
    <t>株式会社　八州</t>
  </si>
  <si>
    <t>三興コンサルタント　株式会社</t>
  </si>
  <si>
    <t>一般財団法人　沖縄県環境科学センター</t>
  </si>
  <si>
    <t>有限会社　琉伸技術</t>
  </si>
  <si>
    <t>株式会社　地域科学研究所</t>
  </si>
  <si>
    <t>アート技研　株式会社</t>
  </si>
  <si>
    <t>有限会社　新エンジニアリング</t>
  </si>
  <si>
    <t>有限会社　アカナ設備設計</t>
  </si>
  <si>
    <t>株式会社　沖縄環境分析センター</t>
  </si>
  <si>
    <t>アラク設計工房　合同会社</t>
  </si>
  <si>
    <t>有限会社　基技研</t>
  </si>
  <si>
    <t>築・建築計画設計事務所</t>
  </si>
  <si>
    <t>株式会社　ニライ設備設計</t>
  </si>
  <si>
    <t>有限会社　ブッタン</t>
  </si>
  <si>
    <t>有限会社　日章技研</t>
  </si>
  <si>
    <t>有限会社　上原測図</t>
  </si>
  <si>
    <t>有限会社　創和計画</t>
  </si>
  <si>
    <t>株式会社　ワールド設計</t>
  </si>
  <si>
    <t>ランドブレイン　株式会社</t>
  </si>
  <si>
    <t>株式会社　ark　staff</t>
  </si>
  <si>
    <t>渡慶次建築設計事務所</t>
  </si>
  <si>
    <t>株式会社　カイケンエンジニアリング</t>
  </si>
  <si>
    <t>株式会社　渡南エンジニアリング</t>
  </si>
  <si>
    <t>沖縄環境調査　株式会社</t>
  </si>
  <si>
    <t>環境設備設計</t>
  </si>
  <si>
    <t>アジアプランニング　株式会社</t>
  </si>
  <si>
    <t>有限会社　国豊</t>
  </si>
  <si>
    <t>株式会社　鑑定ソリュート沖縄</t>
  </si>
  <si>
    <t>株式会社　総合設備企画</t>
  </si>
  <si>
    <t>日本水工設計　株式会社</t>
  </si>
  <si>
    <t>有限会社　大友設計</t>
  </si>
  <si>
    <t>有限会社　安谷屋設備設計</t>
  </si>
  <si>
    <t>株式会社　設備計画</t>
  </si>
  <si>
    <t>株式会社　金星技術</t>
  </si>
  <si>
    <t>株式会社　万代コンサルタント</t>
  </si>
  <si>
    <t>株式会社　技興</t>
  </si>
  <si>
    <t>株式会社　翔土木設計</t>
  </si>
  <si>
    <t>株式会社　東畑建築事務所</t>
  </si>
  <si>
    <t>株式会社　トーニチコンサルタント</t>
  </si>
  <si>
    <t>株式会社　福治不動産鑑定所</t>
  </si>
  <si>
    <t>聖　設計事務所</t>
  </si>
  <si>
    <t>有限会社　宮森設計</t>
  </si>
  <si>
    <t>有限会社　アーバンエンジニアリング</t>
  </si>
  <si>
    <t>沖縄県農業協同組合</t>
  </si>
  <si>
    <t>有限会社　エースプラン</t>
  </si>
  <si>
    <t>第一復建　株式会社</t>
  </si>
  <si>
    <t>株式会社　海邦技研</t>
  </si>
  <si>
    <t>有限会社　北部測量設計</t>
  </si>
  <si>
    <t>株式会社　福山コンサルタント</t>
  </si>
  <si>
    <t>有限会社　大成プラン</t>
  </si>
  <si>
    <t>株式会社　ＮＴＴファシリティーズ</t>
  </si>
  <si>
    <t>株式会社　道路建設コンサルタント</t>
  </si>
  <si>
    <t>株式会社　チームアルファ</t>
  </si>
  <si>
    <t>有限会社　沖縄探査工業</t>
  </si>
  <si>
    <t>株式会社　環境技建ウエーブ</t>
  </si>
  <si>
    <t>株式会社　琉球総合鑑定</t>
  </si>
  <si>
    <t>ファイブ　ディメンジョン</t>
  </si>
  <si>
    <t>有限会社  輪建築工房</t>
  </si>
  <si>
    <t>株式会社　高松伸建築設計事務所</t>
  </si>
  <si>
    <t>株式会社　アーバンデザインコンサルタント</t>
  </si>
  <si>
    <t>有限会社　アイ・エイチ・エー設計</t>
  </si>
  <si>
    <t>有限会社　本石エンジニアリング</t>
  </si>
  <si>
    <t>株式会社　建築工房　亥</t>
  </si>
  <si>
    <t>有限会社　ティ・エムエンジニア</t>
  </si>
  <si>
    <t>有限会社　アトリエ・門口</t>
  </si>
  <si>
    <t>有限会社　エムエー設計事務所</t>
  </si>
  <si>
    <t>株式会社  日建設計</t>
  </si>
  <si>
    <t>株式会社　沖縄エネテック</t>
  </si>
  <si>
    <t>有限会社　琉邦技研</t>
  </si>
  <si>
    <t>株式会社　プレック研究所</t>
  </si>
  <si>
    <t>デザインキューブ建築設計室</t>
  </si>
  <si>
    <t>株式会社　沖縄環境科学研究所</t>
  </si>
  <si>
    <t>有限会社　琉測コンサルタント</t>
  </si>
  <si>
    <t>株式会社　南西環境研究所</t>
  </si>
  <si>
    <t>ゆう設計工房</t>
  </si>
  <si>
    <t>株式会社　環境設計国建</t>
  </si>
  <si>
    <t>有限会社　三ツ矢磁気測量</t>
  </si>
  <si>
    <t>中央コンサルタンツ　株式会社</t>
  </si>
  <si>
    <t>株式会社　松田平田設計</t>
  </si>
  <si>
    <t>中央開発　株式会社</t>
  </si>
  <si>
    <t>基礎地盤コンサルタンツ　株式会社</t>
  </si>
  <si>
    <t>沖電グローバルシステムズ　株式会社</t>
  </si>
  <si>
    <t>株式会社　あい総合研究所</t>
  </si>
  <si>
    <t>株式会社　琉球テクノ</t>
  </si>
  <si>
    <t>株式会社　オゼック</t>
  </si>
  <si>
    <t>一般財団法人　沖縄県公衆衛生協会</t>
  </si>
  <si>
    <t>一般財団法人　日本環境衛生センター</t>
  </si>
  <si>
    <t>沖縄県生コンクリート工業組合</t>
  </si>
  <si>
    <t>株式会社　愛植物設計事務所</t>
  </si>
  <si>
    <t>拓建築構造設計</t>
  </si>
  <si>
    <t>有限会社　義空間設計工房</t>
  </si>
  <si>
    <t>株式会社　エコパル舎</t>
  </si>
  <si>
    <t>株式会社　アーキ５Ｄ</t>
  </si>
  <si>
    <t>株式会社　ケー・シー・エス</t>
  </si>
  <si>
    <t>株式会社　興武測量設計</t>
  </si>
  <si>
    <t>一般財団法人　日本不動産研究所</t>
  </si>
  <si>
    <t>有限会社　みどり調査設計</t>
  </si>
  <si>
    <t>一般財団法人　公共用地補償機構</t>
  </si>
  <si>
    <t>徳和設計室</t>
  </si>
  <si>
    <t>有限会社　沖縄環境技術センター</t>
  </si>
  <si>
    <t>有限会社　平良不動産鑑定事務所</t>
  </si>
  <si>
    <t>有限会社　快理設計</t>
  </si>
  <si>
    <t>久永情報マネジメント　株式会社</t>
  </si>
  <si>
    <t>NTTインフラネット　株式会社</t>
  </si>
  <si>
    <t>株式会社　インタープラン沖縄</t>
  </si>
  <si>
    <t>株式会社　コモネット</t>
  </si>
  <si>
    <t>株式会社　久米設計</t>
  </si>
  <si>
    <t>日本エヌ・ユー・エス　株式会社</t>
  </si>
  <si>
    <t>株式会社　アーキジオ</t>
  </si>
  <si>
    <t>有限会社　セーフティ探査</t>
  </si>
  <si>
    <t>アアキ前田　株式会社</t>
  </si>
  <si>
    <t>オリジナル設計　株式会社</t>
  </si>
  <si>
    <t>新環境 株式会社</t>
  </si>
  <si>
    <t>株式会社　オリエンタルコンサルタンツ</t>
  </si>
  <si>
    <t>有限会社　測ネット</t>
  </si>
  <si>
    <t>内外エンジニアリング　株式会社</t>
  </si>
  <si>
    <t>ＩＳ設計</t>
  </si>
  <si>
    <t>株式会社　タツタ環境分析センター</t>
  </si>
  <si>
    <t>株式会社　エスティ環境設計研究所</t>
  </si>
  <si>
    <t>株式会社　オオバ</t>
  </si>
  <si>
    <t>株式会社　緑の風景計画</t>
  </si>
  <si>
    <t>株式会社　沖縄環境経済研究所</t>
  </si>
  <si>
    <t>有限会社　礎コンサルタント</t>
  </si>
  <si>
    <t>株式会社　極東技工コンサルタント</t>
  </si>
  <si>
    <t>有限会社　エジマ技研</t>
  </si>
  <si>
    <t>海邦環境プランニング　株式会社</t>
  </si>
  <si>
    <t>有限会社　みき建築設計</t>
  </si>
  <si>
    <t>株式会社　泉創建エンジニアリング</t>
  </si>
  <si>
    <t>有限会社　ジオ沖縄</t>
  </si>
  <si>
    <t>有限会社　新技術開発</t>
  </si>
  <si>
    <t>有限会社　環境リサーチ</t>
  </si>
  <si>
    <t>大空企画　有限会社</t>
  </si>
  <si>
    <t>有限会社　興神技研</t>
  </si>
  <si>
    <t>株式会社　ジオテクノ国建</t>
  </si>
  <si>
    <t>株式会社　地域開発研究所</t>
  </si>
  <si>
    <t>株式会社　建築設計同人　匠才庵</t>
  </si>
  <si>
    <t>有限会社　構研テクノス</t>
  </si>
  <si>
    <t>有限会社　間設計</t>
  </si>
  <si>
    <t>有限会社　青雲測量設計</t>
  </si>
  <si>
    <t>株式会社　時設計</t>
  </si>
  <si>
    <t>有限会社　大地測量設計</t>
  </si>
  <si>
    <t>株式会社　沖縄環境地域コンサルタント</t>
  </si>
  <si>
    <t>日本ジタン　株式会社</t>
  </si>
  <si>
    <t>株式会社　埋蔵文化財サポートシステム</t>
  </si>
  <si>
    <t>株式会社　レキオコンサルタント</t>
  </si>
  <si>
    <t>株式会社　綜合設計コンサルタント</t>
  </si>
  <si>
    <t>有限会社　ティガネー</t>
  </si>
  <si>
    <t>有限会社　ウォータープラン</t>
  </si>
  <si>
    <t>Ｔ・武岡建築設計室</t>
  </si>
  <si>
    <t>株式会社　水圏科学コンサルタント</t>
  </si>
  <si>
    <t>有限会社屋宜水道管理</t>
  </si>
  <si>
    <t>株式会社　あおなみコンサルタント</t>
  </si>
  <si>
    <t>株式会社　東洋建設コンサルタント</t>
  </si>
  <si>
    <t>株式会社　総合環境研究機構</t>
  </si>
  <si>
    <t>一般社団法人　沖縄しまたて協会</t>
  </si>
  <si>
    <t>株式会社　文化財サービス</t>
  </si>
  <si>
    <t>株式会社　イビソク</t>
  </si>
  <si>
    <t>株式会社　島田組</t>
  </si>
  <si>
    <t>有限会社　ＭＵＩ景画</t>
  </si>
  <si>
    <t>有限会社　環境建設コンサル</t>
  </si>
  <si>
    <t>有限会社　アセスメントエンジニア</t>
  </si>
  <si>
    <t>株式会社　シン技術コンサル</t>
  </si>
  <si>
    <t>株式会社　協進設計</t>
  </si>
  <si>
    <t>株式会社　ニュート</t>
  </si>
  <si>
    <t>有限会社　大和エンジニア</t>
  </si>
  <si>
    <t>安西工業　株式会社</t>
  </si>
  <si>
    <t>シービーアールイー株式会社</t>
  </si>
  <si>
    <t>株式会社　三水コンサルタント</t>
  </si>
  <si>
    <t>一般財団法人　経済調査会</t>
  </si>
  <si>
    <t>パリノ・サーヴェイ　株式会社</t>
  </si>
  <si>
    <t>協同組合　沖縄県システム評価センター</t>
  </si>
  <si>
    <t>株式会社　リック</t>
  </si>
  <si>
    <t>美音ＳｐａｃｅＤｅｓｉｇｎ　株式会社</t>
  </si>
  <si>
    <t>株式会社　エイト日本技術開発</t>
  </si>
  <si>
    <t>有限会社　スキルエンジニアリング</t>
  </si>
  <si>
    <t>ＮＴＣコンサルタンツ　株式会社</t>
  </si>
  <si>
    <t>株式会社　地盤開発</t>
  </si>
  <si>
    <t>有限会社　オオシロインターナショナル</t>
  </si>
  <si>
    <t>国際文化財　株式会社</t>
  </si>
  <si>
    <t>有限会社　環境空間</t>
  </si>
  <si>
    <t>ピーエスコンサルタンツ　株式会社</t>
  </si>
  <si>
    <t>株式会社　高崎総合コンサルタント</t>
  </si>
  <si>
    <t>株式会社　はまもと不動産鑑定</t>
  </si>
  <si>
    <t>株式会社　ケイ・ツー設計</t>
  </si>
  <si>
    <t>株式会社　綜企画設計</t>
  </si>
  <si>
    <t>有限会社　カイホウ計画</t>
  </si>
  <si>
    <t>琉球国際航業　株式会社</t>
  </si>
  <si>
    <t>宮城設備設計</t>
  </si>
  <si>
    <t>株式会社　バード不動産鑑定所</t>
  </si>
  <si>
    <t>大成エンジニアリング　株式会社</t>
  </si>
  <si>
    <t>大平総業　株式会社</t>
  </si>
  <si>
    <t>環境テクノス　株式会社</t>
  </si>
  <si>
    <t>ＬＳＤｄｅｓｉｇｎ　株式会社</t>
  </si>
  <si>
    <t>株式会社　日建コンサルタント</t>
  </si>
  <si>
    <t>株式会社　沖縄高崎コンサルタント</t>
  </si>
  <si>
    <t>株式会社　エックス都市研究所</t>
  </si>
  <si>
    <t>株式会社　アムルデザイン</t>
  </si>
  <si>
    <t>一級建築士事務所　tin　architects</t>
  </si>
  <si>
    <t>株式会社　トラストエンジニア</t>
  </si>
  <si>
    <t>株式会社　デザインネットワーク</t>
  </si>
  <si>
    <t>合同会社　アン一級建築士事務所</t>
  </si>
  <si>
    <t>studio jag １級建築士事務所</t>
  </si>
  <si>
    <t>有限会社　アルファ不動産鑑定</t>
  </si>
  <si>
    <t>株式会社　okicom</t>
  </si>
  <si>
    <t>株式会社　ビガロ</t>
  </si>
  <si>
    <t>株式会社　URリンケージ</t>
  </si>
  <si>
    <t>株式会社　テクノサーチ</t>
  </si>
  <si>
    <t>株式会社　あおい不動産研究所</t>
  </si>
  <si>
    <t>株式会社　日建設計シビル</t>
  </si>
  <si>
    <t>株式会社　クロトン</t>
  </si>
  <si>
    <t>株式会社　公園マネジメント研究所</t>
  </si>
  <si>
    <t>株式会社　サーベイリサーチセンター</t>
  </si>
  <si>
    <t>復建調査設計　株式会社</t>
  </si>
  <si>
    <t>株式会社古環境研究所</t>
  </si>
  <si>
    <t>株式会社 ｍ３建築事務所</t>
  </si>
  <si>
    <t>特定非営利活動法人　沖縄県建築設計サポートセンター</t>
  </si>
  <si>
    <t>株式会社　サンケイエンジニアリング</t>
  </si>
  <si>
    <t>株式会社　沖縄文化環境研究所</t>
  </si>
  <si>
    <t>株式会社　海邦技術</t>
  </si>
  <si>
    <t>株式会社　碧</t>
  </si>
  <si>
    <t>株式会社　沖縄エンジニアリング</t>
  </si>
  <si>
    <t>株式会社　オーシャン</t>
  </si>
  <si>
    <t>日本総合整美 株式会社</t>
  </si>
  <si>
    <t>株式会社　伊藤喜三郎建築研究所</t>
  </si>
  <si>
    <t>沖縄ＮＴＣ　株式会社</t>
  </si>
  <si>
    <t>株式会社　日本インシーク</t>
  </si>
  <si>
    <t>有限会社　富永設計</t>
  </si>
  <si>
    <t>株式会社　アスティークプランニング</t>
  </si>
  <si>
    <t>株式会社　雅</t>
  </si>
  <si>
    <t>株式会社　結計画</t>
  </si>
  <si>
    <t>向現設備設計</t>
  </si>
  <si>
    <t>株式会社 四門</t>
  </si>
  <si>
    <t>琉球文化財 株式会社</t>
  </si>
  <si>
    <t>大福コンサルタント　株式会社</t>
  </si>
  <si>
    <t>株式会社　大建エンジニアリング</t>
  </si>
  <si>
    <t>株式会社 アート</t>
  </si>
  <si>
    <t>一般社団法人　日本公園緑地協会</t>
  </si>
  <si>
    <t>株式会社　徳岡設計</t>
  </si>
  <si>
    <t>株式会社 日本管財環境サービス</t>
  </si>
  <si>
    <t>株式会社 環境施設コンサルタント</t>
  </si>
  <si>
    <t>株式会社　キミコン</t>
  </si>
  <si>
    <t>株式会社 相和技術研究所</t>
  </si>
  <si>
    <t>株式会社　アーバントラフィックエンジニアリング</t>
  </si>
  <si>
    <t>セントラルコンサルタント　株式会社</t>
  </si>
  <si>
    <t>有限会社 ジュンアソシエイツ</t>
  </si>
  <si>
    <t>久友設計　株式会社</t>
  </si>
  <si>
    <t>大城不動産鑑定事務所</t>
  </si>
  <si>
    <t>株式会社　ナチュラエンジニアリング</t>
  </si>
  <si>
    <t>沖縄県住まいと街づくり 協同組合</t>
  </si>
  <si>
    <t>株式会社　ワカバ技巧</t>
  </si>
  <si>
    <t>合資会社 環境設計無限</t>
  </si>
  <si>
    <t>株式会社 横河建築設計事務所</t>
  </si>
  <si>
    <t>沖縄サンライズカンパニー</t>
  </si>
  <si>
    <t>比嘉調査事務所</t>
  </si>
  <si>
    <t>有限会社　建築構造研究所</t>
  </si>
  <si>
    <t>株式会社 おきなわ浄環技研</t>
  </si>
  <si>
    <t>城間建築設計室</t>
  </si>
  <si>
    <t>株式会社　ライズワーク</t>
  </si>
  <si>
    <t>株式会社　国央</t>
  </si>
  <si>
    <t>ＢＡＮ鑑定所</t>
  </si>
  <si>
    <t>株式会社　まるい鑑定所</t>
  </si>
  <si>
    <t>有限会社　ＣａSａ ｐｌｕｓ</t>
  </si>
  <si>
    <t>さくら構造　株式会社</t>
  </si>
  <si>
    <t>株式会社　DIGLOOP</t>
  </si>
  <si>
    <t>新里大輔建築設計事務所</t>
  </si>
  <si>
    <t>株式会社　復建エンジニヤリング</t>
  </si>
  <si>
    <t>有限会社　システム・エッグ</t>
  </si>
  <si>
    <t>株式会社　静環検査センター</t>
  </si>
  <si>
    <t>株式会社　うるま設備設計</t>
  </si>
  <si>
    <t>株式会社　クレールアーキラボ</t>
  </si>
  <si>
    <t>村山不動産鑑定株式会社</t>
  </si>
  <si>
    <t>有限会社　築エンジニアリング</t>
  </si>
  <si>
    <t>公益社団法人　沖縄県公共嘱託登記土地家屋調査士協会</t>
  </si>
  <si>
    <t>株式会社　国亜技研</t>
  </si>
  <si>
    <t>琉球環境リサーチ　株式会社</t>
  </si>
  <si>
    <t>株式会社　サステナ・アプローチ</t>
  </si>
  <si>
    <t>株式会社　m3那覇建築事務所</t>
  </si>
  <si>
    <t>株式会社　南テクノ</t>
  </si>
  <si>
    <t>株式会社　玉一探査土木</t>
  </si>
  <si>
    <t>株式会社　NDアーキテクトン</t>
  </si>
  <si>
    <t>有限会社　不動技建</t>
  </si>
  <si>
    <t>有限会社　チーム・ドリーム</t>
  </si>
  <si>
    <t>株式会社　西興</t>
  </si>
  <si>
    <t>株式会社　エムエス技術コンサルタント</t>
  </si>
  <si>
    <t>株式会社　エーワンコンサルタント</t>
  </si>
  <si>
    <t>株式会社　E－SYSTEM</t>
  </si>
  <si>
    <t>株式会社オービット</t>
  </si>
  <si>
    <t>株式会社　環境技術研究所</t>
  </si>
  <si>
    <t>株式会社　ライト設計</t>
  </si>
  <si>
    <t>株式会社CTIウイング</t>
  </si>
  <si>
    <t>株式会社　ハルス建築環境設計</t>
  </si>
  <si>
    <t>有限会社　グロリア</t>
  </si>
  <si>
    <t>沖縄シビル開発　株式会社</t>
  </si>
  <si>
    <t>有限会社　インテック沖縄</t>
  </si>
  <si>
    <t>有限会社　琉球サンマリン開発</t>
  </si>
  <si>
    <t>株式会社　日本総合研究所</t>
  </si>
  <si>
    <t>株式会社　水匠舎</t>
  </si>
  <si>
    <t>株式会社　ベストコンサルタント</t>
  </si>
  <si>
    <t>株式会社　沖縄キミコン</t>
  </si>
  <si>
    <t>株式会社　沖縄アースウェイ</t>
  </si>
  <si>
    <t>株式会社　ユニバァサル設計</t>
  </si>
  <si>
    <t>株式会社　ディーアンド・ラボ</t>
  </si>
  <si>
    <t>株式会社　ノガミ</t>
  </si>
  <si>
    <t>株式会社　大信技術開発</t>
  </si>
  <si>
    <t>株式会社　日産技術コンサルタント</t>
  </si>
  <si>
    <t>三井共同建設コンサルタント　株式会社</t>
  </si>
  <si>
    <t>株式会社　石本建築事務所</t>
  </si>
  <si>
    <t>コスモ海洋　株式会社</t>
  </si>
  <si>
    <t>株式会社　現代空調研究所</t>
  </si>
  <si>
    <t>株式会社コベルコ科研</t>
  </si>
  <si>
    <t>株式会社　CTIグランドプラニング</t>
  </si>
  <si>
    <t>株式会社　建設環境研究所</t>
  </si>
  <si>
    <t>株式会社　大有設計</t>
  </si>
  <si>
    <t>株式会社　東和テクノロジー</t>
  </si>
  <si>
    <t>株式会社　SUM</t>
  </si>
  <si>
    <t>株式会社プランテック総合計画事務所</t>
  </si>
  <si>
    <t>イー・トップ株式会社</t>
  </si>
  <si>
    <t>株式会社　安井建築設計事務所</t>
  </si>
  <si>
    <t>株式会社　尚成</t>
  </si>
  <si>
    <t>株式会社　森下建築総研</t>
  </si>
  <si>
    <t>株式会社　遠藤克彦建築研究所</t>
  </si>
  <si>
    <t>東京コンサルタンツ　株式会社</t>
  </si>
  <si>
    <t>株式会社　泉デザイン</t>
  </si>
  <si>
    <t>株式会社　レキオ５０４</t>
  </si>
  <si>
    <t>一般財団法人　建設物価調査会</t>
  </si>
  <si>
    <t>株式会社　久慈設計</t>
  </si>
  <si>
    <t>大石寛之建築設計事務所</t>
  </si>
  <si>
    <t>株式会社　かんこう</t>
  </si>
  <si>
    <t>株式会社　INA新建築研究所</t>
  </si>
  <si>
    <t>中部電水工事　株式会社</t>
  </si>
  <si>
    <t>株式会社　kafuplan</t>
  </si>
  <si>
    <t>株式会社　ADeR</t>
  </si>
  <si>
    <t>Next-i　株式会社</t>
  </si>
  <si>
    <t>株式会社　長大テック</t>
  </si>
  <si>
    <t>株式会社　興和ジオリサーチ</t>
  </si>
  <si>
    <t>アスタ設計</t>
  </si>
  <si>
    <t>株式会社　エーワン沖縄</t>
  </si>
  <si>
    <t>浩地盤調査</t>
  </si>
  <si>
    <t>株式会社　アスナロ技研</t>
  </si>
  <si>
    <t>株式会社　新産業文化創出研究所</t>
  </si>
  <si>
    <t>株式会社　結創業</t>
  </si>
  <si>
    <t>株式会社　ゼン環境設計</t>
  </si>
  <si>
    <t>株式会社　隈研吾建築都市設計事務所</t>
  </si>
  <si>
    <t>株式会社　環境デザイン設計事務所</t>
  </si>
  <si>
    <t>合同会社　T&amp;M開発</t>
  </si>
  <si>
    <t>株式会社　大宝</t>
  </si>
  <si>
    <t>綾瀬　株式会社</t>
  </si>
  <si>
    <t>有限会社　力開発</t>
  </si>
  <si>
    <t>株式会社　FAD一級建築士事務所</t>
  </si>
  <si>
    <t>株式会社　てだこジオリサーチ</t>
  </si>
  <si>
    <t>株式会社　ミライテック</t>
  </si>
  <si>
    <t>ＭＧＲ　株式会社</t>
  </si>
  <si>
    <t>株式会社　シアターワークショップ</t>
  </si>
  <si>
    <t>加藤建設　株式会社</t>
  </si>
  <si>
    <t>株式会社　ＨＥＲ</t>
  </si>
  <si>
    <t>株式会社　ニュコアおきなわ</t>
  </si>
  <si>
    <t>株式会社　ジャパンインターナショナル総合研究所</t>
  </si>
  <si>
    <t>株式会社　ＳＫ設計</t>
  </si>
  <si>
    <t>なおラボ</t>
  </si>
  <si>
    <t>株式会社　オカベメンテ</t>
  </si>
  <si>
    <t>ＪＲ九州コンサルタンツ　株式会社</t>
  </si>
  <si>
    <t>株式会社　ティ＆エム環境システム</t>
  </si>
  <si>
    <t>株式会社　プロレリック</t>
  </si>
  <si>
    <t>建設ＮＲＴ　株式会社</t>
  </si>
  <si>
    <t>株式会社　みずほ銀行</t>
  </si>
  <si>
    <t>松田まり子建築設計事務所</t>
  </si>
  <si>
    <t>仲間郁代建築設計事務所　株式会社</t>
  </si>
  <si>
    <t>合同会社　モノ・プラス一級建築士事務所</t>
  </si>
  <si>
    <t>オール・デザイン・アーキテクト</t>
  </si>
  <si>
    <t>合同会社　雫羽織</t>
  </si>
  <si>
    <t>株式会社　ユーエスディーラボ</t>
  </si>
  <si>
    <t>株式会社　みらい探査</t>
  </si>
  <si>
    <t>株式会社　荒木総合計画事務所</t>
  </si>
  <si>
    <t>西日本技術開発　株式会社</t>
  </si>
  <si>
    <t>協同エンジニアリング　株式会社</t>
  </si>
  <si>
    <t>株式会社　サポート</t>
  </si>
  <si>
    <t>九州建設コンサルタント　株式会社</t>
  </si>
  <si>
    <t>株式会社　セトウチ</t>
  </si>
  <si>
    <t>東日設計コンサルタント　株式会社</t>
  </si>
  <si>
    <t>株式会社　片平新日本技研</t>
  </si>
  <si>
    <t>ジャパン・トゥエンティワン　株式会社</t>
  </si>
  <si>
    <t>株式会社　アクシオン</t>
  </si>
  <si>
    <t>株式会社　アコード</t>
  </si>
  <si>
    <t>株式会社　内藤建築事務所</t>
  </si>
  <si>
    <t>ＮＴＴビジネスソリューションズ　株式会社</t>
  </si>
  <si>
    <t>株式会社　黒潮コンサルタント</t>
  </si>
  <si>
    <t>美ら海文化財　株式会社</t>
  </si>
  <si>
    <t>エフマック　株式会社</t>
  </si>
  <si>
    <t>例えば、物品では浦添市に登録したことがあるが、</t>
    <rPh sb="0" eb="1">
      <t>タト</t>
    </rPh>
    <rPh sb="4" eb="6">
      <t>ブッピン</t>
    </rPh>
    <rPh sb="8" eb="11">
      <t>ウラソエシ</t>
    </rPh>
    <rPh sb="12" eb="14">
      <t>トウロク</t>
    </rPh>
    <phoneticPr fontId="2"/>
  </si>
  <si>
    <t>　入力の際には、「株式会社」等と「○○設計」の間は1文字空けてください。</t>
    <rPh sb="1" eb="3">
      <t>ニュウリョク</t>
    </rPh>
    <rPh sb="4" eb="5">
      <t>サイ</t>
    </rPh>
    <rPh sb="9" eb="13">
      <t>カブシキカイシャ</t>
    </rPh>
    <rPh sb="14" eb="15">
      <t>ナド</t>
    </rPh>
    <rPh sb="19" eb="21">
      <t>セッケイ</t>
    </rPh>
    <rPh sb="23" eb="24">
      <t>アイダ</t>
    </rPh>
    <rPh sb="26" eb="28">
      <t>モジ</t>
    </rPh>
    <rPh sb="28" eb="29">
      <t>ア</t>
    </rPh>
    <phoneticPr fontId="2"/>
  </si>
  <si>
    <t xml:space="preserve">  例えば、令和７・８年度は委託で登録して</t>
    <rPh sb="2" eb="3">
      <t>タト</t>
    </rPh>
    <rPh sb="6" eb="8">
      <t>レイワ</t>
    </rPh>
    <rPh sb="11" eb="13">
      <t>ネンド</t>
    </rPh>
    <rPh sb="17" eb="19">
      <t>トウロク</t>
    </rPh>
    <phoneticPr fontId="2"/>
  </si>
  <si>
    <t>いなかったが、令和2年度は委託で登録して</t>
    <rPh sb="7" eb="9">
      <t>レイワ</t>
    </rPh>
    <rPh sb="10" eb="12">
      <t>ネンド</t>
    </rPh>
    <rPh sb="16" eb="18">
      <t>トウロク</t>
    </rPh>
    <phoneticPr fontId="2"/>
  </si>
  <si>
    <t>※実績がない年は、0を入力してください。</t>
    <phoneticPr fontId="2"/>
  </si>
  <si>
    <t>※登録番号は半角ハイフン（-）で区切って入力してください。例：12-12345（桁数の指定はありません）。</t>
    <phoneticPr fontId="2"/>
  </si>
  <si>
    <t>注）１ 　金額は税抜きで記入し、千円未満の端数は切り捨てること。</t>
    <phoneticPr fontId="2"/>
  </si>
  <si>
    <t>　　２ 　申請する業種が複数ある場合は、業種別に作成すること。</t>
    <phoneticPr fontId="2"/>
  </si>
  <si>
    <t xml:space="preserve">    ３ 　１つの件名に２つ以上の業種が含まれる場合、業種ごとに</t>
    <rPh sb="10" eb="12">
      <t>ケンメイ</t>
    </rPh>
    <rPh sb="15" eb="17">
      <t>イジョウ</t>
    </rPh>
    <rPh sb="18" eb="20">
      <t>ギョウシュ</t>
    </rPh>
    <rPh sb="21" eb="22">
      <t>フク</t>
    </rPh>
    <rPh sb="25" eb="27">
      <t>バアイ</t>
    </rPh>
    <rPh sb="28" eb="30">
      <t>ギョウシュ</t>
    </rPh>
    <phoneticPr fontId="2"/>
  </si>
  <si>
    <t>　　　　件名を明記し請負金額を案分すること。</t>
    <phoneticPr fontId="2"/>
  </si>
  <si>
    <t xml:space="preserve">    ５ 　下請の場合「発注者」欄には元請業者名を、「件名」欄には</t>
    <phoneticPr fontId="2"/>
  </si>
  <si>
    <t>　　　　下請件名を記載すること。</t>
    <phoneticPr fontId="2"/>
  </si>
  <si>
    <t>　　６　「測量等対象の規模等」欄には、測量の面積・精度、設計の構造・延べ</t>
    <phoneticPr fontId="2"/>
  </si>
  <si>
    <t>　　　　面積等を記載すること。</t>
    <phoneticPr fontId="2"/>
  </si>
  <si>
    <t>浦添市競争入札参加資格（測量および建設コンサルタント等）への登録を予定している会社のうち、</t>
    <rPh sb="0" eb="3">
      <t>ウラソエシ</t>
    </rPh>
    <rPh sb="3" eb="7">
      <t>キョウソウニュウサツ</t>
    </rPh>
    <rPh sb="7" eb="9">
      <t>サンカ</t>
    </rPh>
    <rPh sb="9" eb="11">
      <t>シカク</t>
    </rPh>
    <rPh sb="30" eb="32">
      <t>トウロク</t>
    </rPh>
    <rPh sb="33" eb="35">
      <t>ヨテイ</t>
    </rPh>
    <rPh sb="39" eb="41">
      <t>カイシャ</t>
    </rPh>
    <phoneticPr fontId="2"/>
  </si>
  <si>
    <t>以下の１．２について記載してください。１．２ともに該当「無」の場合は提出不要です。</t>
    <rPh sb="25" eb="27">
      <t>ガイトウ</t>
    </rPh>
    <rPh sb="28" eb="29">
      <t>ナシ</t>
    </rPh>
    <rPh sb="31" eb="33">
      <t>バアイ</t>
    </rPh>
    <rPh sb="34" eb="36">
      <t>テイシュツ</t>
    </rPh>
    <rPh sb="36" eb="38">
      <t>フヨウ</t>
    </rPh>
    <phoneticPr fontId="2"/>
  </si>
  <si>
    <t>1の具体的関係は、「親会社」「子会社」「親会社を同じくする子会社同士」の</t>
    <rPh sb="2" eb="7">
      <t>グタイテキカンケイ</t>
    </rPh>
    <rPh sb="10" eb="13">
      <t>オヤカイシャ</t>
    </rPh>
    <rPh sb="15" eb="18">
      <t>コカイシャ</t>
    </rPh>
    <rPh sb="20" eb="23">
      <t>オヤカイシャ</t>
    </rPh>
    <rPh sb="24" eb="25">
      <t>オナ</t>
    </rPh>
    <rPh sb="29" eb="32">
      <t>コカイシャ</t>
    </rPh>
    <rPh sb="32" eb="34">
      <t>ドウシ</t>
    </rPh>
    <phoneticPr fontId="5"/>
  </si>
  <si>
    <t>いずれかを選択してください。</t>
  </si>
  <si>
    <t>(4)</t>
    <phoneticPr fontId="2"/>
  </si>
  <si>
    <t>(株)△△コンサルタント</t>
    <rPh sb="0" eb="3">
      <t>カブ</t>
    </rPh>
    <phoneticPr fontId="2"/>
  </si>
  <si>
    <t>(株)□□事務所</t>
    <rPh sb="0" eb="3">
      <t>カブ</t>
    </rPh>
    <rPh sb="5" eb="8">
      <t>ジムショ</t>
    </rPh>
    <phoneticPr fontId="2"/>
  </si>
  <si>
    <t>××設計(株)</t>
    <rPh sb="2" eb="4">
      <t>セッケイ</t>
    </rPh>
    <rPh sb="4" eb="7">
      <t>カブ</t>
    </rPh>
    <phoneticPr fontId="2"/>
  </si>
  <si>
    <t>法人のみ。13桁の半角数字。個人番号は入力しないでください。</t>
  </si>
  <si>
    <t>過去の入札参加資格登録について選択。</t>
  </si>
  <si>
    <t>登録歴が「あり」の場合は必須。HPの登録業者一覧で番号を確認してください。</t>
  </si>
  <si>
    <t>正式名称を入力。株式会社と業者名の間は1文字分空ける。（例）●●建設　株式会社</t>
  </si>
  <si>
    <t>純資産の部合計
（千円）</t>
  </si>
  <si>
    <t>貸借対照表の純資産の部合計を千円単位で入力（マイナスも可）。</t>
  </si>
  <si>
    <t>ISO9001取得</t>
  </si>
  <si>
    <t>ISO14001取得</t>
  </si>
  <si>
    <t>net_assets_thousand_yen</t>
  </si>
  <si>
    <t>純資産の部合計（千円）</t>
  </si>
  <si>
    <t>このシートの確認
(残りのNG数→）</t>
    <rPh sb="10" eb="11">
      <t>ノコ</t>
    </rPh>
    <rPh sb="15" eb="16">
      <t>スウ</t>
    </rPh>
    <phoneticPr fontId="2"/>
  </si>
  <si>
    <t>※登録終了日は開始日の5年後の前日を自動表示します。</t>
    <phoneticPr fontId="2"/>
  </si>
  <si>
    <t>1、2は「有無」のいずれかを選択し、「無」の場合には欄内の記載は不要です。</t>
    <rPh sb="5" eb="7">
      <t>ウム</t>
    </rPh>
    <rPh sb="14" eb="16">
      <t>センタク</t>
    </rPh>
    <rPh sb="19" eb="20">
      <t>ム</t>
    </rPh>
    <rPh sb="22" eb="24">
      <t>バアイ</t>
    </rPh>
    <rPh sb="26" eb="27">
      <t>ラン</t>
    </rPh>
    <rPh sb="27" eb="28">
      <t>ナイ</t>
    </rPh>
    <rPh sb="29" eb="31">
      <t>キサイ</t>
    </rPh>
    <rPh sb="32" eb="34">
      <t>フヨウ</t>
    </rPh>
    <phoneticPr fontId="2"/>
  </si>
  <si>
    <t>2の役職(当社)及び兼任先の役職には、「代表取締役」「取締役」「代表執行役」「管財人」「理事」のいずれかを選択してください。</t>
    <rPh sb="2" eb="4">
      <t>ヤクショク</t>
    </rPh>
    <rPh sb="5" eb="7">
      <t>トウシャ</t>
    </rPh>
    <rPh sb="8" eb="9">
      <t>オヨ</t>
    </rPh>
    <rPh sb="10" eb="13">
      <t>ケンニンサキ</t>
    </rPh>
    <rPh sb="15" eb="17">
      <t>ヤクショク</t>
    </rPh>
    <rPh sb="21" eb="26">
      <t>ダイヒョウトリシマリヤク</t>
    </rPh>
    <rPh sb="28" eb="31">
      <t>トリシマリヤク</t>
    </rPh>
    <rPh sb="40" eb="43">
      <t>カンザイニン</t>
    </rPh>
    <rPh sb="45" eb="47">
      <t>リジ</t>
    </rPh>
    <rPh sb="53" eb="55">
      <t>センタク</t>
    </rPh>
    <phoneticPr fontId="2"/>
  </si>
  <si>
    <t>申請データ【Excelシート（委託）】</t>
    <rPh sb="0" eb="2">
      <t>シンセイ</t>
    </rPh>
    <rPh sb="15" eb="17">
      <t>イタク</t>
    </rPh>
    <phoneticPr fontId="5"/>
  </si>
  <si>
    <t>登録証明書</t>
    <rPh sb="0" eb="5">
      <t>トウロクショウメイショ</t>
    </rPh>
    <phoneticPr fontId="4"/>
  </si>
  <si>
    <t>「建築コンサル」と「測量」は必須。それ以外は任意。</t>
    <rPh sb="1" eb="3">
      <t>ケンチク</t>
    </rPh>
    <rPh sb="10" eb="12">
      <t>ソクリョウ</t>
    </rPh>
    <rPh sb="14" eb="16">
      <t>ヒッス</t>
    </rPh>
    <rPh sb="19" eb="21">
      <t>イガイ</t>
    </rPh>
    <rPh sb="22" eb="24">
      <t>ニンイ</t>
    </rPh>
    <phoneticPr fontId="2"/>
  </si>
  <si>
    <t>法人のみ</t>
    <rPh sb="0" eb="2">
      <t>ホウジン</t>
    </rPh>
    <phoneticPr fontId="2"/>
  </si>
  <si>
    <t>代表者の身分証明書</t>
    <rPh sb="0" eb="3">
      <t>ダイヒョウシャ</t>
    </rPh>
    <rPh sb="4" eb="9">
      <t>ミブンショウメイショ</t>
    </rPh>
    <phoneticPr fontId="5"/>
  </si>
  <si>
    <t>個人事業主のみ</t>
    <rPh sb="0" eb="5">
      <t>コジンジギョウヌシ</t>
    </rPh>
    <phoneticPr fontId="2"/>
  </si>
  <si>
    <t>印鑑証明書</t>
    <rPh sb="0" eb="5">
      <t>インカンショウメイショ</t>
    </rPh>
    <phoneticPr fontId="5"/>
  </si>
  <si>
    <t>個人事業主が該当する場合のみ</t>
    <rPh sb="0" eb="5">
      <t>コジンジギョウヌシ</t>
    </rPh>
    <rPh sb="6" eb="8">
      <t>ガイトウ</t>
    </rPh>
    <rPh sb="10" eb="12">
      <t>バアイ</t>
    </rPh>
    <phoneticPr fontId="2"/>
  </si>
  <si>
    <t>国税納税証明書（法人税・消費税等）</t>
    <rPh sb="0" eb="2">
      <t>コクゼイ</t>
    </rPh>
    <rPh sb="2" eb="4">
      <t>ノウゼイ</t>
    </rPh>
    <rPh sb="4" eb="7">
      <t>ショウメイショ</t>
    </rPh>
    <rPh sb="8" eb="11">
      <t>ホウジンゼイ</t>
    </rPh>
    <rPh sb="12" eb="15">
      <t>ショウヒゼイ</t>
    </rPh>
    <rPh sb="15" eb="16">
      <t>トウ</t>
    </rPh>
    <phoneticPr fontId="4"/>
  </si>
  <si>
    <t>実績調書（様式第11号）</t>
    <rPh sb="0" eb="4">
      <t>ジッセキチョウショ</t>
    </rPh>
    <rPh sb="5" eb="8">
      <t>ヨウシキダイ</t>
    </rPh>
    <rPh sb="10" eb="11">
      <t>ゴウ</t>
    </rPh>
    <phoneticPr fontId="2"/>
  </si>
  <si>
    <t>誓約書（様式第12号）</t>
    <rPh sb="0" eb="3">
      <t>セイヤクショ</t>
    </rPh>
    <rPh sb="4" eb="7">
      <t>ヨウシキダイ</t>
    </rPh>
    <rPh sb="9" eb="10">
      <t>ゴウ</t>
    </rPh>
    <phoneticPr fontId="2"/>
  </si>
  <si>
    <t>税務申告の決算書の写し又は財務諸表</t>
    <rPh sb="0" eb="4">
      <t>ゼイムシンコク</t>
    </rPh>
    <rPh sb="5" eb="8">
      <t>ケッサンショ</t>
    </rPh>
    <rPh sb="9" eb="10">
      <t>ウツ</t>
    </rPh>
    <rPh sb="11" eb="12">
      <t>マタ</t>
    </rPh>
    <rPh sb="13" eb="15">
      <t>ザイム</t>
    </rPh>
    <rPh sb="15" eb="17">
      <t>ショヒョウ</t>
    </rPh>
    <phoneticPr fontId="2"/>
  </si>
  <si>
    <t>労働保険証明書　もしくは、
「労働保険概算・確定申告書」及び「保険料納付の領収書」</t>
    <rPh sb="0" eb="7">
      <t>ロウドウホケンショウメイショ</t>
    </rPh>
    <rPh sb="15" eb="17">
      <t>ロウドウ</t>
    </rPh>
    <rPh sb="17" eb="19">
      <t>ホケン</t>
    </rPh>
    <rPh sb="19" eb="21">
      <t>ガイサン</t>
    </rPh>
    <rPh sb="22" eb="24">
      <t>カクテイ</t>
    </rPh>
    <rPh sb="24" eb="26">
      <t>シンコク</t>
    </rPh>
    <rPh sb="26" eb="27">
      <t>ショ</t>
    </rPh>
    <rPh sb="28" eb="29">
      <t>オヨ</t>
    </rPh>
    <rPh sb="31" eb="34">
      <t>ホケンリョウ</t>
    </rPh>
    <rPh sb="34" eb="36">
      <t>ノウフ</t>
    </rPh>
    <rPh sb="37" eb="40">
      <t>リョウシュウショ</t>
    </rPh>
    <phoneticPr fontId="2"/>
  </si>
  <si>
    <t>社会保険料納入証明書　もしくは、
直近1年間の健康保険料及び厚生年金保険料の領収書</t>
    <rPh sb="0" eb="5">
      <t>シャカイホケンリョウ</t>
    </rPh>
    <rPh sb="5" eb="10">
      <t>ノウニュウショウメイショ</t>
    </rPh>
    <rPh sb="17" eb="19">
      <t>チョッキン</t>
    </rPh>
    <rPh sb="20" eb="22">
      <t>ネンカン</t>
    </rPh>
    <rPh sb="23" eb="28">
      <t>ケンコウホケンリョウ</t>
    </rPh>
    <rPh sb="28" eb="29">
      <t>オヨ</t>
    </rPh>
    <rPh sb="30" eb="37">
      <t>コウセイネンキンホケンリョウ</t>
    </rPh>
    <rPh sb="38" eb="41">
      <t>リョウシュウショ</t>
    </rPh>
    <phoneticPr fontId="2"/>
  </si>
  <si>
    <t>障害者雇用状況報告書又は障害者手帳等</t>
    <rPh sb="0" eb="2">
      <t>ショウガイ</t>
    </rPh>
    <rPh sb="2" eb="3">
      <t>シャ</t>
    </rPh>
    <rPh sb="3" eb="5">
      <t>コヨウ</t>
    </rPh>
    <rPh sb="5" eb="10">
      <t>ジョウキョウホウコクショ</t>
    </rPh>
    <rPh sb="10" eb="11">
      <t>マタ</t>
    </rPh>
    <rPh sb="12" eb="15">
      <t>ショウガイシャ</t>
    </rPh>
    <rPh sb="15" eb="17">
      <t>テチョウ</t>
    </rPh>
    <rPh sb="17" eb="18">
      <t>ナド</t>
    </rPh>
    <phoneticPr fontId="4"/>
  </si>
  <si>
    <t>該当する場合のみ</t>
    <rPh sb="0" eb="2">
      <t>ガイトウ</t>
    </rPh>
    <rPh sb="4" eb="6">
      <t>バアイ</t>
    </rPh>
    <phoneticPr fontId="2"/>
  </si>
  <si>
    <t>ＩＳＯ取得証明書（和文表記の登録証）</t>
    <rPh sb="3" eb="5">
      <t>シュトク</t>
    </rPh>
    <rPh sb="5" eb="8">
      <t>ショウメイショ</t>
    </rPh>
    <rPh sb="9" eb="13">
      <t>ワブンヒョウキ</t>
    </rPh>
    <rPh sb="14" eb="17">
      <t>トウロクショウ</t>
    </rPh>
    <phoneticPr fontId="4"/>
  </si>
  <si>
    <t>資本関係・人的関係等に関する調書（様式第15号）</t>
    <rPh sb="0" eb="4">
      <t>シホンカンケイ</t>
    </rPh>
    <rPh sb="5" eb="9">
      <t>ジンテキカンケイ</t>
    </rPh>
    <rPh sb="9" eb="10">
      <t>ナド</t>
    </rPh>
    <rPh sb="11" eb="12">
      <t>カン</t>
    </rPh>
    <rPh sb="14" eb="16">
      <t>チョウショ</t>
    </rPh>
    <rPh sb="17" eb="20">
      <t>ヨウシキダイ</t>
    </rPh>
    <rPh sb="22" eb="23">
      <t>ゴウ</t>
    </rPh>
    <phoneticPr fontId="2"/>
  </si>
  <si>
    <t>使用印鑑届（様式第8号）</t>
    <rPh sb="0" eb="5">
      <t>シヨウインカントドケ</t>
    </rPh>
    <rPh sb="6" eb="9">
      <t>ヨウシキダイ</t>
    </rPh>
    <rPh sb="10" eb="11">
      <t>ゴウ</t>
    </rPh>
    <phoneticPr fontId="2"/>
  </si>
  <si>
    <t>委任状（様式第7号）</t>
    <rPh sb="0" eb="3">
      <t>イニンジョウ</t>
    </rPh>
    <rPh sb="4" eb="7">
      <t>ヨウシキダイ</t>
    </rPh>
    <rPh sb="8" eb="9">
      <t>ゴウ</t>
    </rPh>
    <phoneticPr fontId="2"/>
  </si>
  <si>
    <t>技術職員名簿に記載のある資格等証明書</t>
    <rPh sb="0" eb="2">
      <t>ギジュツ</t>
    </rPh>
    <rPh sb="2" eb="4">
      <t>ショクイン</t>
    </rPh>
    <rPh sb="4" eb="6">
      <t>メイボ</t>
    </rPh>
    <rPh sb="7" eb="9">
      <t>キサイ</t>
    </rPh>
    <rPh sb="12" eb="14">
      <t>シカク</t>
    </rPh>
    <rPh sb="14" eb="15">
      <t>ナド</t>
    </rPh>
    <rPh sb="15" eb="18">
      <t>ショウメイショ</t>
    </rPh>
    <phoneticPr fontId="2"/>
  </si>
  <si>
    <t>市内・市外業者のみ</t>
    <rPh sb="0" eb="2">
      <t>シナイ</t>
    </rPh>
    <rPh sb="3" eb="5">
      <t>シガイ</t>
    </rPh>
    <rPh sb="5" eb="7">
      <t>ギョウシャ</t>
    </rPh>
    <phoneticPr fontId="2"/>
  </si>
  <si>
    <t>技術職員の健康保険及び厚生年金保険に係る標準報酬の決定を通知する書面</t>
    <rPh sb="0" eb="4">
      <t>ギジュツショクイン</t>
    </rPh>
    <rPh sb="5" eb="9">
      <t>ケンコウホケン</t>
    </rPh>
    <rPh sb="9" eb="10">
      <t>オヨ</t>
    </rPh>
    <rPh sb="11" eb="17">
      <t>コウセイネンキンホケン</t>
    </rPh>
    <rPh sb="18" eb="19">
      <t>カカ</t>
    </rPh>
    <rPh sb="20" eb="22">
      <t>ヒョウジュン</t>
    </rPh>
    <rPh sb="22" eb="24">
      <t>ホウシュウ</t>
    </rPh>
    <rPh sb="25" eb="27">
      <t>ケッテイ</t>
    </rPh>
    <rPh sb="28" eb="30">
      <t>ツウチ</t>
    </rPh>
    <rPh sb="32" eb="34">
      <t>ショメン</t>
    </rPh>
    <phoneticPr fontId="4"/>
  </si>
  <si>
    <t>市内に営業所（本店または支店）を有する場合のみ</t>
    <rPh sb="0" eb="2">
      <t>シナイ</t>
    </rPh>
    <rPh sb="3" eb="6">
      <t>エイギョウショ</t>
    </rPh>
    <rPh sb="7" eb="9">
      <t>ホンテン</t>
    </rPh>
    <rPh sb="12" eb="14">
      <t>シテン</t>
    </rPh>
    <rPh sb="16" eb="17">
      <t>ユウ</t>
    </rPh>
    <rPh sb="19" eb="21">
      <t>バアイ</t>
    </rPh>
    <phoneticPr fontId="2"/>
  </si>
  <si>
    <t>事業所等の写真（様式第４号）</t>
    <rPh sb="0" eb="3">
      <t>ジギョウショ</t>
    </rPh>
    <rPh sb="3" eb="4">
      <t>トウ</t>
    </rPh>
    <rPh sb="5" eb="7">
      <t>シャシン</t>
    </rPh>
    <rPh sb="8" eb="10">
      <t>ヨウシキ</t>
    </rPh>
    <rPh sb="10" eb="11">
      <t>ダイ</t>
    </rPh>
    <rPh sb="12" eb="13">
      <t>ゴウ</t>
    </rPh>
    <phoneticPr fontId="5"/>
  </si>
  <si>
    <t>労働保険・社会保険・退職金共済制度 未加入理由書（様式第13号）</t>
    <rPh sb="0" eb="2">
      <t>ロウドウ</t>
    </rPh>
    <rPh sb="2" eb="4">
      <t>ホケン</t>
    </rPh>
    <rPh sb="5" eb="7">
      <t>シャカイ</t>
    </rPh>
    <rPh sb="7" eb="9">
      <t>ホケン</t>
    </rPh>
    <rPh sb="10" eb="13">
      <t>タイショクキン</t>
    </rPh>
    <rPh sb="13" eb="15">
      <t>キョウサイ</t>
    </rPh>
    <rPh sb="15" eb="17">
      <t>セイド</t>
    </rPh>
    <rPh sb="18" eb="21">
      <t>ミカニュウ</t>
    </rPh>
    <rPh sb="21" eb="24">
      <t>リユウショ</t>
    </rPh>
    <rPh sb="25" eb="27">
      <t>ヨウシキ</t>
    </rPh>
    <rPh sb="27" eb="28">
      <t>ダイ</t>
    </rPh>
    <rPh sb="30" eb="31">
      <t>ゴウ</t>
    </rPh>
    <phoneticPr fontId="2"/>
  </si>
  <si>
    <t>※「建築関係建設コンサルタント業務」を希望する方は、建築士事務所の種類をプルダウンから選択してください。</t>
    <rPh sb="19" eb="21">
      <t>キボウ</t>
    </rPh>
    <rPh sb="23" eb="24">
      <t>カタ</t>
    </rPh>
    <rPh sb="43" eb="45">
      <t>センタク</t>
    </rPh>
    <phoneticPr fontId="2"/>
  </si>
  <si>
    <t>※「建築関係建設コンサルタント業務」「測量業務」を希望する方は、登録機関・登録番号をプルダウンから選択し、登録有効期間を入力してください。</t>
    <rPh sb="2" eb="4">
      <t>ケンチク</t>
    </rPh>
    <rPh sb="4" eb="6">
      <t>カンケイ</t>
    </rPh>
    <rPh sb="6" eb="8">
      <t>ケンセツ</t>
    </rPh>
    <rPh sb="15" eb="17">
      <t>ギョウム</t>
    </rPh>
    <rPh sb="21" eb="23">
      <t>ギョウム</t>
    </rPh>
    <rPh sb="25" eb="27">
      <t>キボウ</t>
    </rPh>
    <rPh sb="29" eb="30">
      <t>カタ</t>
    </rPh>
    <rPh sb="49" eb="51">
      <t>センタク</t>
    </rPh>
    <phoneticPr fontId="2"/>
  </si>
  <si>
    <t>【注意】氏名は標準報酬決定通知書の順に入力してください。プルダウンの選択にない資格は入力の必要はございません。一人で同一資格（1級、2級建築士等）を有する場合は、上位（1級）のみ入力</t>
    <rPh sb="4" eb="6">
      <t>シメイ</t>
    </rPh>
    <rPh sb="7" eb="11">
      <t>ヒョウジュンホウシュウ</t>
    </rPh>
    <rPh sb="11" eb="13">
      <t>ケッテイ</t>
    </rPh>
    <rPh sb="13" eb="16">
      <t>ツウチショ</t>
    </rPh>
    <rPh sb="17" eb="18">
      <t>ジュン</t>
    </rPh>
    <rPh sb="19" eb="21">
      <t>ニュウリョク</t>
    </rPh>
    <rPh sb="68" eb="71">
      <t>ケンチクシ</t>
    </rPh>
    <rPh sb="71" eb="72">
      <t>ナド</t>
    </rPh>
    <phoneticPr fontId="2"/>
  </si>
  <si>
    <r>
      <t>【本市にある営業所等（本店又は支店等）の外観（看板又は表札を含むこと。）の状況が分かる鮮明なカラー写真を貼り付けてください。】※鮮明な画像であれば、カラープリンタでの印刷も可とする。</t>
    </r>
    <r>
      <rPr>
        <b/>
        <u/>
        <sz val="9"/>
        <rFont val="Meiryo UI"/>
        <family val="3"/>
        <charset val="128"/>
      </rPr>
      <t>モノクロは不可。</t>
    </r>
    <rPh sb="6" eb="8">
      <t>エイギョウ</t>
    </rPh>
    <rPh sb="11" eb="13">
      <t>ホンテン</t>
    </rPh>
    <rPh sb="13" eb="14">
      <t>マタ</t>
    </rPh>
    <rPh sb="15" eb="17">
      <t>シテン</t>
    </rPh>
    <rPh sb="17" eb="18">
      <t>トウ</t>
    </rPh>
    <rPh sb="37" eb="39">
      <t>ジョウキョウ</t>
    </rPh>
    <rPh sb="40" eb="41">
      <t>ワ</t>
    </rPh>
    <rPh sb="43" eb="45">
      <t>センメイ</t>
    </rPh>
    <rPh sb="64" eb="66">
      <t>センメイ</t>
    </rPh>
    <rPh sb="67" eb="69">
      <t>ガゾウ</t>
    </rPh>
    <rPh sb="83" eb="85">
      <t>インサツ</t>
    </rPh>
    <rPh sb="86" eb="87">
      <t>カ</t>
    </rPh>
    <rPh sb="96" eb="98">
      <t>フカ</t>
    </rPh>
    <phoneticPr fontId="4"/>
  </si>
  <si>
    <r>
      <t>【本市にある営業所等の内部の状況（本店又は支店等としての機能を備えていること。）が分かる鮮明なカラー写真を貼り付けてください。】※鮮明な画像であれば、カラープリンタでの印刷も可とする。</t>
    </r>
    <r>
      <rPr>
        <b/>
        <u/>
        <sz val="9"/>
        <rFont val="Meiryo UI"/>
        <family val="3"/>
        <charset val="128"/>
      </rPr>
      <t>モノクロは不可</t>
    </r>
    <rPh sb="6" eb="8">
      <t>エイギョウ</t>
    </rPh>
    <rPh sb="9" eb="10">
      <t>トウ</t>
    </rPh>
    <rPh sb="14" eb="16">
      <t>ジョウキョウ</t>
    </rPh>
    <rPh sb="19" eb="20">
      <t>マタ</t>
    </rPh>
    <rPh sb="28" eb="30">
      <t>キノウ</t>
    </rPh>
    <rPh sb="31" eb="32">
      <t>ソナ</t>
    </rPh>
    <rPh sb="41" eb="42">
      <t>ワ</t>
    </rPh>
    <rPh sb="44" eb="46">
      <t>センメイ</t>
    </rPh>
    <rPh sb="65" eb="67">
      <t>センメイ</t>
    </rPh>
    <rPh sb="68" eb="70">
      <t>ガゾウ</t>
    </rPh>
    <rPh sb="84" eb="86">
      <t>インサツ</t>
    </rPh>
    <rPh sb="87" eb="88">
      <t>カ</t>
    </rPh>
    <rPh sb="97" eb="99">
      <t>フカ</t>
    </rPh>
    <phoneticPr fontId="4"/>
  </si>
  <si>
    <t>※本様式は押印済みのPDFデータを入札参加審査申請時に添付すること。この原本に関しては適切に整理保管し、浦添市の求めに応じて提出できるようにすること。</t>
    <rPh sb="52" eb="54">
      <t>ウラソエ</t>
    </rPh>
    <phoneticPr fontId="5"/>
  </si>
  <si>
    <t>　  浦添市競争入札参加資格審査申請（委託）にあたり、下記の事項について誓約します。</t>
    <rPh sb="3" eb="6">
      <t>ウラソエシ</t>
    </rPh>
    <rPh sb="6" eb="8">
      <t>キョウソウ</t>
    </rPh>
    <rPh sb="8" eb="10">
      <t>ニュウサツ</t>
    </rPh>
    <rPh sb="10" eb="12">
      <t>サンカ</t>
    </rPh>
    <rPh sb="12" eb="14">
      <t>シカク</t>
    </rPh>
    <rPh sb="14" eb="16">
      <t>シンサ</t>
    </rPh>
    <rPh sb="16" eb="18">
      <t>シンセイ</t>
    </rPh>
    <rPh sb="19" eb="21">
      <t>イタク</t>
    </rPh>
    <rPh sb="27" eb="29">
      <t>カキ</t>
    </rPh>
    <rPh sb="30" eb="32">
      <t>ジコウ</t>
    </rPh>
    <rPh sb="36" eb="38">
      <t>セイヤク</t>
    </rPh>
    <phoneticPr fontId="4"/>
  </si>
  <si>
    <t>2026.10.30ver</t>
    <phoneticPr fontId="2"/>
  </si>
  <si>
    <t xml:space="preserve">    ４ 　直前２年間(R6.12.1～R8.11.30)の主な完成業務について記載すること。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</si>
</sst>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_ "/>
  </numFmts>
  <fonts count="68">
    <font>
      <sz val="11"/>
      <color theme="1"/>
      <name val="游ゴシック"/>
      <family val="2"/>
      <charset val="128"/>
      <scheme val="minor"/>
    </font>
    <font>
      <sz val="11"/>
      <name val="Carlito"/>
    </font>
    <font>
      <sz val="6"/>
      <name val="游ゴシック"/>
      <family val="2"/>
      <charset val="128"/>
      <scheme val="minor"/>
    </font>
    <font>
      <sz val="11"/>
      <name val="ＭＳ Ｐゴシック"/>
      <family val="3"/>
      <charset val="128"/>
    </font>
    <font>
      <sz val="6"/>
      <name val="ＭＳ Ｐゴシック"/>
      <family val="3"/>
      <charset val="128"/>
    </font>
    <font>
      <sz val="6"/>
      <name val="游ゴシック"/>
      <family val="3"/>
      <charset val="128"/>
      <scheme val="minor"/>
    </font>
    <font>
      <sz val="6"/>
      <name val="MS UI Gothic"/>
      <family val="3"/>
      <charset val="128"/>
    </font>
    <font>
      <sz val="11"/>
      <color theme="1"/>
      <name val="游ゴシック"/>
      <family val="2"/>
      <scheme val="minor"/>
    </font>
    <font>
      <u/>
      <sz val="11"/>
      <color theme="10"/>
      <name val="游ゴシック"/>
      <family val="2"/>
      <charset val="128"/>
      <scheme val="minor"/>
    </font>
    <font>
      <sz val="11"/>
      <color theme="1"/>
      <name val="游ゴシック"/>
      <family val="2"/>
      <charset val="128"/>
      <scheme val="minor"/>
    </font>
    <font>
      <sz val="11"/>
      <color indexed="8"/>
      <name val="ＭＳ Ｐゴシック"/>
      <family val="3"/>
      <charset val="128"/>
    </font>
    <font>
      <sz val="6"/>
      <name val="游ゴシック"/>
      <family val="2"/>
      <charset val="128"/>
    </font>
    <font>
      <b/>
      <sz val="18"/>
      <color rgb="FF24354B"/>
      <name val="Meiryo UI"/>
      <family val="3"/>
      <charset val="128"/>
    </font>
    <font>
      <sz val="12"/>
      <color rgb="FF24354B"/>
      <name val="Meiryo UI"/>
      <family val="3"/>
      <charset val="128"/>
    </font>
    <font>
      <sz val="11"/>
      <color theme="1"/>
      <name val="Meiryo UI"/>
      <family val="3"/>
      <charset val="128"/>
    </font>
    <font>
      <sz val="14"/>
      <color rgb="FF24354B"/>
      <name val="Meiryo UI"/>
      <family val="3"/>
      <charset val="128"/>
    </font>
    <font>
      <b/>
      <sz val="12"/>
      <color rgb="FFFFFFFF"/>
      <name val="Meiryo UI"/>
      <family val="3"/>
      <charset val="128"/>
    </font>
    <font>
      <sz val="14"/>
      <color theme="1"/>
      <name val="Meiryo UI"/>
      <family val="3"/>
      <charset val="128"/>
    </font>
    <font>
      <sz val="9"/>
      <color theme="1"/>
      <name val="Meiryo UI"/>
      <family val="3"/>
      <charset val="128"/>
    </font>
    <font>
      <sz val="10"/>
      <color theme="1"/>
      <name val="Meiryo UI"/>
      <family val="3"/>
      <charset val="128"/>
    </font>
    <font>
      <sz val="10"/>
      <color indexed="8"/>
      <name val="Meiryo UI"/>
      <family val="3"/>
      <charset val="128"/>
    </font>
    <font>
      <sz val="11"/>
      <name val="Meiryo UI"/>
      <family val="3"/>
      <charset val="128"/>
    </font>
    <font>
      <sz val="18"/>
      <name val="Meiryo UI"/>
      <family val="3"/>
      <charset val="128"/>
    </font>
    <font>
      <b/>
      <sz val="16"/>
      <name val="Meiryo UI"/>
      <family val="3"/>
      <charset val="128"/>
    </font>
    <font>
      <sz val="16"/>
      <name val="Meiryo UI"/>
      <family val="3"/>
      <charset val="128"/>
    </font>
    <font>
      <sz val="9"/>
      <name val="Meiryo UI"/>
      <family val="3"/>
      <charset val="128"/>
    </font>
    <font>
      <sz val="14"/>
      <name val="Meiryo UI"/>
      <family val="3"/>
      <charset val="128"/>
    </font>
    <font>
      <sz val="13"/>
      <name val="Meiryo UI"/>
      <family val="3"/>
      <charset val="128"/>
    </font>
    <font>
      <sz val="12"/>
      <name val="Meiryo UI"/>
      <family val="3"/>
      <charset val="128"/>
    </font>
    <font>
      <b/>
      <sz val="18"/>
      <color rgb="FF193B60"/>
      <name val="Meiryo UI"/>
      <family val="3"/>
      <charset val="128"/>
    </font>
    <font>
      <b/>
      <sz val="14"/>
      <color rgb="FF193B60"/>
      <name val="Meiryo UI"/>
      <family val="3"/>
      <charset val="128"/>
    </font>
    <font>
      <u/>
      <sz val="11"/>
      <color theme="10"/>
      <name val="Meiryo UI"/>
      <family val="3"/>
      <charset val="128"/>
    </font>
    <font>
      <sz val="11"/>
      <color rgb="FF18364E"/>
      <name val="Meiryo UI"/>
      <family val="3"/>
      <charset val="128"/>
    </font>
    <font>
      <b/>
      <sz val="16"/>
      <color rgb="FF193B5D"/>
      <name val="Meiryo UI"/>
      <family val="3"/>
      <charset val="128"/>
    </font>
    <font>
      <b/>
      <sz val="11"/>
      <color rgb="FFFFFFFF"/>
      <name val="Meiryo UI"/>
      <family val="3"/>
      <charset val="128"/>
    </font>
    <font>
      <b/>
      <sz val="11"/>
      <color rgb="FF193B5D"/>
      <name val="Meiryo UI"/>
      <family val="3"/>
      <charset val="128"/>
    </font>
    <font>
      <sz val="11"/>
      <color rgb="FF9C6500"/>
      <name val="Meiryo UI"/>
      <family val="3"/>
      <charset val="128"/>
    </font>
    <font>
      <sz val="18"/>
      <color theme="5"/>
      <name val="Meiryo UI"/>
      <family val="3"/>
      <charset val="128"/>
    </font>
    <font>
      <sz val="12"/>
      <color rgb="FF24354B"/>
      <name val="Noto Sans JP"/>
      <family val="3"/>
    </font>
    <font>
      <b/>
      <sz val="18"/>
      <color rgb="FF24354B"/>
      <name val="Noto Sans JP"/>
      <family val="3"/>
    </font>
    <font>
      <sz val="14"/>
      <color rgb="FF24354B"/>
      <name val="Noto Sans JP"/>
      <family val="3"/>
    </font>
    <font>
      <b/>
      <sz val="14"/>
      <color rgb="FF24354B"/>
      <name val="Noto Sans JP"/>
      <family val="3"/>
    </font>
    <font>
      <b/>
      <sz val="12"/>
      <color rgb="FFFFFFFF"/>
      <name val="Noto Sans JP"/>
      <family val="3"/>
    </font>
    <font>
      <sz val="11"/>
      <color rgb="FF18364E"/>
      <name val="游ゴシック"/>
      <family val="2"/>
      <scheme val="minor"/>
    </font>
    <font>
      <b/>
      <sz val="16"/>
      <color rgb="FF193B5D"/>
      <name val="游ゴシック"/>
      <family val="2"/>
      <scheme val="minor"/>
    </font>
    <font>
      <b/>
      <sz val="11"/>
      <color rgb="FFFFFFFF"/>
      <name val="游ゴシック"/>
      <family val="2"/>
      <scheme val="minor"/>
    </font>
    <font>
      <sz val="12"/>
      <color rgb="FF18364E"/>
      <name val="Meiryo UI"/>
      <family val="3"/>
      <charset val="128"/>
    </font>
    <font>
      <sz val="9"/>
      <color indexed="81"/>
      <name val="ＭＳ Ｐゴシック"/>
      <family val="3"/>
      <charset val="128"/>
    </font>
    <font>
      <sz val="9"/>
      <color indexed="8"/>
      <name val="ＭＳ Ｐゴシック"/>
      <family val="3"/>
      <charset val="128"/>
    </font>
    <font>
      <b/>
      <sz val="10"/>
      <color rgb="FF000000"/>
      <name val="ＭＳ Ｐゴシック"/>
      <family val="3"/>
      <charset val="128"/>
    </font>
    <font>
      <sz val="10"/>
      <color indexed="8"/>
      <name val="ＭＳ Ｐゴシック"/>
      <family val="3"/>
      <charset val="128"/>
    </font>
    <font>
      <sz val="11"/>
      <color rgb="FFFF0000"/>
      <name val="Meiryo UI"/>
      <family val="3"/>
      <charset val="128"/>
    </font>
    <font>
      <b/>
      <sz val="22"/>
      <color rgb="FFFF0000"/>
      <name val="Meiryo UI"/>
      <family val="3"/>
      <charset val="128"/>
    </font>
    <font>
      <b/>
      <sz val="11"/>
      <color rgb="FF17365D"/>
      <name val="Meiryo UI"/>
      <family val="3"/>
      <charset val="128"/>
    </font>
    <font>
      <sz val="12"/>
      <color theme="5" tint="-0.499984740745262"/>
      <name val="Meiryo UI"/>
      <family val="3"/>
      <charset val="128"/>
    </font>
    <font>
      <sz val="10.5"/>
      <name val="Meiryo UI"/>
      <family val="3"/>
      <charset val="128"/>
    </font>
    <font>
      <sz val="20"/>
      <name val="Meiryo UI"/>
      <family val="3"/>
      <charset val="128"/>
    </font>
    <font>
      <sz val="10"/>
      <name val="Meiryo UI"/>
      <family val="3"/>
      <charset val="128"/>
    </font>
    <font>
      <sz val="8"/>
      <name val="Meiryo UI"/>
      <family val="3"/>
      <charset val="128"/>
    </font>
    <font>
      <b/>
      <u/>
      <sz val="9"/>
      <name val="Meiryo UI"/>
      <family val="3"/>
      <charset val="128"/>
    </font>
    <font>
      <b/>
      <sz val="14"/>
      <name val="Meiryo UI"/>
      <family val="3"/>
      <charset val="128"/>
    </font>
    <font>
      <b/>
      <sz val="12"/>
      <name val="Meiryo UI"/>
      <family val="3"/>
      <charset val="128"/>
    </font>
    <font>
      <b/>
      <sz val="22"/>
      <name val="Meiryo UI"/>
      <family val="3"/>
      <charset val="128"/>
    </font>
    <font>
      <b/>
      <sz val="18"/>
      <name val="Meiryo UI"/>
      <family val="3"/>
      <charset val="128"/>
    </font>
    <font>
      <b/>
      <sz val="11"/>
      <name val="Meiryo UI"/>
      <family val="3"/>
      <charset val="128"/>
    </font>
    <font>
      <u/>
      <sz val="11"/>
      <name val="Meiryo UI"/>
      <family val="3"/>
      <charset val="128"/>
    </font>
    <font>
      <sz val="24"/>
      <name val="Meiryo UI"/>
      <family val="3"/>
      <charset val="128"/>
    </font>
    <font>
      <sz val="10"/>
      <color rgb="FFFF0000"/>
      <name val="Meiryo UI"/>
      <family val="3"/>
      <charset val="128"/>
    </font>
  </fonts>
  <fills count="21">
    <fill>
      <patternFill patternType="none"/>
    </fill>
    <fill>
      <patternFill patternType="gray125"/>
    </fill>
    <fill>
      <patternFill patternType="solid">
        <fgColor rgb="FFE7EFF8"/>
      </patternFill>
    </fill>
    <fill>
      <patternFill patternType="solid">
        <fgColor rgb="FF193B62"/>
      </patternFill>
    </fill>
    <fill>
      <patternFill patternType="solid">
        <fgColor rgb="FFFFF2CC"/>
      </patternFill>
    </fill>
    <fill>
      <patternFill patternType="solid">
        <fgColor rgb="FFFEE2E2"/>
      </patternFill>
    </fill>
    <fill>
      <patternFill patternType="solid">
        <fgColor rgb="FFB91C1C"/>
      </patternFill>
    </fill>
    <fill>
      <patternFill patternType="solid">
        <fgColor rgb="FFEDF0F4"/>
      </patternFill>
    </fill>
    <fill>
      <patternFill patternType="solid">
        <fgColor theme="4" tint="0.79998168889431442"/>
        <bgColor indexed="64"/>
      </patternFill>
    </fill>
    <fill>
      <patternFill patternType="solid">
        <fgColor indexed="9"/>
        <bgColor indexed="64"/>
      </patternFill>
    </fill>
    <fill>
      <patternFill patternType="solid">
        <fgColor indexed="22"/>
        <bgColor indexed="64"/>
      </patternFill>
    </fill>
    <fill>
      <patternFill patternType="solid">
        <fgColor rgb="FFFFFFFF"/>
      </patternFill>
    </fill>
    <fill>
      <patternFill patternType="solid">
        <fgColor rgb="FF193B60"/>
      </patternFill>
    </fill>
    <fill>
      <patternFill patternType="solid">
        <fgColor rgb="FFE7EFF9"/>
      </patternFill>
    </fill>
    <fill>
      <patternFill patternType="solid">
        <fgColor theme="7" tint="0.59999389629810485"/>
        <bgColor indexed="64"/>
      </patternFill>
    </fill>
    <fill>
      <patternFill patternType="solid">
        <fgColor theme="6" tint="0.79998168889431442"/>
        <bgColor indexed="64"/>
      </patternFill>
    </fill>
    <fill>
      <patternFill patternType="solid">
        <fgColor rgb="FF87E7AD"/>
        <bgColor indexed="64"/>
      </patternFill>
    </fill>
    <fill>
      <patternFill patternType="solid">
        <fgColor rgb="FF193B5D"/>
      </patternFill>
    </fill>
    <fill>
      <patternFill patternType="solid">
        <fgColor rgb="FFE8F0F8"/>
      </patternFill>
    </fill>
    <fill>
      <patternFill patternType="solid">
        <fgColor rgb="FFE7E6E6"/>
      </patternFill>
    </fill>
    <fill>
      <patternFill patternType="solid">
        <fgColor rgb="FFFFFF00"/>
        <bgColor indexed="64"/>
      </patternFill>
    </fill>
  </fills>
  <borders count="61">
    <border>
      <left/>
      <right/>
      <top/>
      <bottom/>
      <diagonal/>
    </border>
    <border>
      <left/>
      <right/>
      <top/>
      <bottom style="thin">
        <color rgb="FF193B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DashDotDot">
        <color auto="1"/>
      </left>
      <right/>
      <top style="mediumDashDotDot">
        <color auto="1"/>
      </top>
      <bottom/>
      <diagonal/>
    </border>
    <border>
      <left/>
      <right/>
      <top style="mediumDashDotDot">
        <color auto="1"/>
      </top>
      <bottom/>
      <diagonal/>
    </border>
    <border>
      <left/>
      <right style="mediumDashDotDot">
        <color auto="1"/>
      </right>
      <top style="mediumDashDotDot">
        <color auto="1"/>
      </top>
      <bottom/>
      <diagonal/>
    </border>
    <border>
      <left style="mediumDashDotDot">
        <color auto="1"/>
      </left>
      <right/>
      <top/>
      <bottom/>
      <diagonal/>
    </border>
    <border>
      <left/>
      <right style="mediumDashDotDot">
        <color auto="1"/>
      </right>
      <top/>
      <bottom/>
      <diagonal/>
    </border>
    <border>
      <left style="medium">
        <color auto="1"/>
      </left>
      <right style="medium">
        <color auto="1"/>
      </right>
      <top style="medium">
        <color auto="1"/>
      </top>
      <bottom style="medium">
        <color auto="1"/>
      </bottom>
      <diagonal/>
    </border>
    <border>
      <left style="mediumDashDotDot">
        <color auto="1"/>
      </left>
      <right/>
      <top/>
      <bottom style="mediumDashDotDot">
        <color auto="1"/>
      </bottom>
      <diagonal/>
    </border>
    <border>
      <left/>
      <right/>
      <top/>
      <bottom style="mediumDashDotDot">
        <color auto="1"/>
      </bottom>
      <diagonal/>
    </border>
    <border>
      <left/>
      <right style="mediumDashDotDot">
        <color auto="1"/>
      </right>
      <top/>
      <bottom style="mediumDashDotDot">
        <color auto="1"/>
      </bottom>
      <diagonal/>
    </border>
    <border>
      <left style="thin">
        <color rgb="FFFFFFFF"/>
      </left>
      <right style="thin">
        <color rgb="FFFFFFFF"/>
      </right>
      <top style="thin">
        <color rgb="FFFFFFFF"/>
      </top>
      <bottom style="thin">
        <color rgb="FFFFFFFF"/>
      </bottom>
      <diagonal/>
    </border>
    <border>
      <left style="thin">
        <color rgb="FFD9DEE5"/>
      </left>
      <right style="thin">
        <color rgb="FFD9DEE5"/>
      </right>
      <top style="thin">
        <color rgb="FFD9DEE5"/>
      </top>
      <bottom style="thin">
        <color rgb="FFD9DEE5"/>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dotted">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dotted">
        <color indexed="8"/>
      </top>
      <bottom style="thin">
        <color indexed="8"/>
      </bottom>
      <diagonal/>
    </border>
    <border>
      <left style="thin">
        <color indexed="8"/>
      </left>
      <right/>
      <top style="dotted">
        <color indexed="8"/>
      </top>
      <bottom style="thin">
        <color indexed="8"/>
      </bottom>
      <diagonal/>
    </border>
    <border>
      <left/>
      <right/>
      <top style="dotted">
        <color indexed="8"/>
      </top>
      <bottom style="thin">
        <color indexed="8"/>
      </bottom>
      <diagonal/>
    </border>
    <border>
      <left/>
      <right style="thin">
        <color indexed="8"/>
      </right>
      <top style="dotted">
        <color indexed="8"/>
      </top>
      <bottom style="thin">
        <color indexed="8"/>
      </bottom>
      <diagonal/>
    </border>
    <border>
      <left style="thin">
        <color indexed="8"/>
      </left>
      <right/>
      <top style="thin">
        <color indexed="8"/>
      </top>
      <bottom style="dotted">
        <color indexed="8"/>
      </bottom>
      <diagonal/>
    </border>
    <border>
      <left/>
      <right/>
      <top style="thin">
        <color indexed="8"/>
      </top>
      <bottom style="dotted">
        <color indexed="8"/>
      </bottom>
      <diagonal/>
    </border>
    <border>
      <left/>
      <right style="thin">
        <color indexed="8"/>
      </right>
      <top style="thin">
        <color indexed="8"/>
      </top>
      <bottom style="dotted">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0">
    <xf numFmtId="0" fontId="0" fillId="0" borderId="0">
      <alignment vertical="center"/>
    </xf>
    <xf numFmtId="0" fontId="1" fillId="0" borderId="0"/>
    <xf numFmtId="0" fontId="3" fillId="0" borderId="0"/>
    <xf numFmtId="0" fontId="3" fillId="0" borderId="0">
      <alignment vertical="center"/>
    </xf>
    <xf numFmtId="0" fontId="3" fillId="0" borderId="0"/>
    <xf numFmtId="0" fontId="7" fillId="0" borderId="0"/>
    <xf numFmtId="0" fontId="8" fillId="0" borderId="0" applyNumberFormat="0" applyFill="0" applyBorder="0" applyAlignment="0" applyProtection="0">
      <alignment vertical="center"/>
    </xf>
    <xf numFmtId="0" fontId="9" fillId="0" borderId="0">
      <alignment vertical="center"/>
    </xf>
    <xf numFmtId="0" fontId="10" fillId="0" borderId="0" applyNumberFormat="0" applyFill="0" applyBorder="0" applyAlignment="0" applyProtection="0">
      <alignment vertical="center"/>
    </xf>
    <xf numFmtId="0" fontId="9" fillId="0" borderId="0">
      <alignment vertical="center"/>
    </xf>
  </cellStyleXfs>
  <cellXfs count="340">
    <xf numFmtId="0" fontId="0" fillId="0" borderId="0" xfId="0">
      <alignment vertical="center"/>
    </xf>
    <xf numFmtId="0" fontId="14" fillId="14" borderId="0" xfId="0" applyFont="1" applyFill="1">
      <alignment vertical="center"/>
    </xf>
    <xf numFmtId="0" fontId="17" fillId="14" borderId="0" xfId="0" applyFont="1" applyFill="1">
      <alignment vertical="center"/>
    </xf>
    <xf numFmtId="0" fontId="14" fillId="0" borderId="0" xfId="0" applyFont="1">
      <alignment vertical="center"/>
    </xf>
    <xf numFmtId="0" fontId="18" fillId="0" borderId="0" xfId="0" applyFont="1">
      <alignment vertical="center"/>
    </xf>
    <xf numFmtId="0" fontId="14" fillId="15" borderId="29" xfId="0" applyFont="1" applyFill="1" applyBorder="1">
      <alignment vertical="center"/>
    </xf>
    <xf numFmtId="0" fontId="14" fillId="15" borderId="30" xfId="0" applyFont="1" applyFill="1" applyBorder="1">
      <alignment vertical="center"/>
    </xf>
    <xf numFmtId="0" fontId="14" fillId="15" borderId="31" xfId="0" applyFont="1" applyFill="1" applyBorder="1">
      <alignment vertical="center"/>
    </xf>
    <xf numFmtId="0" fontId="14" fillId="15" borderId="32" xfId="0" applyFont="1" applyFill="1" applyBorder="1">
      <alignment vertical="center"/>
    </xf>
    <xf numFmtId="0" fontId="14" fillId="15" borderId="0" xfId="0" applyFont="1" applyFill="1">
      <alignment vertical="center"/>
    </xf>
    <xf numFmtId="0" fontId="14" fillId="15" borderId="33" xfId="0" applyFont="1" applyFill="1" applyBorder="1">
      <alignment vertical="center"/>
    </xf>
    <xf numFmtId="0" fontId="18" fillId="15" borderId="0" xfId="0" applyFont="1" applyFill="1">
      <alignment vertical="center"/>
    </xf>
    <xf numFmtId="0" fontId="18" fillId="15" borderId="33" xfId="0" applyFont="1" applyFill="1" applyBorder="1">
      <alignment vertical="center"/>
    </xf>
    <xf numFmtId="0" fontId="14" fillId="0" borderId="32" xfId="0" applyFont="1" applyBorder="1">
      <alignment vertical="center"/>
    </xf>
    <xf numFmtId="0" fontId="19" fillId="15" borderId="0" xfId="0" applyFont="1" applyFill="1" applyAlignment="1">
      <alignment horizontal="right" vertical="center"/>
    </xf>
    <xf numFmtId="0" fontId="14" fillId="15" borderId="34" xfId="0" applyFont="1" applyFill="1" applyBorder="1">
      <alignment vertical="center"/>
    </xf>
    <xf numFmtId="0" fontId="14" fillId="15" borderId="35" xfId="0" applyFont="1" applyFill="1" applyBorder="1">
      <alignment vertical="center"/>
    </xf>
    <xf numFmtId="0" fontId="14" fillId="15" borderId="36" xfId="0" applyFont="1" applyFill="1" applyBorder="1">
      <alignment vertical="center"/>
    </xf>
    <xf numFmtId="0" fontId="14" fillId="15" borderId="37" xfId="0" applyFont="1" applyFill="1" applyBorder="1">
      <alignment vertical="center"/>
    </xf>
    <xf numFmtId="0" fontId="20" fillId="0" borderId="0" xfId="8" applyNumberFormat="1" applyFont="1">
      <alignment vertical="center"/>
    </xf>
    <xf numFmtId="0" fontId="20" fillId="0" borderId="2" xfId="8" applyNumberFormat="1" applyFont="1" applyBorder="1">
      <alignment vertical="center"/>
    </xf>
    <xf numFmtId="0" fontId="21" fillId="0" borderId="0" xfId="2" applyFont="1" applyAlignment="1">
      <alignment horizontal="center"/>
    </xf>
    <xf numFmtId="0" fontId="22" fillId="0" borderId="0" xfId="2" applyFont="1" applyAlignment="1">
      <alignment vertical="center"/>
    </xf>
    <xf numFmtId="0" fontId="21" fillId="0" borderId="0" xfId="2" applyFont="1"/>
    <xf numFmtId="0" fontId="23" fillId="0" borderId="0" xfId="2" applyFont="1" applyAlignment="1">
      <alignment vertical="center"/>
    </xf>
    <xf numFmtId="0" fontId="24" fillId="8" borderId="2" xfId="2" applyFont="1" applyFill="1" applyBorder="1" applyAlignment="1">
      <alignment horizontal="center" vertical="center"/>
    </xf>
    <xf numFmtId="0" fontId="24" fillId="8" borderId="4" xfId="2" applyFont="1" applyFill="1" applyBorder="1" applyAlignment="1">
      <alignment horizontal="center" vertical="center" wrapText="1"/>
    </xf>
    <xf numFmtId="0" fontId="26" fillId="0" borderId="2" xfId="2" applyFont="1" applyBorder="1" applyAlignment="1">
      <alignment horizontal="left" vertical="center" wrapText="1"/>
    </xf>
    <xf numFmtId="0" fontId="26" fillId="0" borderId="4" xfId="2" applyFont="1" applyBorder="1" applyAlignment="1">
      <alignment horizontal="left" vertical="center" wrapText="1"/>
    </xf>
    <xf numFmtId="0" fontId="28" fillId="0" borderId="0" xfId="2" applyFont="1" applyAlignment="1">
      <alignment vertical="center"/>
    </xf>
    <xf numFmtId="0" fontId="26" fillId="0" borderId="0" xfId="0" applyFont="1" applyAlignment="1">
      <alignment vertical="center" wrapText="1"/>
    </xf>
    <xf numFmtId="0" fontId="26" fillId="0" borderId="4" xfId="2" applyFont="1" applyBorder="1" applyAlignment="1">
      <alignment vertical="center" wrapText="1"/>
    </xf>
    <xf numFmtId="0" fontId="26" fillId="0" borderId="3" xfId="2" applyFont="1" applyBorder="1" applyAlignment="1">
      <alignment vertical="center" wrapText="1"/>
    </xf>
    <xf numFmtId="0" fontId="26" fillId="0" borderId="2" xfId="0" applyFont="1" applyBorder="1" applyAlignment="1">
      <alignment vertical="center" wrapText="1"/>
    </xf>
    <xf numFmtId="0" fontId="26" fillId="0" borderId="2" xfId="0" applyFont="1" applyBorder="1" applyAlignment="1">
      <alignment horizontal="left" vertical="center" wrapText="1"/>
    </xf>
    <xf numFmtId="0" fontId="26" fillId="0" borderId="7" xfId="2" applyFont="1" applyBorder="1" applyAlignment="1">
      <alignment horizontal="left" vertical="center" wrapText="1"/>
    </xf>
    <xf numFmtId="0" fontId="26" fillId="0" borderId="2" xfId="2" applyFont="1" applyBorder="1" applyAlignment="1">
      <alignment horizontal="center" vertical="center"/>
    </xf>
    <xf numFmtId="0" fontId="26" fillId="0" borderId="8" xfId="0" applyFont="1" applyBorder="1" applyAlignment="1">
      <alignment horizontal="left" vertical="center" wrapText="1"/>
    </xf>
    <xf numFmtId="0" fontId="26" fillId="0" borderId="3" xfId="2" applyFont="1" applyBorder="1" applyAlignment="1">
      <alignment horizontal="left" vertical="center" wrapText="1"/>
    </xf>
    <xf numFmtId="0" fontId="16" fillId="12" borderId="0" xfId="1" applyFont="1" applyFill="1" applyAlignment="1">
      <alignment horizontal="center" vertical="center" wrapText="1"/>
    </xf>
    <xf numFmtId="0" fontId="16" fillId="3" borderId="0" xfId="0" applyFont="1" applyFill="1" applyAlignment="1">
      <alignment vertical="center" wrapText="1"/>
    </xf>
    <xf numFmtId="0" fontId="28" fillId="0" borderId="0" xfId="0" applyFont="1" applyAlignment="1"/>
    <xf numFmtId="0" fontId="13" fillId="0" borderId="22" xfId="0" applyFont="1" applyBorder="1" applyAlignment="1">
      <alignment vertical="center" wrapText="1"/>
    </xf>
    <xf numFmtId="49" fontId="14" fillId="0" borderId="0" xfId="0" applyNumberFormat="1" applyFont="1" applyAlignment="1"/>
    <xf numFmtId="1" fontId="14" fillId="0" borderId="0" xfId="0" applyNumberFormat="1" applyFont="1" applyAlignment="1"/>
    <xf numFmtId="0" fontId="34" fillId="17" borderId="0" xfId="0" applyFont="1" applyFill="1" applyAlignment="1">
      <alignment horizontal="center" vertical="center" wrapText="1"/>
    </xf>
    <xf numFmtId="0" fontId="13" fillId="11" borderId="0" xfId="1" applyFont="1" applyFill="1" applyAlignment="1">
      <alignment vertical="center" wrapText="1"/>
    </xf>
    <xf numFmtId="0" fontId="32" fillId="0" borderId="0" xfId="0" applyFont="1" applyAlignment="1">
      <alignment vertical="center" wrapText="1"/>
    </xf>
    <xf numFmtId="0" fontId="32" fillId="0" borderId="0" xfId="0" applyFont="1">
      <alignment vertical="center"/>
    </xf>
    <xf numFmtId="0" fontId="0" fillId="0" borderId="0" xfId="0" applyAlignment="1"/>
    <xf numFmtId="0" fontId="38" fillId="0" borderId="1" xfId="1" applyFont="1" applyBorder="1" applyAlignment="1">
      <alignment vertical="center" wrapText="1"/>
    </xf>
    <xf numFmtId="0" fontId="42" fillId="3" borderId="0" xfId="1" applyFont="1" applyFill="1" applyAlignment="1">
      <alignment vertical="center" wrapText="1"/>
    </xf>
    <xf numFmtId="0" fontId="41" fillId="0" borderId="0" xfId="1" applyFont="1" applyAlignment="1">
      <alignment vertical="center" wrapText="1"/>
    </xf>
    <xf numFmtId="0" fontId="38" fillId="4" borderId="0" xfId="1" applyFont="1" applyFill="1" applyAlignment="1">
      <alignment vertical="center" wrapText="1"/>
    </xf>
    <xf numFmtId="0" fontId="38" fillId="5" borderId="0" xfId="1" applyFont="1" applyFill="1" applyAlignment="1">
      <alignment vertical="center" wrapText="1"/>
    </xf>
    <xf numFmtId="0" fontId="42" fillId="6" borderId="0" xfId="1" applyFont="1" applyFill="1" applyAlignment="1">
      <alignment vertical="center" wrapText="1"/>
    </xf>
    <xf numFmtId="0" fontId="38" fillId="7" borderId="0" xfId="1" applyFont="1" applyFill="1" applyAlignment="1">
      <alignment vertical="center" wrapText="1"/>
    </xf>
    <xf numFmtId="0" fontId="45" fillId="17" borderId="0" xfId="0" applyFont="1" applyFill="1" applyAlignment="1">
      <alignment horizontal="center" vertical="center" wrapText="1"/>
    </xf>
    <xf numFmtId="0" fontId="43" fillId="0" borderId="0" xfId="0" applyFont="1" applyAlignment="1">
      <alignment vertical="center" wrapText="1"/>
    </xf>
    <xf numFmtId="49" fontId="43" fillId="0" borderId="0" xfId="0" applyNumberFormat="1" applyFont="1">
      <alignment vertical="center"/>
    </xf>
    <xf numFmtId="0" fontId="32" fillId="4" borderId="0" xfId="0" applyFont="1" applyFill="1" applyProtection="1">
      <alignment vertical="center"/>
      <protection locked="0"/>
    </xf>
    <xf numFmtId="0" fontId="34" fillId="17" borderId="38" xfId="0" applyFont="1" applyFill="1" applyBorder="1" applyAlignment="1">
      <alignment horizontal="center" vertical="center" wrapText="1"/>
    </xf>
    <xf numFmtId="0" fontId="32" fillId="0" borderId="39" xfId="0" applyFont="1" applyBorder="1" applyAlignment="1">
      <alignment vertical="center" wrapText="1"/>
    </xf>
    <xf numFmtId="3" fontId="32" fillId="4" borderId="39" xfId="0" applyNumberFormat="1" applyFont="1" applyFill="1" applyBorder="1" applyAlignment="1" applyProtection="1">
      <alignment vertical="center" wrapText="1"/>
      <protection locked="0"/>
    </xf>
    <xf numFmtId="3" fontId="32" fillId="18" borderId="39" xfId="0" applyNumberFormat="1" applyFont="1" applyFill="1" applyBorder="1" applyAlignment="1">
      <alignment vertical="center" wrapText="1"/>
    </xf>
    <xf numFmtId="0" fontId="32" fillId="19" borderId="39" xfId="0" applyFont="1" applyFill="1" applyBorder="1" applyAlignment="1">
      <alignment vertical="center" wrapText="1"/>
    </xf>
    <xf numFmtId="49" fontId="32" fillId="19" borderId="39" xfId="0" applyNumberFormat="1" applyFont="1" applyFill="1" applyBorder="1" applyAlignment="1">
      <alignment vertical="center" wrapText="1"/>
    </xf>
    <xf numFmtId="58" fontId="32" fillId="19" borderId="39" xfId="0" applyNumberFormat="1" applyFont="1" applyFill="1" applyBorder="1" applyAlignment="1">
      <alignment vertical="center" wrapText="1"/>
    </xf>
    <xf numFmtId="0" fontId="32" fillId="4" borderId="39" xfId="0" applyFont="1" applyFill="1" applyBorder="1" applyAlignment="1" applyProtection="1">
      <alignment vertical="center" wrapText="1"/>
      <protection locked="0"/>
    </xf>
    <xf numFmtId="49" fontId="32" fillId="4" borderId="39" xfId="0" applyNumberFormat="1" applyFont="1" applyFill="1" applyBorder="1" applyAlignment="1" applyProtection="1">
      <alignment vertical="center" wrapText="1"/>
      <protection locked="0"/>
    </xf>
    <xf numFmtId="58" fontId="32" fillId="4" borderId="39" xfId="0" applyNumberFormat="1" applyFont="1" applyFill="1" applyBorder="1" applyAlignment="1" applyProtection="1">
      <alignment vertical="center" wrapText="1"/>
      <protection locked="0"/>
    </xf>
    <xf numFmtId="58" fontId="32" fillId="18" borderId="39" xfId="0" applyNumberFormat="1" applyFont="1" applyFill="1" applyBorder="1" applyAlignment="1">
      <alignment vertical="center" wrapText="1"/>
    </xf>
    <xf numFmtId="0" fontId="46" fillId="4" borderId="39" xfId="0" applyFont="1" applyFill="1" applyBorder="1" applyAlignment="1" applyProtection="1">
      <alignment horizontal="center" vertical="center" wrapText="1"/>
      <protection locked="0"/>
    </xf>
    <xf numFmtId="49" fontId="15" fillId="4" borderId="22" xfId="0" applyNumberFormat="1" applyFont="1" applyFill="1" applyBorder="1" applyAlignment="1" applyProtection="1">
      <alignment vertical="center" wrapText="1"/>
      <protection locked="0"/>
    </xf>
    <xf numFmtId="49" fontId="15" fillId="4" borderId="22" xfId="0" applyNumberFormat="1" applyFont="1" applyFill="1" applyBorder="1" applyProtection="1">
      <alignment vertical="center"/>
      <protection locked="0"/>
    </xf>
    <xf numFmtId="176" fontId="43" fillId="0" borderId="0" xfId="0" applyNumberFormat="1" applyFont="1">
      <alignment vertical="center"/>
    </xf>
    <xf numFmtId="0" fontId="45" fillId="17" borderId="0" xfId="0" applyFont="1" applyFill="1" applyAlignment="1">
      <alignment vertical="center" wrapText="1"/>
    </xf>
    <xf numFmtId="58" fontId="43" fillId="0" borderId="0" xfId="0" applyNumberFormat="1" applyFont="1">
      <alignment vertical="center"/>
    </xf>
    <xf numFmtId="3" fontId="43" fillId="0" borderId="0" xfId="0" applyNumberFormat="1" applyFont="1">
      <alignment vertical="center"/>
    </xf>
    <xf numFmtId="0" fontId="49" fillId="16" borderId="2" xfId="8" applyNumberFormat="1" applyFont="1" applyFill="1" applyBorder="1">
      <alignment vertical="center"/>
    </xf>
    <xf numFmtId="0" fontId="50" fillId="0" borderId="2" xfId="8" applyNumberFormat="1" applyFont="1" applyBorder="1">
      <alignment vertical="center"/>
    </xf>
    <xf numFmtId="0" fontId="25" fillId="0" borderId="0" xfId="0" applyFont="1">
      <alignment vertical="center"/>
    </xf>
    <xf numFmtId="49" fontId="15" fillId="4" borderId="57" xfId="1" applyNumberFormat="1" applyFont="1" applyFill="1" applyBorder="1" applyAlignment="1" applyProtection="1">
      <alignment vertical="center" wrapText="1"/>
      <protection locked="0"/>
    </xf>
    <xf numFmtId="49" fontId="13" fillId="4" borderId="57" xfId="1" applyNumberFormat="1" applyFont="1" applyFill="1" applyBorder="1" applyAlignment="1" applyProtection="1">
      <alignment vertical="center" wrapText="1"/>
      <protection locked="0"/>
    </xf>
    <xf numFmtId="49" fontId="31" fillId="4" borderId="57" xfId="6" applyNumberFormat="1" applyFont="1" applyFill="1" applyBorder="1" applyAlignment="1" applyProtection="1">
      <alignment vertical="center" wrapText="1"/>
      <protection locked="0"/>
    </xf>
    <xf numFmtId="0" fontId="38" fillId="0" borderId="0" xfId="1" applyFont="1" applyAlignment="1">
      <alignment vertical="center" wrapText="1"/>
    </xf>
    <xf numFmtId="0" fontId="32" fillId="0" borderId="0" xfId="0" applyFont="1">
      <alignment vertical="center"/>
    </xf>
    <xf numFmtId="0" fontId="32" fillId="0" borderId="0" xfId="0" applyFont="1" applyAlignment="1">
      <alignment vertical="center" wrapText="1"/>
    </xf>
    <xf numFmtId="0" fontId="14" fillId="0" borderId="0" xfId="0" applyFont="1" applyAlignment="1"/>
    <xf numFmtId="0" fontId="13" fillId="0" borderId="0" xfId="0" applyFont="1" applyAlignment="1">
      <alignment vertical="center" wrapText="1"/>
    </xf>
    <xf numFmtId="0" fontId="44" fillId="0" borderId="0" xfId="0" applyFont="1">
      <alignment vertical="center"/>
    </xf>
    <xf numFmtId="0" fontId="43" fillId="0" borderId="0" xfId="0" applyFont="1">
      <alignment vertical="center"/>
    </xf>
    <xf numFmtId="49" fontId="32" fillId="0" borderId="0" xfId="0" applyNumberFormat="1" applyFont="1">
      <alignment vertical="center"/>
    </xf>
    <xf numFmtId="1" fontId="32" fillId="18" borderId="0" xfId="0" applyNumberFormat="1" applyFont="1" applyFill="1">
      <alignment vertical="center"/>
    </xf>
    <xf numFmtId="1" fontId="32" fillId="4" borderId="0" xfId="0" applyNumberFormat="1" applyFont="1" applyFill="1" applyProtection="1">
      <alignment vertical="center"/>
      <protection locked="0"/>
    </xf>
    <xf numFmtId="49" fontId="15" fillId="4" borderId="0" xfId="1" applyNumberFormat="1" applyFont="1" applyFill="1" applyAlignment="1" applyProtection="1">
      <alignment vertical="center" wrapText="1"/>
      <protection locked="0"/>
    </xf>
    <xf numFmtId="49" fontId="31" fillId="4" borderId="0" xfId="6" applyNumberFormat="1" applyFont="1" applyFill="1" applyAlignment="1" applyProtection="1">
      <alignment vertical="center" wrapText="1"/>
      <protection locked="0"/>
    </xf>
    <xf numFmtId="0" fontId="25" fillId="8" borderId="58" xfId="2" applyFont="1" applyFill="1" applyBorder="1" applyAlignment="1">
      <alignment horizontal="center" vertical="center" wrapText="1"/>
    </xf>
    <xf numFmtId="0" fontId="25" fillId="20" borderId="59" xfId="2" applyFont="1" applyFill="1" applyBorder="1" applyAlignment="1">
      <alignment horizontal="center" vertical="center" wrapText="1"/>
    </xf>
    <xf numFmtId="0" fontId="27" fillId="0" borderId="58" xfId="2" applyFont="1" applyBorder="1" applyAlignment="1" applyProtection="1">
      <alignment horizontal="center" vertical="center" wrapText="1"/>
      <protection locked="0"/>
    </xf>
    <xf numFmtId="0" fontId="21" fillId="0" borderId="58" xfId="2" applyFont="1" applyBorder="1" applyProtection="1">
      <protection locked="0"/>
    </xf>
    <xf numFmtId="0" fontId="21" fillId="0" borderId="58" xfId="2" applyFont="1" applyBorder="1" applyAlignment="1" applyProtection="1">
      <alignment horizontal="center"/>
      <protection locked="0"/>
    </xf>
    <xf numFmtId="0" fontId="14" fillId="20" borderId="34" xfId="0" applyFont="1" applyFill="1" applyBorder="1" applyProtection="1">
      <alignment vertical="center"/>
      <protection locked="0"/>
    </xf>
    <xf numFmtId="0" fontId="21" fillId="0" borderId="0" xfId="0" applyFont="1" applyAlignment="1">
      <alignment vertical="center" wrapText="1"/>
    </xf>
    <xf numFmtId="0" fontId="21" fillId="0" borderId="0" xfId="0" applyFont="1" applyAlignment="1">
      <alignment vertical="center"/>
    </xf>
    <xf numFmtId="0" fontId="55" fillId="9" borderId="0" xfId="3" applyFont="1" applyFill="1" applyAlignment="1">
      <alignment horizontal="left"/>
    </xf>
    <xf numFmtId="0" fontId="21" fillId="9" borderId="0" xfId="3" applyFont="1" applyFill="1" applyAlignment="1">
      <alignment horizontal="left"/>
    </xf>
    <xf numFmtId="0" fontId="21" fillId="10" borderId="0" xfId="3" applyFont="1" applyFill="1" applyAlignment="1"/>
    <xf numFmtId="0" fontId="26" fillId="9" borderId="0" xfId="3" applyFont="1" applyFill="1" applyAlignment="1"/>
    <xf numFmtId="0" fontId="28" fillId="9" borderId="10" xfId="3" applyFont="1" applyFill="1" applyBorder="1" applyAlignment="1"/>
    <xf numFmtId="0" fontId="26" fillId="9" borderId="10" xfId="3" applyFont="1" applyFill="1" applyBorder="1" applyAlignment="1"/>
    <xf numFmtId="0" fontId="26" fillId="10" borderId="0" xfId="3" applyFont="1" applyFill="1" applyAlignment="1"/>
    <xf numFmtId="0" fontId="26" fillId="9" borderId="0" xfId="3" applyFont="1" applyFill="1" applyAlignment="1">
      <alignment horizontal="center"/>
    </xf>
    <xf numFmtId="0" fontId="26" fillId="0" borderId="11" xfId="3" applyFont="1" applyBorder="1" applyAlignment="1">
      <alignment horizontal="center" vertical="center"/>
    </xf>
    <xf numFmtId="0" fontId="26" fillId="0" borderId="0" xfId="3" applyFont="1" applyAlignment="1">
      <alignment horizontal="center" vertical="center"/>
    </xf>
    <xf numFmtId="0" fontId="25" fillId="0" borderId="0" xfId="3" applyFont="1" applyAlignment="1">
      <alignment vertical="center" wrapText="1"/>
    </xf>
    <xf numFmtId="0" fontId="26" fillId="0" borderId="15" xfId="3" applyFont="1" applyBorder="1" applyAlignment="1">
      <alignment horizontal="center" vertical="center"/>
    </xf>
    <xf numFmtId="0" fontId="57" fillId="0" borderId="0" xfId="3" applyFont="1" applyAlignment="1">
      <alignment vertical="center" wrapText="1"/>
    </xf>
    <xf numFmtId="0" fontId="21" fillId="0" borderId="0" xfId="3" applyFont="1" applyAlignment="1">
      <alignment horizontal="center" vertical="center"/>
    </xf>
    <xf numFmtId="0" fontId="57" fillId="0" borderId="14" xfId="3" applyFont="1" applyBorder="1" applyAlignment="1">
      <alignment vertical="center" shrinkToFit="1"/>
    </xf>
    <xf numFmtId="0" fontId="57" fillId="0" borderId="0" xfId="3" applyFont="1" applyAlignment="1">
      <alignment vertical="center" shrinkToFit="1"/>
    </xf>
    <xf numFmtId="0" fontId="57" fillId="0" borderId="0" xfId="3" applyFont="1">
      <alignment vertical="center"/>
    </xf>
    <xf numFmtId="0" fontId="57" fillId="0" borderId="15" xfId="3" applyFont="1" applyBorder="1">
      <alignment vertical="center"/>
    </xf>
    <xf numFmtId="0" fontId="26" fillId="0" borderId="14" xfId="3" applyFont="1" applyBorder="1" applyAlignment="1">
      <alignment horizontal="center" vertical="center"/>
    </xf>
    <xf numFmtId="0" fontId="21" fillId="0" borderId="11" xfId="5" applyFont="1" applyBorder="1" applyAlignment="1">
      <alignment vertical="center"/>
    </xf>
    <xf numFmtId="0" fontId="26" fillId="0" borderId="12" xfId="3" applyFont="1" applyBorder="1" applyAlignment="1">
      <alignment horizontal="center" vertical="center"/>
    </xf>
    <xf numFmtId="0" fontId="21" fillId="0" borderId="0" xfId="5" applyFont="1" applyAlignment="1">
      <alignment vertical="center"/>
    </xf>
    <xf numFmtId="0" fontId="21" fillId="0" borderId="10" xfId="3" applyFont="1" applyBorder="1" applyAlignment="1"/>
    <xf numFmtId="0" fontId="21" fillId="0" borderId="10" xfId="5" applyFont="1" applyBorder="1" applyAlignment="1">
      <alignment vertical="center"/>
    </xf>
    <xf numFmtId="0" fontId="26" fillId="0" borderId="6" xfId="3" applyFont="1" applyBorder="1" applyAlignment="1">
      <alignment horizontal="center" vertical="center"/>
    </xf>
    <xf numFmtId="0" fontId="26" fillId="0" borderId="0" xfId="3" applyFont="1" applyAlignment="1">
      <alignment vertical="center" textRotation="255"/>
    </xf>
    <xf numFmtId="0" fontId="21" fillId="9" borderId="0" xfId="3" applyFont="1" applyFill="1" applyAlignment="1"/>
    <xf numFmtId="0" fontId="57" fillId="9" borderId="0" xfId="3" applyFont="1" applyFill="1" applyAlignment="1"/>
    <xf numFmtId="0" fontId="57" fillId="0" borderId="0" xfId="3" applyFont="1" applyAlignment="1"/>
    <xf numFmtId="0" fontId="28" fillId="0" borderId="0" xfId="3" applyFont="1" applyAlignment="1">
      <alignment horizontal="center" vertical="center"/>
    </xf>
    <xf numFmtId="0" fontId="57" fillId="0" borderId="23" xfId="3" applyFont="1" applyBorder="1" applyAlignment="1">
      <alignment vertical="center"/>
    </xf>
    <xf numFmtId="0" fontId="57" fillId="0" borderId="24" xfId="3" applyFont="1" applyBorder="1" applyAlignment="1">
      <alignment vertical="center"/>
    </xf>
    <xf numFmtId="0" fontId="57" fillId="0" borderId="25" xfId="3" applyFont="1" applyBorder="1" applyAlignment="1">
      <alignment vertical="center"/>
    </xf>
    <xf numFmtId="0" fontId="57" fillId="0" borderId="26" xfId="3" applyFont="1" applyBorder="1" applyAlignment="1">
      <alignment vertical="center"/>
    </xf>
    <xf numFmtId="0" fontId="57" fillId="0" borderId="27" xfId="3" applyFont="1" applyBorder="1" applyAlignment="1">
      <alignment vertical="center"/>
    </xf>
    <xf numFmtId="0" fontId="57" fillId="0" borderId="28" xfId="3" applyFont="1" applyBorder="1" applyAlignment="1">
      <alignment vertical="center"/>
    </xf>
    <xf numFmtId="0" fontId="25" fillId="0" borderId="0" xfId="3" applyFont="1" applyAlignment="1">
      <alignment horizontal="left" vertical="center" wrapText="1"/>
    </xf>
    <xf numFmtId="0" fontId="26" fillId="0" borderId="11" xfId="3" applyFont="1" applyBorder="1" applyAlignment="1">
      <alignment vertical="center" textRotation="255"/>
    </xf>
    <xf numFmtId="0" fontId="55" fillId="0" borderId="0" xfId="4" applyFont="1" applyAlignment="1">
      <alignment vertical="center"/>
    </xf>
    <xf numFmtId="0" fontId="21" fillId="0" borderId="0" xfId="4" applyFont="1"/>
    <xf numFmtId="0" fontId="55" fillId="0" borderId="0" xfId="3" applyFont="1" applyAlignment="1">
      <alignment horizontal="right" vertical="center"/>
    </xf>
    <xf numFmtId="0" fontId="55" fillId="0" borderId="0" xfId="4" applyFont="1" applyAlignment="1">
      <alignment horizontal="center" vertical="center"/>
    </xf>
    <xf numFmtId="0" fontId="55" fillId="0" borderId="0" xfId="4" applyFont="1" applyAlignment="1">
      <alignment horizontal="right" vertical="center"/>
    </xf>
    <xf numFmtId="0" fontId="60" fillId="0" borderId="0" xfId="4" applyFont="1" applyAlignment="1">
      <alignment vertical="center"/>
    </xf>
    <xf numFmtId="0" fontId="61" fillId="0" borderId="0" xfId="4" applyFont="1" applyAlignment="1">
      <alignment horizontal="center" vertical="center"/>
    </xf>
    <xf numFmtId="0" fontId="21" fillId="0" borderId="0" xfId="4" applyFont="1" applyAlignment="1">
      <alignment wrapText="1"/>
    </xf>
    <xf numFmtId="0" fontId="21" fillId="0" borderId="0" xfId="4" applyFont="1" applyAlignment="1">
      <alignment vertical="center"/>
    </xf>
    <xf numFmtId="0" fontId="59" fillId="0" borderId="0" xfId="4" applyFont="1" applyAlignment="1">
      <alignment vertical="center"/>
    </xf>
    <xf numFmtId="0" fontId="25" fillId="0" borderId="0" xfId="4" applyFont="1" applyAlignment="1">
      <alignment vertical="center"/>
    </xf>
    <xf numFmtId="0" fontId="21" fillId="0" borderId="0" xfId="3" applyFont="1">
      <alignment vertical="center"/>
    </xf>
    <xf numFmtId="0" fontId="26" fillId="0" borderId="0" xfId="3" applyFont="1" applyAlignment="1">
      <alignment horizontal="right" vertical="center"/>
    </xf>
    <xf numFmtId="0" fontId="63" fillId="0" borderId="0" xfId="3" applyFont="1" applyAlignment="1">
      <alignment horizontal="center" vertical="center"/>
    </xf>
    <xf numFmtId="0" fontId="22" fillId="0" borderId="0" xfId="3" applyFont="1" applyAlignment="1">
      <alignment horizontal="center" vertical="center"/>
    </xf>
    <xf numFmtId="0" fontId="26" fillId="0" borderId="0" xfId="3" applyFont="1">
      <alignment vertical="center"/>
    </xf>
    <xf numFmtId="0" fontId="26" fillId="0" borderId="0" xfId="3" applyFont="1" applyAlignment="1">
      <alignment horizontal="left" vertical="distributed" wrapText="1"/>
    </xf>
    <xf numFmtId="0" fontId="26" fillId="0" borderId="0" xfId="3" applyFont="1" applyAlignment="1">
      <alignment vertical="justify"/>
    </xf>
    <xf numFmtId="0" fontId="26" fillId="0" borderId="0" xfId="3" applyFont="1" applyAlignment="1">
      <alignment horizontal="distributed" vertical="distributed"/>
    </xf>
    <xf numFmtId="0" fontId="26" fillId="0" borderId="0" xfId="3" applyFont="1" applyAlignment="1">
      <alignment horizontal="distributed" vertical="center"/>
    </xf>
    <xf numFmtId="0" fontId="26" fillId="0" borderId="0" xfId="3" applyFont="1" applyAlignment="1">
      <alignment vertical="distributed"/>
    </xf>
    <xf numFmtId="0" fontId="26" fillId="0" borderId="0" xfId="3" applyFont="1" applyAlignment="1">
      <alignment vertical="center" shrinkToFit="1"/>
    </xf>
    <xf numFmtId="0" fontId="26" fillId="0" borderId="0" xfId="3" applyFont="1" applyAlignment="1">
      <alignment horizontal="left" vertical="center"/>
    </xf>
    <xf numFmtId="0" fontId="24" fillId="0" borderId="0" xfId="3" applyFont="1" applyAlignment="1">
      <alignment horizontal="left" vertical="center"/>
    </xf>
    <xf numFmtId="0" fontId="21" fillId="0" borderId="0" xfId="7" applyFont="1">
      <alignment vertical="center"/>
    </xf>
    <xf numFmtId="0" fontId="23" fillId="0" borderId="0" xfId="7" applyFont="1" applyAlignment="1">
      <alignment horizontal="center" vertical="center"/>
    </xf>
    <xf numFmtId="0" fontId="21" fillId="0" borderId="0" xfId="7" applyFont="1" applyAlignment="1"/>
    <xf numFmtId="0" fontId="21" fillId="0" borderId="0" xfId="7" applyFont="1" applyBorder="1">
      <alignment vertical="center"/>
    </xf>
    <xf numFmtId="0" fontId="57" fillId="0" borderId="42" xfId="7" applyFont="1" applyBorder="1" applyAlignment="1">
      <alignment horizontal="center" vertical="center"/>
    </xf>
    <xf numFmtId="0" fontId="57" fillId="0" borderId="43" xfId="7" applyFont="1" applyBorder="1" applyAlignment="1">
      <alignment horizontal="center" vertical="center"/>
    </xf>
    <xf numFmtId="0" fontId="21" fillId="0" borderId="44" xfId="7" applyFont="1" applyBorder="1" applyAlignment="1" applyProtection="1">
      <alignment horizontal="center" vertical="center" shrinkToFit="1"/>
      <protection locked="0"/>
    </xf>
    <xf numFmtId="49" fontId="57" fillId="0" borderId="45" xfId="7" applyNumberFormat="1" applyFont="1" applyBorder="1" applyAlignment="1" applyProtection="1">
      <alignment horizontal="center" vertical="center" shrinkToFit="1"/>
      <protection locked="0"/>
    </xf>
    <xf numFmtId="49" fontId="57" fillId="0" borderId="46" xfId="7" applyNumberFormat="1" applyFont="1" applyBorder="1" applyAlignment="1">
      <alignment horizontal="left" vertical="center" shrinkToFit="1"/>
    </xf>
    <xf numFmtId="49" fontId="57" fillId="0" borderId="46" xfId="7" applyNumberFormat="1" applyFont="1" applyBorder="1" applyAlignment="1" applyProtection="1">
      <alignment horizontal="center" vertical="center" shrinkToFit="1"/>
      <protection locked="0"/>
    </xf>
    <xf numFmtId="49" fontId="57" fillId="0" borderId="47" xfId="7" applyNumberFormat="1" applyFont="1" applyBorder="1" applyAlignment="1">
      <alignment horizontal="left" vertical="center" shrinkToFit="1"/>
    </xf>
    <xf numFmtId="0" fontId="21" fillId="0" borderId="48" xfId="7" applyFont="1" applyBorder="1" applyAlignment="1" applyProtection="1">
      <alignment horizontal="center" vertical="center" shrinkToFit="1"/>
      <protection locked="0"/>
    </xf>
    <xf numFmtId="49" fontId="57" fillId="0" borderId="49" xfId="7" applyNumberFormat="1" applyFont="1" applyBorder="1" applyAlignment="1" applyProtection="1">
      <alignment horizontal="center" vertical="center" shrinkToFit="1"/>
      <protection locked="0"/>
    </xf>
    <xf numFmtId="49" fontId="57" fillId="0" borderId="50" xfId="7" applyNumberFormat="1" applyFont="1" applyBorder="1" applyAlignment="1">
      <alignment horizontal="left" vertical="center" shrinkToFit="1"/>
    </xf>
    <xf numFmtId="49" fontId="57" fillId="0" borderId="50" xfId="7" applyNumberFormat="1" applyFont="1" applyBorder="1" applyAlignment="1" applyProtection="1">
      <alignment horizontal="center" vertical="center" shrinkToFit="1"/>
      <protection locked="0"/>
    </xf>
    <xf numFmtId="49" fontId="57" fillId="0" borderId="51" xfId="7" applyNumberFormat="1" applyFont="1" applyBorder="1" applyAlignment="1">
      <alignment horizontal="left" vertical="center" shrinkToFit="1"/>
    </xf>
    <xf numFmtId="0" fontId="55" fillId="0" borderId="0" xfId="7" applyFont="1" applyAlignment="1">
      <alignment horizontal="left" vertical="center"/>
    </xf>
    <xf numFmtId="0" fontId="21" fillId="0" borderId="42" xfId="7" applyFont="1" applyBorder="1" applyAlignment="1" applyProtection="1">
      <alignment horizontal="center" vertical="center" shrinkToFit="1"/>
      <protection locked="0"/>
    </xf>
    <xf numFmtId="49" fontId="57" fillId="0" borderId="52" xfId="7" applyNumberFormat="1" applyFont="1" applyBorder="1" applyAlignment="1" applyProtection="1">
      <alignment horizontal="center" vertical="center" shrinkToFit="1"/>
      <protection locked="0"/>
    </xf>
    <xf numFmtId="49" fontId="57" fillId="0" borderId="53" xfId="7" applyNumberFormat="1" applyFont="1" applyBorder="1" applyAlignment="1">
      <alignment horizontal="left" vertical="center" shrinkToFit="1"/>
    </xf>
    <xf numFmtId="49" fontId="57" fillId="0" borderId="53" xfId="7" applyNumberFormat="1" applyFont="1" applyBorder="1" applyAlignment="1" applyProtection="1">
      <alignment horizontal="center" vertical="center" shrinkToFit="1"/>
      <protection locked="0"/>
    </xf>
    <xf numFmtId="49" fontId="57" fillId="0" borderId="54" xfId="7" applyNumberFormat="1" applyFont="1" applyBorder="1" applyAlignment="1">
      <alignment horizontal="left" vertical="center" shrinkToFit="1"/>
    </xf>
    <xf numFmtId="0" fontId="21" fillId="0" borderId="43" xfId="7" applyFont="1" applyBorder="1" applyAlignment="1" applyProtection="1">
      <alignment horizontal="center" vertical="center" shrinkToFit="1"/>
      <protection locked="0"/>
    </xf>
    <xf numFmtId="49" fontId="57" fillId="0" borderId="55" xfId="7" applyNumberFormat="1" applyFont="1" applyBorder="1" applyAlignment="1" applyProtection="1">
      <alignment horizontal="center" vertical="center" shrinkToFit="1"/>
      <protection locked="0"/>
    </xf>
    <xf numFmtId="49" fontId="57" fillId="0" borderId="40" xfId="7" applyNumberFormat="1" applyFont="1" applyBorder="1" applyAlignment="1">
      <alignment horizontal="left" vertical="center" shrinkToFit="1"/>
    </xf>
    <xf numFmtId="49" fontId="57" fillId="0" borderId="40" xfId="7" applyNumberFormat="1" applyFont="1" applyBorder="1" applyAlignment="1" applyProtection="1">
      <alignment horizontal="center" vertical="center" shrinkToFit="1"/>
      <protection locked="0"/>
    </xf>
    <xf numFmtId="49" fontId="57" fillId="0" borderId="56" xfId="7" applyNumberFormat="1" applyFont="1" applyBorder="1" applyAlignment="1">
      <alignment horizontal="left" vertical="center" shrinkToFit="1"/>
    </xf>
    <xf numFmtId="0" fontId="21" fillId="0" borderId="46" xfId="7" applyFont="1" applyBorder="1" applyAlignment="1" applyProtection="1">
      <alignment vertical="center" wrapText="1"/>
      <protection locked="0"/>
    </xf>
    <xf numFmtId="0" fontId="21" fillId="0" borderId="46" xfId="7" applyFont="1" applyBorder="1" applyAlignment="1" applyProtection="1">
      <alignment horizontal="center" vertical="center"/>
      <protection locked="0"/>
    </xf>
    <xf numFmtId="0" fontId="21" fillId="0" borderId="46" xfId="7" applyFont="1" applyBorder="1" applyAlignment="1" applyProtection="1">
      <alignment horizontal="center" vertical="center" shrinkToFit="1"/>
      <protection locked="0"/>
    </xf>
    <xf numFmtId="0" fontId="21" fillId="0" borderId="0" xfId="7" applyFont="1" applyBorder="1" applyAlignment="1" applyProtection="1">
      <alignment vertical="center" wrapText="1"/>
      <protection locked="0"/>
    </xf>
    <xf numFmtId="0" fontId="21" fillId="0" borderId="0" xfId="7" applyFont="1" applyBorder="1" applyAlignment="1" applyProtection="1">
      <alignment horizontal="center" vertical="center"/>
      <protection locked="0"/>
    </xf>
    <xf numFmtId="0" fontId="21" fillId="0" borderId="0" xfId="7" applyFont="1" applyBorder="1" applyAlignment="1" applyProtection="1">
      <alignment horizontal="center" vertical="center" shrinkToFit="1"/>
      <protection locked="0"/>
    </xf>
    <xf numFmtId="49" fontId="57" fillId="0" borderId="0" xfId="7" applyNumberFormat="1" applyFont="1" applyBorder="1" applyAlignment="1" applyProtection="1">
      <alignment horizontal="center" vertical="center" shrinkToFit="1"/>
      <protection locked="0"/>
    </xf>
    <xf numFmtId="49" fontId="57" fillId="0" borderId="0" xfId="7" applyNumberFormat="1" applyFont="1" applyBorder="1" applyAlignment="1">
      <alignment horizontal="left" vertical="center" shrinkToFit="1"/>
    </xf>
    <xf numFmtId="0" fontId="21" fillId="0" borderId="0" xfId="5" applyFont="1"/>
    <xf numFmtId="0" fontId="21" fillId="0" borderId="0" xfId="5" applyFont="1" applyAlignment="1"/>
    <xf numFmtId="0" fontId="21" fillId="0" borderId="0" xfId="5" applyFont="1" applyAlignment="1">
      <alignment horizontal="right"/>
    </xf>
    <xf numFmtId="0" fontId="28" fillId="0" borderId="0" xfId="5" applyFont="1" applyAlignment="1">
      <alignment horizontal="center"/>
    </xf>
    <xf numFmtId="0" fontId="28" fillId="0" borderId="0" xfId="5" applyFont="1"/>
    <xf numFmtId="0" fontId="26" fillId="0" borderId="0" xfId="5" applyFont="1" applyAlignment="1">
      <alignment horizontal="center" vertical="center"/>
    </xf>
    <xf numFmtId="0" fontId="22" fillId="0" borderId="0" xfId="5" applyFont="1"/>
    <xf numFmtId="0" fontId="26" fillId="0" borderId="0" xfId="5" applyFont="1"/>
    <xf numFmtId="0" fontId="26" fillId="0" borderId="0" xfId="5" applyFont="1" applyAlignment="1">
      <alignment horizontal="right"/>
    </xf>
    <xf numFmtId="0" fontId="21" fillId="0" borderId="0" xfId="7" applyFont="1" applyAlignment="1">
      <alignment horizontal="right" vertical="center"/>
    </xf>
    <xf numFmtId="0" fontId="21" fillId="0" borderId="0" xfId="7" applyFont="1" applyAlignment="1">
      <alignment vertical="center"/>
    </xf>
    <xf numFmtId="0" fontId="21" fillId="0" borderId="0" xfId="7" applyFont="1" applyAlignment="1">
      <alignment vertical="center" shrinkToFit="1"/>
    </xf>
    <xf numFmtId="0" fontId="21" fillId="0" borderId="0" xfId="7" applyFont="1" applyAlignment="1">
      <alignment horizontal="left" vertical="center"/>
    </xf>
    <xf numFmtId="0" fontId="21" fillId="0" borderId="0" xfId="9" applyFont="1">
      <alignment vertical="center"/>
    </xf>
    <xf numFmtId="0" fontId="57" fillId="0" borderId="0" xfId="7" applyFont="1">
      <alignment vertical="center"/>
    </xf>
    <xf numFmtId="0" fontId="21" fillId="0" borderId="0" xfId="7" applyFont="1" applyAlignment="1">
      <alignment horizontal="center" vertical="center"/>
    </xf>
    <xf numFmtId="0" fontId="21" fillId="0" borderId="0" xfId="9" quotePrefix="1" applyFont="1" applyProtection="1">
      <alignment vertical="center"/>
      <protection locked="0"/>
    </xf>
    <xf numFmtId="0" fontId="21" fillId="0" borderId="0" xfId="9" applyFont="1" applyProtection="1">
      <alignment vertical="center"/>
      <protection locked="0"/>
    </xf>
    <xf numFmtId="0" fontId="21" fillId="0" borderId="0" xfId="7" applyFont="1" applyProtection="1">
      <alignment vertical="center"/>
      <protection locked="0"/>
    </xf>
    <xf numFmtId="0" fontId="51" fillId="0" borderId="0" xfId="9" applyFont="1" applyProtection="1">
      <alignment vertical="center"/>
      <protection locked="0"/>
    </xf>
    <xf numFmtId="0" fontId="26" fillId="0" borderId="0" xfId="3" applyFont="1" applyAlignment="1" applyProtection="1">
      <alignment horizontal="right" vertical="center"/>
      <protection locked="0"/>
    </xf>
    <xf numFmtId="0" fontId="21" fillId="0" borderId="0" xfId="7" applyFont="1" applyAlignment="1" applyProtection="1">
      <alignment horizontal="right" vertical="center"/>
      <protection locked="0"/>
    </xf>
    <xf numFmtId="0" fontId="57" fillId="0" borderId="0" xfId="7" applyFont="1" applyProtection="1">
      <alignment vertical="center"/>
      <protection locked="0"/>
    </xf>
    <xf numFmtId="0" fontId="21" fillId="0" borderId="0" xfId="7" applyFont="1" applyAlignment="1" applyProtection="1">
      <alignment horizontal="center" vertical="center"/>
      <protection locked="0"/>
    </xf>
    <xf numFmtId="0" fontId="21" fillId="0" borderId="0" xfId="7" quotePrefix="1" applyFont="1" applyProtection="1">
      <alignment vertical="center"/>
      <protection locked="0"/>
    </xf>
    <xf numFmtId="0" fontId="51" fillId="0" borderId="0" xfId="7" applyFont="1" applyProtection="1">
      <alignment vertical="center"/>
      <protection locked="0"/>
    </xf>
    <xf numFmtId="0" fontId="38" fillId="0" borderId="0" xfId="1" applyFont="1" applyAlignment="1">
      <alignment vertical="center" wrapText="1"/>
    </xf>
    <xf numFmtId="0" fontId="39" fillId="0" borderId="0" xfId="1" applyFont="1" applyAlignment="1">
      <alignment vertical="center" wrapText="1"/>
    </xf>
    <xf numFmtId="0" fontId="40" fillId="0" borderId="0" xfId="1" applyFont="1" applyAlignment="1">
      <alignment vertical="center" wrapText="1"/>
    </xf>
    <xf numFmtId="0" fontId="41" fillId="2" borderId="0" xfId="1" applyFont="1" applyFill="1" applyAlignment="1">
      <alignment vertical="center" wrapText="1"/>
    </xf>
    <xf numFmtId="0" fontId="14" fillId="0" borderId="0" xfId="0" applyFont="1" applyAlignment="1"/>
    <xf numFmtId="0" fontId="29" fillId="11" borderId="0" xfId="1" applyFont="1" applyFill="1" applyAlignment="1">
      <alignment vertical="center" wrapText="1"/>
    </xf>
    <xf numFmtId="0" fontId="13" fillId="11" borderId="0" xfId="1" applyFont="1" applyFill="1" applyAlignment="1">
      <alignment vertical="center" wrapText="1"/>
    </xf>
    <xf numFmtId="0" fontId="30" fillId="13" borderId="0" xfId="1" applyFont="1" applyFill="1" applyAlignment="1">
      <alignment vertical="center" wrapText="1"/>
    </xf>
    <xf numFmtId="0" fontId="36" fillId="0" borderId="0" xfId="0" applyFont="1" applyAlignment="1">
      <alignment vertical="center" wrapText="1"/>
    </xf>
    <xf numFmtId="0" fontId="35" fillId="2" borderId="0" xfId="0" applyFont="1" applyFill="1">
      <alignment vertical="center"/>
    </xf>
    <xf numFmtId="0" fontId="53" fillId="0" borderId="0" xfId="0" applyFont="1" applyAlignment="1">
      <alignment vertical="center" wrapText="1"/>
    </xf>
    <xf numFmtId="0" fontId="32" fillId="0" borderId="0" xfId="0" applyFont="1" applyAlignment="1">
      <alignment vertical="center" wrapText="1"/>
    </xf>
    <xf numFmtId="0" fontId="33" fillId="0" borderId="0" xfId="0" applyFont="1">
      <alignment vertical="center"/>
    </xf>
    <xf numFmtId="0" fontId="32" fillId="0" borderId="0" xfId="0" applyFont="1">
      <alignment vertical="center"/>
    </xf>
    <xf numFmtId="0" fontId="34" fillId="17" borderId="38" xfId="0" applyFont="1" applyFill="1" applyBorder="1" applyAlignment="1">
      <alignment horizontal="center" vertical="center" wrapText="1"/>
    </xf>
    <xf numFmtId="0" fontId="2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wrapText="1"/>
    </xf>
    <xf numFmtId="0" fontId="15" fillId="4" borderId="4" xfId="0" applyFont="1" applyFill="1" applyBorder="1" applyAlignment="1" applyProtection="1">
      <alignment vertical="center" wrapText="1"/>
      <protection locked="0"/>
    </xf>
    <xf numFmtId="0" fontId="13" fillId="0" borderId="20" xfId="0" applyFont="1" applyBorder="1" applyAlignment="1" applyProtection="1">
      <alignment vertical="center" wrapText="1"/>
      <protection locked="0"/>
    </xf>
    <xf numFmtId="0" fontId="13" fillId="0" borderId="21" xfId="0" applyFont="1" applyBorder="1" applyAlignment="1" applyProtection="1">
      <alignment vertical="center" wrapText="1"/>
      <protection locked="0"/>
    </xf>
    <xf numFmtId="58" fontId="15" fillId="13" borderId="0" xfId="0" applyNumberFormat="1" applyFont="1" applyFill="1" applyAlignment="1">
      <alignment vertical="center" wrapText="1"/>
    </xf>
    <xf numFmtId="58" fontId="13" fillId="13" borderId="0" xfId="0" applyNumberFormat="1" applyFont="1" applyFill="1" applyAlignment="1">
      <alignment vertical="center" wrapText="1"/>
    </xf>
    <xf numFmtId="0" fontId="54" fillId="0" borderId="0" xfId="0" applyFont="1" applyAlignment="1">
      <alignment vertical="center" wrapText="1"/>
    </xf>
    <xf numFmtId="0" fontId="35" fillId="2" borderId="0" xfId="0" applyFont="1" applyFill="1" applyAlignment="1"/>
    <xf numFmtId="0" fontId="52" fillId="0" borderId="0" xfId="1" applyFont="1" applyAlignment="1">
      <alignment horizontal="center" vertical="center" wrapText="1"/>
    </xf>
    <xf numFmtId="0" fontId="26" fillId="9" borderId="0" xfId="3" applyFont="1" applyFill="1" applyAlignment="1">
      <alignment horizontal="center"/>
    </xf>
    <xf numFmtId="0" fontId="56" fillId="0" borderId="9" xfId="3" applyFont="1" applyBorder="1" applyAlignment="1">
      <alignment horizontal="center" vertical="center"/>
    </xf>
    <xf numFmtId="0" fontId="56" fillId="0" borderId="11" xfId="3" applyFont="1" applyBorder="1" applyAlignment="1">
      <alignment horizontal="center" vertical="center"/>
    </xf>
    <xf numFmtId="0" fontId="56" fillId="0" borderId="12" xfId="3" applyFont="1" applyBorder="1" applyAlignment="1">
      <alignment horizontal="center" vertical="center"/>
    </xf>
    <xf numFmtId="0" fontId="56" fillId="0" borderId="13" xfId="3" applyFont="1" applyBorder="1" applyAlignment="1">
      <alignment horizontal="center" vertical="center"/>
    </xf>
    <xf numFmtId="0" fontId="56" fillId="0" borderId="10" xfId="3" applyFont="1" applyBorder="1" applyAlignment="1">
      <alignment horizontal="center" vertical="center"/>
    </xf>
    <xf numFmtId="0" fontId="56" fillId="0" borderId="6" xfId="3" applyFont="1" applyBorder="1" applyAlignment="1">
      <alignment horizontal="center" vertical="center"/>
    </xf>
    <xf numFmtId="0" fontId="26" fillId="0" borderId="9" xfId="3" applyFont="1" applyBorder="1" applyAlignment="1">
      <alignment horizontal="center" vertical="center" textRotation="255"/>
    </xf>
    <xf numFmtId="0" fontId="26" fillId="0" borderId="11" xfId="3" applyFont="1" applyBorder="1" applyAlignment="1">
      <alignment horizontal="center" vertical="center" textRotation="255"/>
    </xf>
    <xf numFmtId="0" fontId="26" fillId="0" borderId="12" xfId="3" applyFont="1" applyBorder="1" applyAlignment="1">
      <alignment horizontal="center" vertical="center" textRotation="255"/>
    </xf>
    <xf numFmtId="0" fontId="26" fillId="0" borderId="14" xfId="3" applyFont="1" applyBorder="1" applyAlignment="1">
      <alignment horizontal="center" vertical="center" textRotation="255"/>
    </xf>
    <xf numFmtId="0" fontId="26" fillId="0" borderId="0" xfId="3" applyFont="1" applyAlignment="1">
      <alignment horizontal="center" vertical="center" textRotation="255"/>
    </xf>
    <xf numFmtId="0" fontId="26" fillId="0" borderId="15" xfId="3" applyFont="1" applyBorder="1" applyAlignment="1">
      <alignment horizontal="center" vertical="center" textRotation="255"/>
    </xf>
    <xf numFmtId="0" fontId="26" fillId="0" borderId="13" xfId="3" applyFont="1" applyBorder="1" applyAlignment="1">
      <alignment horizontal="center" vertical="center" textRotation="255"/>
    </xf>
    <xf numFmtId="0" fontId="26" fillId="0" borderId="10" xfId="3" applyFont="1" applyBorder="1" applyAlignment="1">
      <alignment horizontal="center" vertical="center" textRotation="255"/>
    </xf>
    <xf numFmtId="0" fontId="26" fillId="0" borderId="6" xfId="3" applyFont="1" applyBorder="1" applyAlignment="1">
      <alignment horizontal="center" vertical="center" textRotation="255"/>
    </xf>
    <xf numFmtId="0" fontId="21" fillId="0" borderId="11" xfId="3" applyFont="1" applyBorder="1" applyAlignment="1">
      <alignment horizontal="left" vertical="center" wrapText="1"/>
    </xf>
    <xf numFmtId="0" fontId="21" fillId="0" borderId="12" xfId="3" applyFont="1" applyBorder="1" applyAlignment="1">
      <alignment horizontal="left" vertical="center" wrapText="1"/>
    </xf>
    <xf numFmtId="0" fontId="58" fillId="0" borderId="2" xfId="5" applyFont="1" applyBorder="1" applyAlignment="1">
      <alignment horizontal="center" vertical="center" wrapText="1"/>
    </xf>
    <xf numFmtId="0" fontId="25" fillId="0" borderId="11" xfId="3" applyFont="1" applyBorder="1" applyAlignment="1">
      <alignment horizontal="left" vertical="center" wrapText="1"/>
    </xf>
    <xf numFmtId="0" fontId="25" fillId="0" borderId="0" xfId="3" applyFont="1" applyAlignment="1">
      <alignment horizontal="left" vertical="center" wrapText="1"/>
    </xf>
    <xf numFmtId="0" fontId="57" fillId="0" borderId="18" xfId="3" applyFont="1" applyBorder="1" applyAlignment="1">
      <alignment horizontal="center" vertical="center" shrinkToFit="1"/>
    </xf>
    <xf numFmtId="0" fontId="57" fillId="0" borderId="19" xfId="3" applyFont="1" applyBorder="1" applyAlignment="1">
      <alignment horizontal="center" vertical="center" shrinkToFit="1"/>
    </xf>
    <xf numFmtId="0" fontId="21" fillId="0" borderId="0" xfId="3" applyFont="1" applyAlignment="1">
      <alignment horizontal="left" vertical="center" wrapText="1"/>
    </xf>
    <xf numFmtId="0" fontId="21" fillId="9" borderId="10" xfId="3" applyFont="1" applyFill="1" applyBorder="1" applyAlignment="1">
      <alignment horizontal="center"/>
    </xf>
    <xf numFmtId="0" fontId="57" fillId="0" borderId="16" xfId="3" applyFont="1" applyBorder="1" applyAlignment="1">
      <alignment horizontal="center" vertical="center" shrinkToFit="1"/>
    </xf>
    <xf numFmtId="0" fontId="57" fillId="0" borderId="17" xfId="3" applyFont="1" applyBorder="1" applyAlignment="1">
      <alignment horizontal="center" vertical="center" shrinkToFit="1"/>
    </xf>
    <xf numFmtId="0" fontId="60" fillId="0" borderId="0" xfId="4" applyFont="1" applyAlignment="1">
      <alignment horizontal="center" vertical="center"/>
    </xf>
    <xf numFmtId="0" fontId="55" fillId="0" borderId="0" xfId="4" applyFont="1" applyAlignment="1">
      <alignment horizontal="center" vertical="center"/>
    </xf>
    <xf numFmtId="0" fontId="21" fillId="0" borderId="0" xfId="4" applyFont="1" applyAlignment="1">
      <alignment horizontal="center" vertical="center"/>
    </xf>
    <xf numFmtId="0" fontId="26" fillId="0" borderId="0" xfId="3" applyFont="1" applyAlignment="1">
      <alignment horizontal="distributed" vertical="center" shrinkToFit="1"/>
    </xf>
    <xf numFmtId="0" fontId="64" fillId="0" borderId="0" xfId="3" applyFont="1" applyAlignment="1">
      <alignment horizontal="center" vertical="center"/>
    </xf>
    <xf numFmtId="0" fontId="28" fillId="0" borderId="0" xfId="3" applyFont="1" applyAlignment="1">
      <alignment horizontal="center" vertical="center"/>
    </xf>
    <xf numFmtId="0" fontId="62" fillId="0" borderId="0" xfId="3" applyFont="1" applyAlignment="1">
      <alignment horizontal="center" vertical="center"/>
    </xf>
    <xf numFmtId="0" fontId="26" fillId="0" borderId="0" xfId="3" applyFont="1" applyAlignment="1">
      <alignment horizontal="left" vertical="distributed" wrapText="1"/>
    </xf>
    <xf numFmtId="49" fontId="26" fillId="0" borderId="0" xfId="3" applyNumberFormat="1" applyFont="1" applyAlignment="1">
      <alignment horizontal="left" vertical="center" shrinkToFit="1"/>
    </xf>
    <xf numFmtId="0" fontId="26" fillId="0" borderId="0" xfId="3" applyFont="1" applyAlignment="1">
      <alignment horizontal="distributed" vertical="center"/>
    </xf>
    <xf numFmtId="0" fontId="21" fillId="0" borderId="41" xfId="7" applyFont="1" applyBorder="1" applyAlignment="1" applyProtection="1">
      <alignment vertical="center" wrapText="1"/>
      <protection locked="0"/>
    </xf>
    <xf numFmtId="0" fontId="21" fillId="0" borderId="41" xfId="7" applyFont="1" applyBorder="1" applyAlignment="1" applyProtection="1">
      <alignment horizontal="center" vertical="center"/>
      <protection locked="0"/>
    </xf>
    <xf numFmtId="0" fontId="21" fillId="0" borderId="40" xfId="7" applyFont="1" applyBorder="1" applyAlignment="1">
      <alignment horizontal="right" vertical="center"/>
    </xf>
    <xf numFmtId="0" fontId="21" fillId="0" borderId="40" xfId="7" applyFont="1" applyBorder="1" applyAlignment="1" applyProtection="1">
      <alignment horizontal="center"/>
      <protection locked="0"/>
    </xf>
    <xf numFmtId="0" fontId="65" fillId="0" borderId="0" xfId="7" applyFont="1">
      <alignment vertical="center"/>
    </xf>
    <xf numFmtId="0" fontId="55" fillId="0" borderId="41" xfId="7" applyFont="1" applyBorder="1" applyAlignment="1">
      <alignment horizontal="center" vertical="center"/>
    </xf>
    <xf numFmtId="0" fontId="57" fillId="0" borderId="41" xfId="7" applyFont="1" applyBorder="1" applyAlignment="1">
      <alignment horizontal="center" vertical="center" wrapText="1"/>
    </xf>
    <xf numFmtId="0" fontId="57" fillId="0" borderId="42" xfId="7" applyFont="1" applyBorder="1" applyAlignment="1">
      <alignment horizontal="center" vertical="center"/>
    </xf>
    <xf numFmtId="0" fontId="57" fillId="0" borderId="43" xfId="7" applyFont="1" applyBorder="1" applyAlignment="1">
      <alignment horizontal="center" vertical="center"/>
    </xf>
    <xf numFmtId="0" fontId="55" fillId="0" borderId="0" xfId="7" applyFont="1" applyBorder="1" applyAlignment="1">
      <alignment horizontal="left" vertical="center"/>
    </xf>
    <xf numFmtId="0" fontId="55" fillId="0" borderId="0" xfId="7" applyFont="1" applyAlignment="1">
      <alignment horizontal="left" vertical="center"/>
    </xf>
    <xf numFmtId="0" fontId="21" fillId="0" borderId="0" xfId="7" applyFont="1">
      <alignment vertical="center"/>
    </xf>
    <xf numFmtId="0" fontId="23" fillId="0" borderId="0" xfId="7" applyFont="1" applyAlignment="1">
      <alignment horizontal="center" vertical="center"/>
    </xf>
    <xf numFmtId="0" fontId="66" fillId="0" borderId="0" xfId="5" applyFont="1" applyAlignment="1">
      <alignment horizontal="center"/>
    </xf>
    <xf numFmtId="0" fontId="21" fillId="0" borderId="0" xfId="5" applyFont="1" applyAlignment="1">
      <alignment horizontal="center"/>
    </xf>
    <xf numFmtId="0" fontId="67" fillId="0" borderId="0" xfId="5" applyFont="1" applyAlignment="1">
      <alignment horizontal="left" vertical="center" wrapText="1"/>
    </xf>
    <xf numFmtId="0" fontId="21" fillId="0" borderId="9" xfId="5" applyFont="1" applyBorder="1" applyAlignment="1">
      <alignment horizontal="left" vertical="top"/>
    </xf>
    <xf numFmtId="0" fontId="21" fillId="0" borderId="11" xfId="5" applyFont="1" applyBorder="1" applyAlignment="1">
      <alignment horizontal="left" vertical="top"/>
    </xf>
    <xf numFmtId="0" fontId="21" fillId="0" borderId="12" xfId="5" applyFont="1" applyBorder="1" applyAlignment="1">
      <alignment horizontal="left" vertical="top"/>
    </xf>
    <xf numFmtId="0" fontId="21" fillId="0" borderId="14" xfId="5" applyFont="1" applyBorder="1" applyAlignment="1">
      <alignment horizontal="left" vertical="top"/>
    </xf>
    <xf numFmtId="0" fontId="21" fillId="0" borderId="0" xfId="5" applyFont="1" applyBorder="1" applyAlignment="1">
      <alignment horizontal="left" vertical="top"/>
    </xf>
    <xf numFmtId="0" fontId="21" fillId="0" borderId="15" xfId="5" applyFont="1" applyBorder="1" applyAlignment="1">
      <alignment horizontal="left" vertical="top"/>
    </xf>
    <xf numFmtId="0" fontId="21" fillId="0" borderId="13" xfId="5" applyFont="1" applyBorder="1" applyAlignment="1">
      <alignment horizontal="left" vertical="top"/>
    </xf>
    <xf numFmtId="0" fontId="21" fillId="0" borderId="10" xfId="5" applyFont="1" applyBorder="1" applyAlignment="1">
      <alignment horizontal="left" vertical="top"/>
    </xf>
    <xf numFmtId="0" fontId="21" fillId="0" borderId="6" xfId="5" applyFont="1" applyBorder="1" applyAlignment="1">
      <alignment horizontal="left" vertical="top"/>
    </xf>
    <xf numFmtId="0" fontId="21" fillId="0" borderId="2" xfId="7" applyFont="1" applyBorder="1" applyAlignment="1">
      <alignment horizontal="center" vertical="center"/>
    </xf>
    <xf numFmtId="0" fontId="51" fillId="0" borderId="2" xfId="7" applyFont="1" applyBorder="1" applyAlignment="1">
      <alignment horizontal="center" vertical="center"/>
    </xf>
    <xf numFmtId="0" fontId="21" fillId="0" borderId="0" xfId="7" applyFont="1" applyAlignment="1">
      <alignment horizontal="center" vertical="center"/>
    </xf>
    <xf numFmtId="0" fontId="21" fillId="0" borderId="0" xfId="9" applyFont="1" applyAlignment="1" applyProtection="1">
      <alignment horizontal="left" vertical="top" wrapText="1"/>
      <protection locked="0"/>
    </xf>
    <xf numFmtId="0" fontId="26" fillId="0" borderId="0" xfId="7" applyFont="1" applyAlignment="1">
      <alignment horizontal="center" vertical="center"/>
    </xf>
    <xf numFmtId="0" fontId="21" fillId="0" borderId="0" xfId="7" applyFont="1" applyAlignment="1">
      <alignment horizontal="left" vertical="center"/>
    </xf>
    <xf numFmtId="0" fontId="21" fillId="0" borderId="0" xfId="7" applyFont="1" applyAlignment="1">
      <alignment horizontal="right" vertical="center"/>
    </xf>
    <xf numFmtId="0" fontId="21" fillId="0" borderId="2" xfId="7" applyFont="1" applyBorder="1" applyAlignment="1" applyProtection="1">
      <alignment horizontal="center" vertical="center"/>
      <protection locked="0"/>
    </xf>
    <xf numFmtId="177" fontId="21" fillId="0" borderId="2" xfId="7" applyNumberFormat="1" applyFont="1" applyBorder="1" applyAlignment="1" applyProtection="1">
      <alignment horizontal="center" vertical="center"/>
      <protection locked="0"/>
    </xf>
    <xf numFmtId="177" fontId="51" fillId="0" borderId="2" xfId="7" applyNumberFormat="1" applyFont="1" applyBorder="1" applyAlignment="1" applyProtection="1">
      <alignment horizontal="center" vertical="center"/>
      <protection locked="0"/>
    </xf>
    <xf numFmtId="0" fontId="51" fillId="0" borderId="2" xfId="7" applyFont="1" applyBorder="1" applyAlignment="1" applyProtection="1">
      <alignment horizontal="center" vertical="center"/>
      <protection locked="0"/>
    </xf>
    <xf numFmtId="0" fontId="67" fillId="0" borderId="2" xfId="7" applyFont="1" applyBorder="1" applyAlignment="1" applyProtection="1">
      <alignment horizontal="center" vertical="center"/>
      <protection locked="0"/>
    </xf>
    <xf numFmtId="0" fontId="21" fillId="0" borderId="0" xfId="7" applyFont="1" applyAlignment="1" applyProtection="1">
      <alignment horizontal="center" vertical="center"/>
      <protection locked="0"/>
    </xf>
    <xf numFmtId="177" fontId="67" fillId="0" borderId="2" xfId="7" applyNumberFormat="1" applyFont="1" applyBorder="1" applyAlignment="1" applyProtection="1">
      <alignment horizontal="center" vertical="center"/>
      <protection locked="0"/>
    </xf>
    <xf numFmtId="0" fontId="51" fillId="0" borderId="0" xfId="7" applyFont="1" applyAlignment="1" applyProtection="1">
      <alignment horizontal="center" vertical="center"/>
      <protection locked="0"/>
    </xf>
    <xf numFmtId="0" fontId="26" fillId="0" borderId="0" xfId="7" applyFont="1" applyAlignment="1" applyProtection="1">
      <alignment horizontal="center" vertical="center"/>
      <protection locked="0"/>
    </xf>
    <xf numFmtId="0" fontId="51" fillId="0" borderId="0" xfId="7" applyFont="1" applyAlignment="1" applyProtection="1">
      <alignment horizontal="right" vertical="center"/>
      <protection locked="0"/>
    </xf>
    <xf numFmtId="0" fontId="44" fillId="0" borderId="0" xfId="0" applyFont="1">
      <alignment vertical="center"/>
    </xf>
    <xf numFmtId="0" fontId="43" fillId="0" borderId="0" xfId="0" applyFont="1">
      <alignment vertical="center"/>
    </xf>
    <xf numFmtId="0" fontId="26" fillId="20" borderId="5" xfId="2" applyFont="1" applyFill="1" applyBorder="1" applyAlignment="1" applyProtection="1">
      <alignment horizontal="center" vertical="center" wrapText="1"/>
      <protection locked="0"/>
    </xf>
    <xf numFmtId="0" fontId="26" fillId="20" borderId="5" xfId="2" applyFont="1" applyFill="1" applyBorder="1" applyAlignment="1" applyProtection="1">
      <alignment horizontal="center" vertical="center"/>
      <protection locked="0"/>
    </xf>
    <xf numFmtId="0" fontId="26" fillId="20" borderId="60" xfId="2" applyFont="1" applyFill="1" applyBorder="1" applyAlignment="1" applyProtection="1">
      <alignment horizontal="center" vertical="center"/>
      <protection locked="0"/>
    </xf>
    <xf numFmtId="49" fontId="51" fillId="0" borderId="2" xfId="7" applyNumberFormat="1" applyFont="1" applyBorder="1" applyAlignment="1">
      <alignment horizontal="center" vertical="center"/>
    </xf>
    <xf numFmtId="49" fontId="21" fillId="0" borderId="2" xfId="7" applyNumberFormat="1" applyFont="1" applyBorder="1" applyAlignment="1">
      <alignment horizontal="center" vertical="center"/>
    </xf>
  </cellXfs>
  <cellStyles count="10">
    <cellStyle name="Normal" xfId="1" xr:uid="{0FEA6FF8-76D8-41E1-92FC-59654C47A29C}"/>
    <cellStyle name="ハイパーリンク" xfId="6" builtinId="8"/>
    <cellStyle name="標準" xfId="0" builtinId="0"/>
    <cellStyle name="標準 2" xfId="3" xr:uid="{62EE0C9C-30A2-464C-BACD-FE36FF03E61F}"/>
    <cellStyle name="標準 2 2" xfId="2" xr:uid="{298FFB7E-068E-4AEC-B825-81C5B7CD9F2C}"/>
    <cellStyle name="標準 2 7" xfId="8" xr:uid="{F8CDB0EE-3E06-4020-80CF-A0997ACCFE40}"/>
    <cellStyle name="標準 3" xfId="4" xr:uid="{6E9523D7-1E9B-4D22-8B01-3FD6391A6C4F}"/>
    <cellStyle name="標準 4" xfId="5" xr:uid="{7FC7BB90-6B32-4F2E-A0B4-1C106B062D20}"/>
    <cellStyle name="標準 4 2" xfId="7" xr:uid="{19B029A3-04E3-420A-88E9-144F09AAFFE9}"/>
    <cellStyle name="標準 4 2 2" xfId="9" xr:uid="{1D3A7343-7A40-4B6A-B0D8-0FDF209D04D8}"/>
  </cellStyles>
  <dxfs count="38">
    <dxf>
      <font>
        <color rgb="FF9C0006"/>
      </font>
      <fill>
        <patternFill>
          <bgColor rgb="FFFCE4D6"/>
        </patternFill>
      </fill>
    </dxf>
    <dxf>
      <font>
        <color rgb="FF9C0006"/>
      </font>
      <fill>
        <patternFill>
          <bgColor rgb="FFFCE4D6"/>
        </patternFill>
      </fill>
    </dxf>
    <dxf>
      <font>
        <color rgb="FF9C0006"/>
      </font>
      <fill>
        <patternFill>
          <bgColor rgb="FFFCE4D6"/>
        </patternFill>
      </fill>
    </dxf>
    <dxf>
      <font>
        <color rgb="FF9C0006"/>
      </font>
      <fill>
        <patternFill>
          <bgColor rgb="FFFCE4D6"/>
        </patternFill>
      </fill>
    </dxf>
    <dxf>
      <font>
        <color rgb="FF9C0006"/>
      </font>
      <fill>
        <patternFill patternType="solid">
          <bgColor rgb="FFFCE4D6"/>
        </patternFill>
      </fill>
    </dxf>
    <dxf>
      <font>
        <color rgb="FF9C0006"/>
      </font>
      <fill>
        <patternFill patternType="solid">
          <bgColor rgb="FFFCE4D6"/>
        </patternFill>
      </fill>
    </dxf>
    <dxf>
      <font>
        <color rgb="FF9C0006"/>
      </font>
      <fill>
        <patternFill patternType="solid">
          <bgColor rgb="FFFCE4D6"/>
        </patternFill>
      </fill>
    </dxf>
    <dxf>
      <font>
        <color rgb="FF9C0006"/>
      </font>
      <fill>
        <patternFill patternType="solid">
          <bgColor rgb="FFFCE4D6"/>
        </patternFill>
      </fill>
    </dxf>
    <dxf>
      <font>
        <color rgb="FF9C0006"/>
      </font>
      <fill>
        <patternFill patternType="solid">
          <bgColor rgb="FFFCE4D6"/>
        </patternFill>
      </fill>
    </dxf>
    <dxf>
      <font>
        <color rgb="FF17365D"/>
      </font>
      <fill>
        <patternFill patternType="solid">
          <bgColor rgb="FFFFF2CC"/>
        </patternFill>
      </fill>
    </dxf>
    <dxf>
      <font>
        <color rgb="FF9C0006"/>
      </font>
      <fill>
        <patternFill patternType="solid">
          <bgColor rgb="FFFCE4D6"/>
        </patternFill>
      </fill>
    </dxf>
    <dxf>
      <font>
        <color rgb="FF808080"/>
      </font>
      <fill>
        <patternFill patternType="solid">
          <bgColor rgb="FFE7E6E6"/>
        </patternFill>
      </fill>
    </dxf>
    <dxf>
      <font>
        <color rgb="FF595959"/>
      </font>
      <fill>
        <patternFill patternType="solid">
          <bgColor rgb="FFD9D9D9"/>
        </patternFill>
      </fill>
    </dxf>
    <dxf>
      <font>
        <b/>
        <color rgb="FF17365D"/>
      </font>
      <fill>
        <patternFill patternType="solid">
          <bgColor rgb="FFFFE699"/>
        </patternFill>
      </fill>
    </dxf>
    <dxf>
      <font>
        <color rgb="FF808080"/>
      </font>
      <fill>
        <patternFill patternType="solid">
          <bgColor rgb="FFE7E6E6"/>
        </patternFill>
      </fill>
    </dxf>
    <dxf>
      <font>
        <color rgb="FF595959"/>
      </font>
      <fill>
        <patternFill patternType="solid">
          <bgColor rgb="FFD9D9D9"/>
        </patternFill>
      </fill>
    </dxf>
    <dxf>
      <font>
        <color rgb="FF9C0006"/>
      </font>
      <fill>
        <patternFill>
          <bgColor rgb="FFFCE4D6"/>
        </patternFill>
      </fill>
    </dxf>
    <dxf>
      <font>
        <color rgb="FF9C0006"/>
      </font>
      <fill>
        <patternFill>
          <bgColor rgb="FFFCE4D6"/>
        </patternFill>
      </fill>
    </dxf>
    <dxf>
      <font>
        <color rgb="FF9C0006"/>
      </font>
      <fill>
        <patternFill>
          <bgColor rgb="FFFCE4D6"/>
        </patternFill>
      </fill>
    </dxf>
    <dxf>
      <font>
        <b/>
        <color rgb="FF9C0006"/>
      </font>
      <fill>
        <patternFill>
          <bgColor rgb="FFFCE4D6"/>
        </patternFill>
      </fill>
    </dxf>
    <dxf>
      <font>
        <b/>
        <color rgb="FFFFFFFF"/>
      </font>
      <fill>
        <patternFill>
          <bgColor rgb="FFC00000"/>
        </patternFill>
      </fill>
    </dxf>
    <dxf>
      <font>
        <b/>
        <color rgb="FF9C0006"/>
      </font>
      <fill>
        <patternFill>
          <bgColor rgb="FFFCE4D6"/>
        </patternFill>
      </fill>
    </dxf>
    <dxf>
      <font>
        <b/>
        <color rgb="FFFFFFFF"/>
      </font>
      <fill>
        <patternFill>
          <bgColor rgb="FFC00000"/>
        </patternFill>
      </fill>
    </dxf>
    <dxf>
      <font>
        <b/>
        <color rgb="FF9C0006"/>
      </font>
      <fill>
        <patternFill>
          <bgColor rgb="FFFFC7CE"/>
        </patternFill>
      </fill>
    </dxf>
    <dxf>
      <font>
        <b/>
        <color rgb="FF9C0006"/>
      </font>
      <fill>
        <patternFill>
          <bgColor rgb="FFFCE4D6"/>
        </patternFill>
      </fill>
    </dxf>
    <dxf>
      <font>
        <b/>
        <color rgb="FFFFFFFF"/>
      </font>
      <fill>
        <patternFill>
          <bgColor rgb="FFC00000"/>
        </patternFill>
      </fill>
    </dxf>
    <dxf>
      <font>
        <b/>
        <color rgb="FF9C0006"/>
      </font>
      <fill>
        <patternFill>
          <bgColor rgb="FFFFC7CE"/>
        </patternFill>
      </fill>
    </dxf>
    <dxf>
      <font>
        <b/>
        <color rgb="FF9C0006"/>
      </font>
      <fill>
        <patternFill>
          <bgColor rgb="FFFFE2E2"/>
        </patternFill>
      </fill>
    </dxf>
    <dxf>
      <fill>
        <patternFill>
          <bgColor rgb="FFE9EDF2"/>
        </patternFill>
      </fill>
    </dxf>
    <dxf>
      <fill>
        <patternFill>
          <bgColor rgb="FFEBEFF4"/>
        </patternFill>
      </fill>
    </dxf>
    <dxf>
      <fill>
        <patternFill>
          <bgColor rgb="FFFFE2E2"/>
        </patternFill>
      </fill>
    </dxf>
    <dxf>
      <fill>
        <patternFill>
          <bgColor rgb="FFEBEFF4"/>
        </patternFill>
      </fill>
    </dxf>
    <dxf>
      <fill>
        <patternFill>
          <bgColor rgb="FFFFE2E2"/>
        </patternFill>
      </fill>
    </dxf>
    <dxf>
      <font>
        <b/>
        <color rgb="FF9C0006"/>
      </font>
      <fill>
        <patternFill>
          <bgColor rgb="FFFFC7CE"/>
        </patternFill>
      </fill>
    </dxf>
    <dxf>
      <fill>
        <patternFill>
          <bgColor rgb="FFFFE2E2"/>
        </patternFill>
      </fill>
    </dxf>
    <dxf>
      <fill>
        <patternFill>
          <bgColor rgb="FFEBEFF4"/>
        </patternFill>
      </fill>
    </dxf>
    <dxf>
      <font>
        <b/>
        <color rgb="FFFFFFFF"/>
      </font>
      <fill>
        <patternFill>
          <bgColor rgb="FFB91C1C"/>
        </patternFill>
      </fill>
    </dxf>
    <dxf>
      <font>
        <b/>
        <color rgb="FFFFFFFF"/>
      </font>
      <fill>
        <patternFill>
          <bgColor rgb="FFB91C1C"/>
        </patternFill>
      </fill>
    </dxf>
  </dxfs>
  <tableStyles count="0" defaultTableStyle="TableStyleMedium2" defaultPivotStyle="PivotStyleLight16"/>
  <colors>
    <mruColors>
      <color rgb="FFFFE2E2"/>
      <color rgb="FFFFC7CE"/>
      <color rgb="FFFFFFEF"/>
      <color rgb="FFFFFFE5"/>
      <color rgb="FFFFFFCC"/>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hyperlink" Target="https://www.houjin-bangou.nta.go.jp/" TargetMode="External"/></Relationships>
</file>

<file path=xl/drawings/drawing1.xml><?xml version="1.0" encoding="utf-8"?>
<xdr:wsDr xmlns:xdr="http://schemas.openxmlformats.org/drawingml/2006/spreadsheetDrawing" xmlns:a="http://schemas.openxmlformats.org/drawingml/2006/main">
  <xdr:twoCellAnchor>
    <xdr:from>
      <xdr:col>1</xdr:col>
      <xdr:colOff>104775</xdr:colOff>
      <xdr:row>3</xdr:row>
      <xdr:rowOff>28575</xdr:rowOff>
    </xdr:from>
    <xdr:to>
      <xdr:col>4</xdr:col>
      <xdr:colOff>361950</xdr:colOff>
      <xdr:row>7</xdr:row>
      <xdr:rowOff>9525</xdr:rowOff>
    </xdr:to>
    <xdr:sp macro="" textlink="">
      <xdr:nvSpPr>
        <xdr:cNvPr id="2" name="四角形: 角を丸くする 1">
          <a:extLst>
            <a:ext uri="{FF2B5EF4-FFF2-40B4-BE49-F238E27FC236}">
              <a16:creationId xmlns:a16="http://schemas.microsoft.com/office/drawing/2014/main" id="{9C7D5C32-4F92-496E-A4EA-85C3DFF0D535}"/>
            </a:ext>
          </a:extLst>
        </xdr:cNvPr>
        <xdr:cNvSpPr/>
      </xdr:nvSpPr>
      <xdr:spPr>
        <a:xfrm>
          <a:off x="790575" y="781050"/>
          <a:ext cx="2314575" cy="89535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solidFill>
                <a:sysClr val="windowText" lastClr="000000"/>
              </a:solidFill>
            </a:rPr>
            <a:t>今までに過去一度でも、浦添市に委託</a:t>
          </a:r>
          <a:r>
            <a:rPr kumimoji="1" lang="ja-JP" altLang="en-US" sz="1100"/>
            <a:t>で登録をしたことがありますか？</a:t>
          </a:r>
        </a:p>
      </xdr:txBody>
    </xdr:sp>
    <xdr:clientData/>
  </xdr:twoCellAnchor>
  <xdr:twoCellAnchor>
    <xdr:from>
      <xdr:col>4</xdr:col>
      <xdr:colOff>457200</xdr:colOff>
      <xdr:row>4</xdr:row>
      <xdr:rowOff>28575</xdr:rowOff>
    </xdr:from>
    <xdr:to>
      <xdr:col>8</xdr:col>
      <xdr:colOff>838200</xdr:colOff>
      <xdr:row>5</xdr:row>
      <xdr:rowOff>47625</xdr:rowOff>
    </xdr:to>
    <xdr:sp macro="" textlink="">
      <xdr:nvSpPr>
        <xdr:cNvPr id="3" name="矢印: 右 2">
          <a:extLst>
            <a:ext uri="{FF2B5EF4-FFF2-40B4-BE49-F238E27FC236}">
              <a16:creationId xmlns:a16="http://schemas.microsoft.com/office/drawing/2014/main" id="{72C78902-5F58-4FF7-8C8A-4FEE938243C6}"/>
            </a:ext>
          </a:extLst>
        </xdr:cNvPr>
        <xdr:cNvSpPr/>
      </xdr:nvSpPr>
      <xdr:spPr>
        <a:xfrm>
          <a:off x="3200400" y="1009650"/>
          <a:ext cx="3038475" cy="2476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357190</xdr:colOff>
      <xdr:row>7</xdr:row>
      <xdr:rowOff>185742</xdr:rowOff>
    </xdr:from>
    <xdr:to>
      <xdr:col>1</xdr:col>
      <xdr:colOff>604840</xdr:colOff>
      <xdr:row>11</xdr:row>
      <xdr:rowOff>80967</xdr:rowOff>
    </xdr:to>
    <xdr:sp macro="" textlink="">
      <xdr:nvSpPr>
        <xdr:cNvPr id="4" name="矢印: 右 3">
          <a:extLst>
            <a:ext uri="{FF2B5EF4-FFF2-40B4-BE49-F238E27FC236}">
              <a16:creationId xmlns:a16="http://schemas.microsoft.com/office/drawing/2014/main" id="{8C260B6E-C727-402E-96E7-6A9DDED05291}"/>
            </a:ext>
          </a:extLst>
        </xdr:cNvPr>
        <xdr:cNvSpPr/>
      </xdr:nvSpPr>
      <xdr:spPr>
        <a:xfrm rot="5400000">
          <a:off x="762002" y="2133605"/>
          <a:ext cx="809625" cy="247650"/>
        </a:xfrm>
        <a:prstGeom prst="rightArrow">
          <a:avLst>
            <a:gd name="adj1" fmla="val 46154"/>
            <a:gd name="adj2" fmla="val 5000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1009650</xdr:colOff>
      <xdr:row>3</xdr:row>
      <xdr:rowOff>19050</xdr:rowOff>
    </xdr:from>
    <xdr:to>
      <xdr:col>9</xdr:col>
      <xdr:colOff>200025</xdr:colOff>
      <xdr:row>7</xdr:row>
      <xdr:rowOff>91440</xdr:rowOff>
    </xdr:to>
    <xdr:sp macro="" textlink="">
      <xdr:nvSpPr>
        <xdr:cNvPr id="5" name="四角形: 角を丸くする 4">
          <a:extLst>
            <a:ext uri="{FF2B5EF4-FFF2-40B4-BE49-F238E27FC236}">
              <a16:creationId xmlns:a16="http://schemas.microsoft.com/office/drawing/2014/main" id="{70ADA9FE-6549-4C77-9E6A-F23EEF685855}"/>
            </a:ext>
          </a:extLst>
        </xdr:cNvPr>
        <xdr:cNvSpPr/>
      </xdr:nvSpPr>
      <xdr:spPr>
        <a:xfrm>
          <a:off x="6412230" y="636270"/>
          <a:ext cx="2238375" cy="834390"/>
        </a:xfrm>
        <a:prstGeom prst="roundRect">
          <a:avLst/>
        </a:prstGeom>
        <a:solidFill>
          <a:schemeClr val="accent3">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「基本情報」のシートでは、「なし」を選択してください。</a:t>
          </a:r>
        </a:p>
      </xdr:txBody>
    </xdr:sp>
    <xdr:clientData/>
  </xdr:twoCellAnchor>
  <xdr:twoCellAnchor>
    <xdr:from>
      <xdr:col>1</xdr:col>
      <xdr:colOff>171450</xdr:colOff>
      <xdr:row>11</xdr:row>
      <xdr:rowOff>219075</xdr:rowOff>
    </xdr:from>
    <xdr:to>
      <xdr:col>4</xdr:col>
      <xdr:colOff>428625</xdr:colOff>
      <xdr:row>15</xdr:row>
      <xdr:rowOff>66675</xdr:rowOff>
    </xdr:to>
    <xdr:sp macro="" textlink="">
      <xdr:nvSpPr>
        <xdr:cNvPr id="6" name="四角形: 角を丸くする 5">
          <a:extLst>
            <a:ext uri="{FF2B5EF4-FFF2-40B4-BE49-F238E27FC236}">
              <a16:creationId xmlns:a16="http://schemas.microsoft.com/office/drawing/2014/main" id="{877A50A5-9DAE-4C8E-B5AD-405DB07829FA}"/>
            </a:ext>
          </a:extLst>
        </xdr:cNvPr>
        <xdr:cNvSpPr/>
      </xdr:nvSpPr>
      <xdr:spPr>
        <a:xfrm>
          <a:off x="857250" y="2800350"/>
          <a:ext cx="2314575" cy="76200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浦添市の委託での登録番号がわかりますか？覚えていますか？</a:t>
          </a:r>
        </a:p>
      </xdr:txBody>
    </xdr:sp>
    <xdr:clientData/>
  </xdr:twoCellAnchor>
  <xdr:twoCellAnchor>
    <xdr:from>
      <xdr:col>1</xdr:col>
      <xdr:colOff>409575</xdr:colOff>
      <xdr:row>15</xdr:row>
      <xdr:rowOff>180979</xdr:rowOff>
    </xdr:from>
    <xdr:to>
      <xdr:col>1</xdr:col>
      <xdr:colOff>647700</xdr:colOff>
      <xdr:row>19</xdr:row>
      <xdr:rowOff>180979</xdr:rowOff>
    </xdr:to>
    <xdr:sp macro="" textlink="">
      <xdr:nvSpPr>
        <xdr:cNvPr id="7" name="矢印: 右 6">
          <a:extLst>
            <a:ext uri="{FF2B5EF4-FFF2-40B4-BE49-F238E27FC236}">
              <a16:creationId xmlns:a16="http://schemas.microsoft.com/office/drawing/2014/main" id="{4E27FE57-FA28-407F-9F8F-D25BC6C3A5B9}"/>
            </a:ext>
          </a:extLst>
        </xdr:cNvPr>
        <xdr:cNvSpPr/>
      </xdr:nvSpPr>
      <xdr:spPr>
        <a:xfrm rot="5400000">
          <a:off x="752475" y="4019554"/>
          <a:ext cx="923925" cy="238125"/>
        </a:xfrm>
        <a:prstGeom prst="rightArrow">
          <a:avLst>
            <a:gd name="adj1" fmla="val 46154"/>
            <a:gd name="adj2" fmla="val 5000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447675</xdr:colOff>
      <xdr:row>16</xdr:row>
      <xdr:rowOff>1904</xdr:rowOff>
    </xdr:from>
    <xdr:to>
      <xdr:col>1</xdr:col>
      <xdr:colOff>434340</xdr:colOff>
      <xdr:row>19</xdr:row>
      <xdr:rowOff>137159</xdr:rowOff>
    </xdr:to>
    <xdr:sp macro="" textlink="">
      <xdr:nvSpPr>
        <xdr:cNvPr id="8" name="四角形: 角を丸くする 7">
          <a:extLst>
            <a:ext uri="{FF2B5EF4-FFF2-40B4-BE49-F238E27FC236}">
              <a16:creationId xmlns:a16="http://schemas.microsoft.com/office/drawing/2014/main" id="{2791DE94-C7BE-4621-A510-9DB0CB3F8E11}"/>
            </a:ext>
          </a:extLst>
        </xdr:cNvPr>
        <xdr:cNvSpPr/>
      </xdr:nvSpPr>
      <xdr:spPr>
        <a:xfrm>
          <a:off x="447675" y="3097529"/>
          <a:ext cx="672465" cy="716280"/>
        </a:xfrm>
        <a:prstGeom prst="round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わかる</a:t>
          </a:r>
          <a:endParaRPr kumimoji="1" lang="en-US" altLang="ja-JP" sz="1100"/>
        </a:p>
        <a:p>
          <a:pPr algn="l"/>
          <a:endParaRPr kumimoji="1" lang="ja-JP" altLang="en-US" sz="1100"/>
        </a:p>
      </xdr:txBody>
    </xdr:sp>
    <xdr:clientData/>
  </xdr:twoCellAnchor>
  <xdr:twoCellAnchor>
    <xdr:from>
      <xdr:col>0</xdr:col>
      <xdr:colOff>533400</xdr:colOff>
      <xdr:row>7</xdr:row>
      <xdr:rowOff>200024</xdr:rowOff>
    </xdr:from>
    <xdr:to>
      <xdr:col>1</xdr:col>
      <xdr:colOff>358140</xdr:colOff>
      <xdr:row>11</xdr:row>
      <xdr:rowOff>76199</xdr:rowOff>
    </xdr:to>
    <xdr:sp macro="" textlink="">
      <xdr:nvSpPr>
        <xdr:cNvPr id="9" name="四角形: 角を丸くする 8">
          <a:extLst>
            <a:ext uri="{FF2B5EF4-FFF2-40B4-BE49-F238E27FC236}">
              <a16:creationId xmlns:a16="http://schemas.microsoft.com/office/drawing/2014/main" id="{82F2BB9A-D701-4EBC-A46C-87476969640F}"/>
            </a:ext>
          </a:extLst>
        </xdr:cNvPr>
        <xdr:cNvSpPr/>
      </xdr:nvSpPr>
      <xdr:spPr>
        <a:xfrm>
          <a:off x="533400" y="1647824"/>
          <a:ext cx="510540" cy="676275"/>
        </a:xfrm>
        <a:prstGeom prst="round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あり</a:t>
          </a:r>
          <a:endParaRPr kumimoji="1" lang="en-US" altLang="ja-JP" sz="1100"/>
        </a:p>
        <a:p>
          <a:pPr algn="l"/>
          <a:endParaRPr kumimoji="1" lang="ja-JP" altLang="en-US" sz="1100"/>
        </a:p>
      </xdr:txBody>
    </xdr:sp>
    <xdr:clientData/>
  </xdr:twoCellAnchor>
  <xdr:twoCellAnchor>
    <xdr:from>
      <xdr:col>5</xdr:col>
      <xdr:colOff>621030</xdr:colOff>
      <xdr:row>2</xdr:row>
      <xdr:rowOff>138113</xdr:rowOff>
    </xdr:from>
    <xdr:to>
      <xdr:col>6</xdr:col>
      <xdr:colOff>506730</xdr:colOff>
      <xdr:row>4</xdr:row>
      <xdr:rowOff>20004</xdr:rowOff>
    </xdr:to>
    <xdr:sp macro="" textlink="">
      <xdr:nvSpPr>
        <xdr:cNvPr id="10" name="四角形: 角を丸くする 9">
          <a:extLst>
            <a:ext uri="{FF2B5EF4-FFF2-40B4-BE49-F238E27FC236}">
              <a16:creationId xmlns:a16="http://schemas.microsoft.com/office/drawing/2014/main" id="{5404538A-509B-4F56-883A-9093752A354C}"/>
            </a:ext>
          </a:extLst>
        </xdr:cNvPr>
        <xdr:cNvSpPr/>
      </xdr:nvSpPr>
      <xdr:spPr>
        <a:xfrm>
          <a:off x="4050030" y="566738"/>
          <a:ext cx="571500" cy="262891"/>
        </a:xfrm>
        <a:prstGeom prst="round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なし</a:t>
          </a:r>
          <a:endParaRPr kumimoji="1" lang="en-US" altLang="ja-JP" sz="1100"/>
        </a:p>
        <a:p>
          <a:pPr algn="l"/>
          <a:endParaRPr kumimoji="1" lang="ja-JP" altLang="en-US" sz="1100"/>
        </a:p>
      </xdr:txBody>
    </xdr:sp>
    <xdr:clientData/>
  </xdr:twoCellAnchor>
  <xdr:twoCellAnchor>
    <xdr:from>
      <xdr:col>4</xdr:col>
      <xdr:colOff>685799</xdr:colOff>
      <xdr:row>13</xdr:row>
      <xdr:rowOff>0</xdr:rowOff>
    </xdr:from>
    <xdr:to>
      <xdr:col>8</xdr:col>
      <xdr:colOff>600074</xdr:colOff>
      <xdr:row>14</xdr:row>
      <xdr:rowOff>19050</xdr:rowOff>
    </xdr:to>
    <xdr:sp macro="" textlink="">
      <xdr:nvSpPr>
        <xdr:cNvPr id="11" name="矢印: 右 10">
          <a:extLst>
            <a:ext uri="{FF2B5EF4-FFF2-40B4-BE49-F238E27FC236}">
              <a16:creationId xmlns:a16="http://schemas.microsoft.com/office/drawing/2014/main" id="{9808551C-1616-4763-9EE3-29B1468E5222}"/>
            </a:ext>
          </a:extLst>
        </xdr:cNvPr>
        <xdr:cNvSpPr/>
      </xdr:nvSpPr>
      <xdr:spPr>
        <a:xfrm>
          <a:off x="3428999" y="3038475"/>
          <a:ext cx="2571750" cy="2476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284797</xdr:colOff>
      <xdr:row>11</xdr:row>
      <xdr:rowOff>38100</xdr:rowOff>
    </xdr:from>
    <xdr:to>
      <xdr:col>8</xdr:col>
      <xdr:colOff>392430</xdr:colOff>
      <xdr:row>13</xdr:row>
      <xdr:rowOff>0</xdr:rowOff>
    </xdr:to>
    <xdr:sp macro="" textlink="">
      <xdr:nvSpPr>
        <xdr:cNvPr id="12" name="四角形: 角を丸くする 11">
          <a:extLst>
            <a:ext uri="{FF2B5EF4-FFF2-40B4-BE49-F238E27FC236}">
              <a16:creationId xmlns:a16="http://schemas.microsoft.com/office/drawing/2014/main" id="{D638DDAB-153E-4D38-927B-0E123D7423D0}"/>
            </a:ext>
          </a:extLst>
        </xdr:cNvPr>
        <xdr:cNvSpPr/>
      </xdr:nvSpPr>
      <xdr:spPr>
        <a:xfrm>
          <a:off x="3713797" y="2181225"/>
          <a:ext cx="2126933" cy="342900"/>
        </a:xfrm>
        <a:prstGeom prst="round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わからない・覚えてない</a:t>
          </a:r>
          <a:endParaRPr kumimoji="1" lang="en-US" altLang="ja-JP" sz="1100"/>
        </a:p>
        <a:p>
          <a:pPr algn="l"/>
          <a:endParaRPr kumimoji="1" lang="ja-JP" altLang="en-US" sz="1100"/>
        </a:p>
      </xdr:txBody>
    </xdr:sp>
    <xdr:clientData/>
  </xdr:twoCellAnchor>
  <xdr:twoCellAnchor>
    <xdr:from>
      <xdr:col>1</xdr:col>
      <xdr:colOff>114300</xdr:colOff>
      <xdr:row>20</xdr:row>
      <xdr:rowOff>57150</xdr:rowOff>
    </xdr:from>
    <xdr:to>
      <xdr:col>4</xdr:col>
      <xdr:colOff>371475</xdr:colOff>
      <xdr:row>25</xdr:row>
      <xdr:rowOff>53340</xdr:rowOff>
    </xdr:to>
    <xdr:sp macro="" textlink="">
      <xdr:nvSpPr>
        <xdr:cNvPr id="13" name="四角形: 角を丸くする 12">
          <a:extLst>
            <a:ext uri="{FF2B5EF4-FFF2-40B4-BE49-F238E27FC236}">
              <a16:creationId xmlns:a16="http://schemas.microsoft.com/office/drawing/2014/main" id="{4136BAE5-51CF-436F-9979-1E0789C6DB1E}"/>
            </a:ext>
          </a:extLst>
        </xdr:cNvPr>
        <xdr:cNvSpPr/>
      </xdr:nvSpPr>
      <xdr:spPr>
        <a:xfrm>
          <a:off x="800100" y="3920490"/>
          <a:ext cx="2314575" cy="895350"/>
        </a:xfrm>
        <a:prstGeom prst="roundRect">
          <a:avLst/>
        </a:prstGeom>
        <a:solidFill>
          <a:schemeClr val="accent3">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「基本情報」のシートに浦添市の登録番号を入力してください</a:t>
          </a:r>
        </a:p>
      </xdr:txBody>
    </xdr:sp>
    <xdr:clientData/>
  </xdr:twoCellAnchor>
  <xdr:twoCellAnchor>
    <xdr:from>
      <xdr:col>5</xdr:col>
      <xdr:colOff>354328</xdr:colOff>
      <xdr:row>14</xdr:row>
      <xdr:rowOff>0</xdr:rowOff>
    </xdr:from>
    <xdr:to>
      <xdr:col>8</xdr:col>
      <xdr:colOff>447674</xdr:colOff>
      <xdr:row>15</xdr:row>
      <xdr:rowOff>76200</xdr:rowOff>
    </xdr:to>
    <xdr:sp macro="" textlink="">
      <xdr:nvSpPr>
        <xdr:cNvPr id="14" name="四角形: 角を丸くする 13">
          <a:extLst>
            <a:ext uri="{FF2B5EF4-FFF2-40B4-BE49-F238E27FC236}">
              <a16:creationId xmlns:a16="http://schemas.microsoft.com/office/drawing/2014/main" id="{7E265BEC-EFEA-414C-8E05-ED0880207AAB}"/>
            </a:ext>
          </a:extLst>
        </xdr:cNvPr>
        <xdr:cNvSpPr/>
      </xdr:nvSpPr>
      <xdr:spPr>
        <a:xfrm>
          <a:off x="3783328" y="2714625"/>
          <a:ext cx="2065021" cy="266700"/>
        </a:xfrm>
        <a:prstGeom prst="round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合っているか不安だ</a:t>
          </a:r>
          <a:endParaRPr kumimoji="1" lang="en-US" altLang="ja-JP" sz="1100"/>
        </a:p>
        <a:p>
          <a:pPr algn="l"/>
          <a:endParaRPr kumimoji="1" lang="ja-JP" altLang="en-US" sz="1100"/>
        </a:p>
      </xdr:txBody>
    </xdr:sp>
    <xdr:clientData/>
  </xdr:twoCellAnchor>
  <xdr:twoCellAnchor>
    <xdr:from>
      <xdr:col>8</xdr:col>
      <xdr:colOff>885825</xdr:colOff>
      <xdr:row>10</xdr:row>
      <xdr:rowOff>114300</xdr:rowOff>
    </xdr:from>
    <xdr:to>
      <xdr:col>9</xdr:col>
      <xdr:colOff>76200</xdr:colOff>
      <xdr:row>14</xdr:row>
      <xdr:rowOff>180975</xdr:rowOff>
    </xdr:to>
    <xdr:sp macro="" textlink="">
      <xdr:nvSpPr>
        <xdr:cNvPr id="15" name="四角形: 角を丸くする 14">
          <a:extLst>
            <a:ext uri="{FF2B5EF4-FFF2-40B4-BE49-F238E27FC236}">
              <a16:creationId xmlns:a16="http://schemas.microsoft.com/office/drawing/2014/main" id="{8BA2D7AE-B42A-4B24-AF5E-9A5E86D08EE7}"/>
            </a:ext>
          </a:extLst>
        </xdr:cNvPr>
        <xdr:cNvSpPr/>
      </xdr:nvSpPr>
      <xdr:spPr>
        <a:xfrm>
          <a:off x="6288405" y="2065020"/>
          <a:ext cx="2238375" cy="828675"/>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下の表に業者名を入力し、登録番号を検索してください。</a:t>
          </a:r>
          <a:endParaRPr kumimoji="1" lang="en-US" altLang="ja-JP" sz="1100"/>
        </a:p>
        <a:p>
          <a:pPr algn="l"/>
          <a:endParaRPr kumimoji="1" lang="ja-JP" altLang="en-US" sz="1100"/>
        </a:p>
      </xdr:txBody>
    </xdr:sp>
    <xdr:clientData/>
  </xdr:twoCellAnchor>
  <xdr:twoCellAnchor>
    <xdr:from>
      <xdr:col>8</xdr:col>
      <xdr:colOff>1828799</xdr:colOff>
      <xdr:row>15</xdr:row>
      <xdr:rowOff>19052</xdr:rowOff>
    </xdr:from>
    <xdr:to>
      <xdr:col>8</xdr:col>
      <xdr:colOff>2066924</xdr:colOff>
      <xdr:row>16</xdr:row>
      <xdr:rowOff>190501</xdr:rowOff>
    </xdr:to>
    <xdr:sp macro="" textlink="">
      <xdr:nvSpPr>
        <xdr:cNvPr id="16" name="矢印: 右 15">
          <a:extLst>
            <a:ext uri="{FF2B5EF4-FFF2-40B4-BE49-F238E27FC236}">
              <a16:creationId xmlns:a16="http://schemas.microsoft.com/office/drawing/2014/main" id="{2B5D4CBA-4F90-4825-94D4-2EC58A0E011B}"/>
            </a:ext>
          </a:extLst>
        </xdr:cNvPr>
        <xdr:cNvSpPr/>
      </xdr:nvSpPr>
      <xdr:spPr>
        <a:xfrm rot="5400000">
          <a:off x="7148512" y="3595689"/>
          <a:ext cx="400049" cy="238125"/>
        </a:xfrm>
        <a:prstGeom prst="rightArrow">
          <a:avLst>
            <a:gd name="adj1" fmla="val 46156"/>
            <a:gd name="adj2" fmla="val 5000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255830</xdr:colOff>
      <xdr:row>9</xdr:row>
      <xdr:rowOff>158787</xdr:rowOff>
    </xdr:from>
    <xdr:to>
      <xdr:col>11</xdr:col>
      <xdr:colOff>321112</xdr:colOff>
      <xdr:row>10</xdr:row>
      <xdr:rowOff>298749</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26631F07-0016-4AF6-AB9B-920A67EE953C}"/>
            </a:ext>
          </a:extLst>
        </xdr:cNvPr>
        <xdr:cNvSpPr/>
      </xdr:nvSpPr>
      <xdr:spPr>
        <a:xfrm>
          <a:off x="12010801" y="2489611"/>
          <a:ext cx="4099399" cy="65543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b="1">
              <a:latin typeface="Meiryo UI" panose="020B0604030504040204" pitchFamily="50" charset="-128"/>
              <a:ea typeface="Meiryo UI" panose="020B0604030504040204" pitchFamily="50" charset="-128"/>
            </a:rPr>
            <a:t>１</a:t>
          </a:r>
          <a:r>
            <a:rPr kumimoji="1" lang="en-US" altLang="ja-JP" sz="1100" b="1">
              <a:latin typeface="Meiryo UI" panose="020B0604030504040204" pitchFamily="50" charset="-128"/>
              <a:ea typeface="Meiryo UI" panose="020B0604030504040204" pitchFamily="50" charset="-128"/>
            </a:rPr>
            <a:t>).</a:t>
          </a:r>
          <a:r>
            <a:rPr kumimoji="1" lang="ja-JP" altLang="en-US" sz="1100" b="1">
              <a:latin typeface="Meiryo UI" panose="020B0604030504040204" pitchFamily="50" charset="-128"/>
              <a:ea typeface="Meiryo UI" panose="020B0604030504040204" pitchFamily="50" charset="-128"/>
            </a:rPr>
            <a:t>不明な場合は「国税庁法人番号公表サイト」で検索してください。</a:t>
          </a:r>
          <a:endParaRPr kumimoji="1" lang="en-US" altLang="ja-JP" sz="1100" b="1">
            <a:latin typeface="Meiryo UI" panose="020B0604030504040204" pitchFamily="50" charset="-128"/>
            <a:ea typeface="Meiryo UI" panose="020B0604030504040204" pitchFamily="50" charset="-128"/>
          </a:endParaRPr>
        </a:p>
        <a:p>
          <a:pPr algn="l"/>
          <a:r>
            <a:rPr lang="en-US" altLang="ja-JP" b="1" u="sng">
              <a:solidFill>
                <a:schemeClr val="tx2">
                  <a:lumMod val="75000"/>
                  <a:lumOff val="25000"/>
                </a:schemeClr>
              </a:solidFill>
              <a:latin typeface="Meiryo UI" panose="020B0604030504040204" pitchFamily="50" charset="-128"/>
              <a:ea typeface="Meiryo UI" panose="020B0604030504040204" pitchFamily="50" charset="-128"/>
            </a:rPr>
            <a:t>https://www.houjin-bangou.nta.go.jp/</a:t>
          </a:r>
          <a:endParaRPr kumimoji="1" lang="ja-JP" altLang="en-US" sz="1100" b="1" u="sng">
            <a:solidFill>
              <a:schemeClr val="tx2">
                <a:lumMod val="75000"/>
                <a:lumOff val="25000"/>
              </a:schemeClr>
            </a:solidFill>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1503582</xdr:colOff>
      <xdr:row>3</xdr:row>
      <xdr:rowOff>410561</xdr:rowOff>
    </xdr:from>
    <xdr:to>
      <xdr:col>8</xdr:col>
      <xdr:colOff>23812</xdr:colOff>
      <xdr:row>5</xdr:row>
      <xdr:rowOff>253534</xdr:rowOff>
    </xdr:to>
    <xdr:sp macro="" textlink="">
      <xdr:nvSpPr>
        <xdr:cNvPr id="4" name="正方形/長方形 3">
          <a:extLst>
            <a:ext uri="{FF2B5EF4-FFF2-40B4-BE49-F238E27FC236}">
              <a16:creationId xmlns:a16="http://schemas.microsoft.com/office/drawing/2014/main" id="{3F1F4FC4-6F4B-30B9-6CE6-4BCC3F0C6CB3}"/>
            </a:ext>
          </a:extLst>
        </xdr:cNvPr>
        <xdr:cNvSpPr/>
      </xdr:nvSpPr>
      <xdr:spPr>
        <a:xfrm>
          <a:off x="9037857" y="805849"/>
          <a:ext cx="3106518" cy="62878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latin typeface="Meiryo UI" panose="020B0604030504040204" pitchFamily="50" charset="-128"/>
              <a:ea typeface="Meiryo UI" panose="020B0604030504040204" pitchFamily="50" charset="-128"/>
            </a:rPr>
            <a:t>登録番号は半角ハイフン（</a:t>
          </a:r>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）で区切って入力してください。例：</a:t>
          </a:r>
          <a:r>
            <a:rPr kumimoji="1" lang="en-US" altLang="ja-JP" sz="1100">
              <a:latin typeface="Meiryo UI" panose="020B0604030504040204" pitchFamily="50" charset="-128"/>
              <a:ea typeface="Meiryo UI" panose="020B0604030504040204" pitchFamily="50" charset="-128"/>
            </a:rPr>
            <a:t>12-12345</a:t>
          </a:r>
          <a:r>
            <a:rPr kumimoji="1" lang="ja-JP" altLang="en-US" sz="1100">
              <a:latin typeface="Meiryo UI" panose="020B0604030504040204" pitchFamily="50" charset="-128"/>
              <a:ea typeface="Meiryo UI" panose="020B0604030504040204" pitchFamily="50" charset="-128"/>
            </a:rPr>
            <a:t>。桁数は固定していません。</a:t>
          </a:r>
        </a:p>
      </xdr:txBody>
    </xdr:sp>
    <xdr:clientData/>
  </xdr:twoCellAnchor>
  <xdr:twoCellAnchor>
    <xdr:from>
      <xdr:col>4</xdr:col>
      <xdr:colOff>506425</xdr:colOff>
      <xdr:row>3</xdr:row>
      <xdr:rowOff>413016</xdr:rowOff>
    </xdr:from>
    <xdr:to>
      <xdr:col>5</xdr:col>
      <xdr:colOff>1364692</xdr:colOff>
      <xdr:row>5</xdr:row>
      <xdr:rowOff>242245</xdr:rowOff>
    </xdr:to>
    <xdr:sp macro="" textlink="">
      <xdr:nvSpPr>
        <xdr:cNvPr id="15" name="正方形/長方形 14">
          <a:extLst>
            <a:ext uri="{FF2B5EF4-FFF2-40B4-BE49-F238E27FC236}">
              <a16:creationId xmlns:a16="http://schemas.microsoft.com/office/drawing/2014/main" id="{D1EBBC79-17B2-4BAC-99F3-37E227EA7C57}"/>
            </a:ext>
          </a:extLst>
        </xdr:cNvPr>
        <xdr:cNvSpPr/>
      </xdr:nvSpPr>
      <xdr:spPr>
        <a:xfrm>
          <a:off x="6592900" y="808304"/>
          <a:ext cx="2306067" cy="615041"/>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latin typeface="Meiryo UI" panose="020B0604030504040204" pitchFamily="50" charset="-128"/>
              <a:ea typeface="Meiryo UI" panose="020B0604030504040204" pitchFamily="50" charset="-128"/>
            </a:rPr>
            <a:t>実績は</a:t>
          </a:r>
          <a:r>
            <a:rPr kumimoji="1" lang="en-US" altLang="ja-JP" sz="1100">
              <a:latin typeface="Meiryo UI" panose="020B0604030504040204" pitchFamily="50" charset="-128"/>
              <a:ea typeface="Meiryo UI" panose="020B0604030504040204" pitchFamily="50" charset="-128"/>
            </a:rPr>
            <a:t>0</a:t>
          </a:r>
          <a:r>
            <a:rPr kumimoji="1" lang="ja-JP" altLang="en-US" sz="1100">
              <a:latin typeface="Meiryo UI" panose="020B0604030504040204" pitchFamily="50" charset="-128"/>
              <a:ea typeface="Meiryo UI" panose="020B0604030504040204" pitchFamily="50" charset="-128"/>
            </a:rPr>
            <a:t>の場合も数字を入力してください。入力するとエラーが消えます。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97031</xdr:colOff>
      <xdr:row>3</xdr:row>
      <xdr:rowOff>64225</xdr:rowOff>
    </xdr:from>
    <xdr:to>
      <xdr:col>21</xdr:col>
      <xdr:colOff>97971</xdr:colOff>
      <xdr:row>3</xdr:row>
      <xdr:rowOff>244926</xdr:rowOff>
    </xdr:to>
    <xdr:sp macro="" textlink="項目一覧!E11">
      <xdr:nvSpPr>
        <xdr:cNvPr id="2" name="テキスト ボックス 1">
          <a:extLst>
            <a:ext uri="{FF2B5EF4-FFF2-40B4-BE49-F238E27FC236}">
              <a16:creationId xmlns:a16="http://schemas.microsoft.com/office/drawing/2014/main" id="{4B984E1B-1E90-C533-CB07-4E82AC45D7FF}"/>
            </a:ext>
          </a:extLst>
        </xdr:cNvPr>
        <xdr:cNvSpPr txBox="1"/>
      </xdr:nvSpPr>
      <xdr:spPr>
        <a:xfrm>
          <a:off x="1849631" y="635725"/>
          <a:ext cx="877240" cy="180701"/>
        </a:xfrm>
        <a:prstGeom prst="rect">
          <a:avLst/>
        </a:prstGeom>
        <a:solidFill>
          <a:srgbClr val="FFFFE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lstStyle/>
        <a:p>
          <a:pPr algn="l"/>
          <a:fld id="{7BAC1F95-288B-4082-A149-6C473C7F471D}" type="TxLink">
            <a:rPr kumimoji="1" lang="en-US" altLang="en-US" sz="1200" b="0" i="0" u="none" strike="noStrike">
              <a:solidFill>
                <a:srgbClr val="24354B"/>
              </a:solidFill>
              <a:latin typeface="Noto Sans JP"/>
              <a:ea typeface="Noto Sans JP"/>
            </a:rPr>
            <a:pPr algn="l"/>
            <a:t> </a:t>
          </a:fld>
          <a:endParaRPr kumimoji="1" lang="ja-JP" altLang="en-US" sz="800"/>
        </a:p>
      </xdr:txBody>
    </xdr:sp>
    <xdr:clientData/>
  </xdr:twoCellAnchor>
  <xdr:twoCellAnchor>
    <xdr:from>
      <xdr:col>27</xdr:col>
      <xdr:colOff>43543</xdr:colOff>
      <xdr:row>1</xdr:row>
      <xdr:rowOff>92256</xdr:rowOff>
    </xdr:from>
    <xdr:to>
      <xdr:col>53</xdr:col>
      <xdr:colOff>54294</xdr:colOff>
      <xdr:row>3</xdr:row>
      <xdr:rowOff>247785</xdr:rowOff>
    </xdr:to>
    <xdr:sp macro="" textlink="項目一覧!E15">
      <xdr:nvSpPr>
        <xdr:cNvPr id="3" name="テキスト ボックス 2">
          <a:extLst>
            <a:ext uri="{FF2B5EF4-FFF2-40B4-BE49-F238E27FC236}">
              <a16:creationId xmlns:a16="http://schemas.microsoft.com/office/drawing/2014/main" id="{8A025074-7D04-3CC4-9036-BC6DCF5ABBF1}"/>
            </a:ext>
          </a:extLst>
        </xdr:cNvPr>
        <xdr:cNvSpPr txBox="1"/>
      </xdr:nvSpPr>
      <xdr:spPr>
        <a:xfrm>
          <a:off x="3423557" y="282756"/>
          <a:ext cx="3265580" cy="536529"/>
        </a:xfrm>
        <a:prstGeom prst="rect">
          <a:avLst/>
        </a:prstGeom>
        <a:solidFill>
          <a:srgbClr val="FFFFE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8FD331-3508-4945-8E94-CF1685D97B04}" type="TxLink">
            <a:rPr kumimoji="1" lang="ja-JP" altLang="en-US" sz="1200" b="0" i="0" u="none" strike="noStrike">
              <a:solidFill>
                <a:srgbClr val="24354B"/>
              </a:solidFill>
              <a:latin typeface="Noto Sans JP"/>
              <a:ea typeface="Noto Sans JP"/>
            </a:rPr>
            <a:pPr algn="l"/>
            <a:t> </a:t>
          </a:fld>
          <a:endParaRPr kumimoji="1" lang="ja-JP" altLang="en-US" sz="4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55</xdr:col>
      <xdr:colOff>9525</xdr:colOff>
      <xdr:row>7</xdr:row>
      <xdr:rowOff>171449</xdr:rowOff>
    </xdr:from>
    <xdr:to>
      <xdr:col>87</xdr:col>
      <xdr:colOff>38100</xdr:colOff>
      <xdr:row>24</xdr:row>
      <xdr:rowOff>85724</xdr:rowOff>
    </xdr:to>
    <xdr:sp macro="" textlink="">
      <xdr:nvSpPr>
        <xdr:cNvPr id="2" name="正方形/長方形 1">
          <a:extLst>
            <a:ext uri="{FF2B5EF4-FFF2-40B4-BE49-F238E27FC236}">
              <a16:creationId xmlns:a16="http://schemas.microsoft.com/office/drawing/2014/main" id="{767AA9D8-05E2-4BF5-8A06-B48CE2D1F665}"/>
            </a:ext>
          </a:extLst>
        </xdr:cNvPr>
        <xdr:cNvSpPr/>
      </xdr:nvSpPr>
      <xdr:spPr>
        <a:xfrm>
          <a:off x="6821805" y="1589722"/>
          <a:ext cx="3989070" cy="3155632"/>
        </a:xfrm>
        <a:prstGeom prst="rect">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建物の外観について、確認事項</a:t>
          </a:r>
          <a:endParaRPr kumimoji="1" lang="en-US" altLang="ja-JP" sz="1100" b="1">
            <a:solidFill>
              <a:schemeClr val="tx1"/>
            </a:solidFill>
          </a:endParaRPr>
        </a:p>
        <a:p>
          <a:pPr algn="l"/>
          <a:r>
            <a:rPr kumimoji="1" lang="ja-JP" altLang="en-US" sz="1100">
              <a:solidFill>
                <a:schemeClr val="tx1"/>
              </a:solidFill>
            </a:rPr>
            <a:t>　</a:t>
          </a:r>
          <a:endParaRPr kumimoji="1" lang="en-US" altLang="ja-JP" sz="1100">
            <a:solidFill>
              <a:schemeClr val="tx1"/>
            </a:solidFill>
          </a:endParaRPr>
        </a:p>
        <a:p>
          <a:pPr algn="l"/>
          <a:r>
            <a:rPr kumimoji="1" lang="ja-JP" altLang="en-US" sz="1100">
              <a:solidFill>
                <a:schemeClr val="tx1"/>
              </a:solidFill>
            </a:rPr>
            <a:t>以下の場合は、</a:t>
          </a:r>
          <a:r>
            <a:rPr kumimoji="1" lang="ja-JP" altLang="en-US" sz="1100" u="sng">
              <a:solidFill>
                <a:schemeClr val="tx1"/>
              </a:solidFill>
            </a:rPr>
            <a:t>差し替え</a:t>
          </a:r>
          <a:r>
            <a:rPr kumimoji="1" lang="ja-JP" altLang="en-US" sz="1100">
              <a:solidFill>
                <a:schemeClr val="tx1"/>
              </a:solidFill>
            </a:rPr>
            <a:t>または</a:t>
          </a:r>
          <a:r>
            <a:rPr kumimoji="1" lang="ja-JP" altLang="en-US" sz="1100" u="sng">
              <a:solidFill>
                <a:schemeClr val="tx1"/>
              </a:solidFill>
            </a:rPr>
            <a:t>写真の追加</a:t>
          </a:r>
          <a:r>
            <a:rPr kumimoji="1" lang="ja-JP" altLang="en-US" sz="1100">
              <a:solidFill>
                <a:schemeClr val="tx1"/>
              </a:solidFill>
            </a:rPr>
            <a:t>が必要に</a:t>
          </a:r>
          <a:endParaRPr kumimoji="1" lang="en-US" altLang="ja-JP" sz="1100">
            <a:solidFill>
              <a:schemeClr val="tx1"/>
            </a:solidFill>
          </a:endParaRPr>
        </a:p>
        <a:p>
          <a:pPr algn="l"/>
          <a:r>
            <a:rPr kumimoji="1" lang="ja-JP" altLang="en-US" sz="1100">
              <a:solidFill>
                <a:schemeClr val="tx1"/>
              </a:solidFill>
            </a:rPr>
            <a:t>なります。</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□看板のみが写っているもの</a:t>
          </a:r>
          <a:endParaRPr kumimoji="1" lang="en-US" altLang="ja-JP" sz="1100">
            <a:solidFill>
              <a:schemeClr val="tx1"/>
            </a:solidFill>
          </a:endParaRPr>
        </a:p>
        <a:p>
          <a:pPr algn="l"/>
          <a:r>
            <a:rPr kumimoji="1" lang="ja-JP" altLang="en-US" sz="1100">
              <a:solidFill>
                <a:schemeClr val="tx1"/>
              </a:solidFill>
            </a:rPr>
            <a:t>□看板が写っていないもの（わかりにくい）</a:t>
          </a:r>
          <a:endParaRPr kumimoji="1" lang="en-US" altLang="ja-JP" sz="1100">
            <a:solidFill>
              <a:schemeClr val="tx1"/>
            </a:solidFill>
          </a:endParaRPr>
        </a:p>
        <a:p>
          <a:pPr algn="l"/>
          <a:r>
            <a:rPr kumimoji="1" lang="ja-JP" altLang="en-US" sz="1100">
              <a:solidFill>
                <a:schemeClr val="tx1"/>
              </a:solidFill>
            </a:rPr>
            <a:t>□建物の外観がわかりにくいもの</a:t>
          </a:r>
          <a:endParaRPr kumimoji="1" lang="en-US" altLang="ja-JP" sz="1100">
            <a:solidFill>
              <a:schemeClr val="tx1"/>
            </a:solidFill>
          </a:endParaRPr>
        </a:p>
        <a:p>
          <a:pPr algn="l"/>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＊複数提出可</a:t>
          </a:r>
          <a:endParaRPr kumimoji="1" lang="en-US" altLang="ja-JP" sz="1100">
            <a:solidFill>
              <a:schemeClr val="tx1"/>
            </a:solidFill>
          </a:endParaRPr>
        </a:p>
        <a:p>
          <a:pPr algn="l"/>
          <a:r>
            <a:rPr kumimoji="1" lang="ja-JP" altLang="en-US" sz="1100">
              <a:solidFill>
                <a:schemeClr val="tx1"/>
              </a:solidFill>
            </a:rPr>
            <a:t>＊提出日から３か月以内に撮影したもの</a:t>
          </a:r>
          <a:endParaRPr kumimoji="1" lang="en-US" altLang="ja-JP" sz="1100">
            <a:solidFill>
              <a:schemeClr val="tx1"/>
            </a:solidFill>
          </a:endParaRPr>
        </a:p>
      </xdr:txBody>
    </xdr:sp>
    <xdr:clientData/>
  </xdr:twoCellAnchor>
  <xdr:twoCellAnchor>
    <xdr:from>
      <xdr:col>54</xdr:col>
      <xdr:colOff>95250</xdr:colOff>
      <xdr:row>35</xdr:row>
      <xdr:rowOff>152400</xdr:rowOff>
    </xdr:from>
    <xdr:to>
      <xdr:col>87</xdr:col>
      <xdr:colOff>0</xdr:colOff>
      <xdr:row>48</xdr:row>
      <xdr:rowOff>104775</xdr:rowOff>
    </xdr:to>
    <xdr:sp macro="" textlink="">
      <xdr:nvSpPr>
        <xdr:cNvPr id="3" name="正方形/長方形 2">
          <a:extLst>
            <a:ext uri="{FF2B5EF4-FFF2-40B4-BE49-F238E27FC236}">
              <a16:creationId xmlns:a16="http://schemas.microsoft.com/office/drawing/2014/main" id="{38B7FCA3-0764-4132-960D-2FEEA6886FA1}"/>
            </a:ext>
          </a:extLst>
        </xdr:cNvPr>
        <xdr:cNvSpPr/>
      </xdr:nvSpPr>
      <xdr:spPr>
        <a:xfrm>
          <a:off x="6782753" y="7153275"/>
          <a:ext cx="3990022" cy="2426970"/>
        </a:xfrm>
        <a:prstGeom prst="rect">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営業所等の内部写真、確認事項</a:t>
          </a:r>
          <a:endParaRPr kumimoji="1" lang="en-US" altLang="ja-JP" sz="1100" b="1">
            <a:solidFill>
              <a:schemeClr val="tx1"/>
            </a:solidFill>
          </a:endParaRPr>
        </a:p>
        <a:p>
          <a:pPr algn="l"/>
          <a:r>
            <a:rPr kumimoji="1" lang="ja-JP" altLang="en-US" sz="1100">
              <a:solidFill>
                <a:schemeClr val="tx1"/>
              </a:solidFill>
            </a:rPr>
            <a:t>　</a:t>
          </a:r>
          <a:endParaRPr kumimoji="1" lang="en-US" altLang="ja-JP" sz="1100">
            <a:solidFill>
              <a:schemeClr val="tx1"/>
            </a:solidFill>
          </a:endParaRPr>
        </a:p>
        <a:p>
          <a:pPr algn="l"/>
          <a:r>
            <a:rPr kumimoji="1" lang="ja-JP" altLang="en-US" sz="1100">
              <a:solidFill>
                <a:schemeClr val="tx1"/>
              </a:solidFill>
            </a:rPr>
            <a:t>以下の場合は、</a:t>
          </a:r>
          <a:r>
            <a:rPr kumimoji="1" lang="ja-JP" altLang="en-US" sz="1100" u="sng">
              <a:solidFill>
                <a:schemeClr val="tx1"/>
              </a:solidFill>
            </a:rPr>
            <a:t>差し替え</a:t>
          </a:r>
          <a:r>
            <a:rPr kumimoji="1" lang="ja-JP" altLang="en-US" sz="1100">
              <a:solidFill>
                <a:schemeClr val="tx1"/>
              </a:solidFill>
            </a:rPr>
            <a:t>または</a:t>
          </a:r>
          <a:r>
            <a:rPr kumimoji="1" lang="ja-JP" altLang="en-US" sz="1100" u="sng">
              <a:solidFill>
                <a:schemeClr val="tx1"/>
              </a:solidFill>
            </a:rPr>
            <a:t>写真の追加</a:t>
          </a:r>
          <a:r>
            <a:rPr kumimoji="1" lang="ja-JP" altLang="en-US" sz="1100">
              <a:solidFill>
                <a:schemeClr val="tx1"/>
              </a:solidFill>
            </a:rPr>
            <a:t>が必要に</a:t>
          </a:r>
          <a:endParaRPr kumimoji="1" lang="en-US" altLang="ja-JP" sz="1100">
            <a:solidFill>
              <a:schemeClr val="tx1"/>
            </a:solidFill>
          </a:endParaRPr>
        </a:p>
        <a:p>
          <a:pPr algn="l"/>
          <a:r>
            <a:rPr kumimoji="1" lang="ja-JP" altLang="en-US" sz="1100">
              <a:solidFill>
                <a:schemeClr val="tx1"/>
              </a:solidFill>
            </a:rPr>
            <a:t>なります。</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□机やパソコンのみが写っているもの</a:t>
          </a:r>
          <a:endParaRPr kumimoji="1" lang="en-US" altLang="ja-JP" sz="1100">
            <a:solidFill>
              <a:schemeClr val="tx1"/>
            </a:solidFill>
          </a:endParaRPr>
        </a:p>
        <a:p>
          <a:pPr algn="l"/>
          <a:r>
            <a:rPr kumimoji="1" lang="ja-JP" altLang="en-US" sz="1100">
              <a:solidFill>
                <a:schemeClr val="tx1"/>
              </a:solidFill>
            </a:rPr>
            <a:t>□受付カウンターのみが写っているもの</a:t>
          </a:r>
          <a:endParaRPr kumimoji="1" lang="en-US" altLang="ja-JP" sz="1100">
            <a:solidFill>
              <a:schemeClr val="tx1"/>
            </a:solidFill>
          </a:endParaRPr>
        </a:p>
        <a:p>
          <a:pPr algn="l"/>
          <a:r>
            <a:rPr kumimoji="1" lang="ja-JP" altLang="en-US" sz="1100">
              <a:solidFill>
                <a:schemeClr val="tx1"/>
              </a:solidFill>
            </a:rPr>
            <a:t>□休憩室の写真のみ</a:t>
          </a:r>
          <a:endParaRPr kumimoji="1" lang="en-US" altLang="ja-JP" sz="1100">
            <a:solidFill>
              <a:schemeClr val="tx1"/>
            </a:solidFill>
          </a:endParaRPr>
        </a:p>
        <a:p>
          <a:pPr algn="l"/>
          <a:endParaRPr kumimoji="1" lang="en-US" altLang="ja-JP" sz="1100">
            <a:solidFill>
              <a:schemeClr val="tx1"/>
            </a:solidFill>
          </a:endParaRPr>
        </a:p>
        <a:p>
          <a:r>
            <a:rPr kumimoji="1" lang="ja-JP" altLang="ja-JP" sz="1100">
              <a:solidFill>
                <a:schemeClr val="tx1"/>
              </a:solidFill>
              <a:effectLst/>
              <a:latin typeface="+mn-lt"/>
              <a:ea typeface="+mn-ea"/>
              <a:cs typeface="+mn-cs"/>
            </a:rPr>
            <a:t>＊複数提出可</a:t>
          </a:r>
          <a:endParaRPr lang="ja-JP" altLang="ja-JP">
            <a:solidFill>
              <a:schemeClr val="tx1"/>
            </a:solidFill>
            <a:effectLst/>
          </a:endParaRPr>
        </a:p>
        <a:p>
          <a:r>
            <a:rPr kumimoji="1" lang="ja-JP" altLang="ja-JP" sz="1100">
              <a:solidFill>
                <a:schemeClr val="tx1"/>
              </a:solidFill>
              <a:effectLst/>
              <a:latin typeface="+mn-lt"/>
              <a:ea typeface="+mn-ea"/>
              <a:cs typeface="+mn-cs"/>
            </a:rPr>
            <a:t>＊提出日から３か月以内に撮影したもの</a:t>
          </a:r>
          <a:endParaRPr kumimoji="1" lang="en-US" altLang="ja-JP" sz="1100">
            <a:solidFill>
              <a:schemeClr val="tx1"/>
            </a:solidFill>
          </a:endParaRPr>
        </a:p>
      </xdr:txBody>
    </xdr:sp>
    <xdr:clientData/>
  </xdr:twoCellAnchor>
  <xdr:twoCellAnchor>
    <xdr:from>
      <xdr:col>14</xdr:col>
      <xdr:colOff>93221</xdr:colOff>
      <xdr:row>1</xdr:row>
      <xdr:rowOff>134958</xdr:rowOff>
    </xdr:from>
    <xdr:to>
      <xdr:col>21</xdr:col>
      <xdr:colOff>94161</xdr:colOff>
      <xdr:row>1</xdr:row>
      <xdr:rowOff>323279</xdr:rowOff>
    </xdr:to>
    <xdr:sp macro="" textlink="項目一覧!E11">
      <xdr:nvSpPr>
        <xdr:cNvPr id="6" name="テキスト ボックス 5">
          <a:extLst>
            <a:ext uri="{FF2B5EF4-FFF2-40B4-BE49-F238E27FC236}">
              <a16:creationId xmlns:a16="http://schemas.microsoft.com/office/drawing/2014/main" id="{48D7D8FA-4E20-4313-AFCC-DFAC8998A298}"/>
            </a:ext>
          </a:extLst>
        </xdr:cNvPr>
        <xdr:cNvSpPr txBox="1"/>
      </xdr:nvSpPr>
      <xdr:spPr>
        <a:xfrm>
          <a:off x="1832569" y="325458"/>
          <a:ext cx="870614" cy="188321"/>
        </a:xfrm>
        <a:prstGeom prst="rect">
          <a:avLst/>
        </a:prstGeom>
        <a:solidFill>
          <a:srgbClr val="FFFFE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lstStyle/>
        <a:p>
          <a:pPr algn="l"/>
          <a:fld id="{7BAC1F95-288B-4082-A149-6C473C7F471D}" type="TxLink">
            <a:rPr kumimoji="1" lang="en-US" altLang="en-US" sz="1200" b="0" i="0" u="none" strike="noStrike">
              <a:solidFill>
                <a:srgbClr val="24354B"/>
              </a:solidFill>
              <a:latin typeface="Noto Sans JP"/>
              <a:ea typeface="Noto Sans JP"/>
            </a:rPr>
            <a:pPr algn="l"/>
            <a:t> </a:t>
          </a:fld>
          <a:endParaRPr kumimoji="1" lang="ja-JP" altLang="en-US" sz="800"/>
        </a:p>
      </xdr:txBody>
    </xdr:sp>
    <xdr:clientData/>
  </xdr:twoCellAnchor>
  <xdr:twoCellAnchor>
    <xdr:from>
      <xdr:col>27</xdr:col>
      <xdr:colOff>60091</xdr:colOff>
      <xdr:row>0</xdr:row>
      <xdr:rowOff>43981</xdr:rowOff>
    </xdr:from>
    <xdr:to>
      <xdr:col>53</xdr:col>
      <xdr:colOff>54360</xdr:colOff>
      <xdr:row>1</xdr:row>
      <xdr:rowOff>339652</xdr:rowOff>
    </xdr:to>
    <xdr:sp macro="" textlink="項目一覧!E15">
      <xdr:nvSpPr>
        <xdr:cNvPr id="7" name="テキスト ボックス 6">
          <a:extLst>
            <a:ext uri="{FF2B5EF4-FFF2-40B4-BE49-F238E27FC236}">
              <a16:creationId xmlns:a16="http://schemas.microsoft.com/office/drawing/2014/main" id="{7AD680FB-2B16-4B60-AD3E-E40C9CD05ADC}"/>
            </a:ext>
          </a:extLst>
        </xdr:cNvPr>
        <xdr:cNvSpPr txBox="1"/>
      </xdr:nvSpPr>
      <xdr:spPr>
        <a:xfrm>
          <a:off x="3414548" y="43981"/>
          <a:ext cx="3224486" cy="486171"/>
        </a:xfrm>
        <a:prstGeom prst="rect">
          <a:avLst/>
        </a:prstGeom>
        <a:solidFill>
          <a:srgbClr val="FFFFE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8FD331-3508-4945-8E94-CF1685D97B04}" type="TxLink">
            <a:rPr kumimoji="1" lang="ja-JP" altLang="en-US" sz="1100" b="0" i="0" u="none" strike="noStrike">
              <a:solidFill>
                <a:srgbClr val="24354B"/>
              </a:solidFill>
              <a:latin typeface="Noto Sans JP"/>
              <a:ea typeface="Noto Sans JP"/>
            </a:rPr>
            <a:pPr algn="l"/>
            <a:t> </a:t>
          </a:fld>
          <a:endParaRPr kumimoji="1" lang="ja-JP" altLang="en-US" sz="3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38100</xdr:colOff>
      <xdr:row>6</xdr:row>
      <xdr:rowOff>244848</xdr:rowOff>
    </xdr:from>
    <xdr:to>
      <xdr:col>18</xdr:col>
      <xdr:colOff>168089</xdr:colOff>
      <xdr:row>8</xdr:row>
      <xdr:rowOff>190500</xdr:rowOff>
    </xdr:to>
    <xdr:sp macro="" textlink="項目一覧!E13">
      <xdr:nvSpPr>
        <xdr:cNvPr id="4" name="テキスト ボックス 3">
          <a:extLst>
            <a:ext uri="{FF2B5EF4-FFF2-40B4-BE49-F238E27FC236}">
              <a16:creationId xmlns:a16="http://schemas.microsoft.com/office/drawing/2014/main" id="{4CF7544B-EDB4-0497-B626-280BB38D1A4D}"/>
            </a:ext>
          </a:extLst>
        </xdr:cNvPr>
        <xdr:cNvSpPr txBox="1"/>
      </xdr:nvSpPr>
      <xdr:spPr>
        <a:xfrm>
          <a:off x="1427629" y="1522319"/>
          <a:ext cx="4993342" cy="44991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0EF34B-4ACD-4E1A-93A1-86BF31616832}"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twoCellAnchor>
  <xdr:twoCellAnchor>
    <xdr:from>
      <xdr:col>4</xdr:col>
      <xdr:colOff>38100</xdr:colOff>
      <xdr:row>9</xdr:row>
      <xdr:rowOff>17144</xdr:rowOff>
    </xdr:from>
    <xdr:to>
      <xdr:col>18</xdr:col>
      <xdr:colOff>169423</xdr:colOff>
      <xdr:row>11</xdr:row>
      <xdr:rowOff>171450</xdr:rowOff>
    </xdr:to>
    <xdr:sp macro="" textlink="項目一覧!E15">
      <xdr:nvSpPr>
        <xdr:cNvPr id="5" name="テキスト ボックス 4">
          <a:extLst>
            <a:ext uri="{FF2B5EF4-FFF2-40B4-BE49-F238E27FC236}">
              <a16:creationId xmlns:a16="http://schemas.microsoft.com/office/drawing/2014/main" id="{2AF7BD64-2C0D-D424-5F16-D9617EE64098}"/>
            </a:ext>
          </a:extLst>
        </xdr:cNvPr>
        <xdr:cNvSpPr txBox="1"/>
      </xdr:nvSpPr>
      <xdr:spPr>
        <a:xfrm>
          <a:off x="1447800" y="1979294"/>
          <a:ext cx="5065273" cy="57340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8283D866-61D7-4C67-BD7F-4368732C3136}"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400">
            <a:latin typeface="Meiryo UI" panose="020B0604030504040204" pitchFamily="50" charset="-128"/>
            <a:ea typeface="Meiryo UI" panose="020B0604030504040204" pitchFamily="50" charset="-128"/>
          </a:endParaRPr>
        </a:p>
      </xdr:txBody>
    </xdr:sp>
    <xdr:clientData/>
  </xdr:twoCellAnchor>
  <xdr:twoCellAnchor>
    <xdr:from>
      <xdr:col>4</xdr:col>
      <xdr:colOff>38099</xdr:colOff>
      <xdr:row>12</xdr:row>
      <xdr:rowOff>20738</xdr:rowOff>
    </xdr:from>
    <xdr:to>
      <xdr:col>18</xdr:col>
      <xdr:colOff>146537</xdr:colOff>
      <xdr:row>12</xdr:row>
      <xdr:rowOff>203344</xdr:rowOff>
    </xdr:to>
    <xdr:sp macro="" textlink="項目一覧!E16">
      <xdr:nvSpPr>
        <xdr:cNvPr id="6" name="テキスト ボックス 5">
          <a:extLst>
            <a:ext uri="{FF2B5EF4-FFF2-40B4-BE49-F238E27FC236}">
              <a16:creationId xmlns:a16="http://schemas.microsoft.com/office/drawing/2014/main" id="{A6FFCE79-3BFA-16F8-0327-EBB605F5ABDA}"/>
            </a:ext>
          </a:extLst>
        </xdr:cNvPr>
        <xdr:cNvSpPr txBox="1"/>
      </xdr:nvSpPr>
      <xdr:spPr>
        <a:xfrm>
          <a:off x="1444868" y="2643776"/>
          <a:ext cx="5032131" cy="18260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lstStyle/>
        <a:p>
          <a:pPr algn="l"/>
          <a:fld id="{C56EB05D-BE42-43F5-A3AF-B37C4D9F324F}"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twoCellAnchor>
  <xdr:oneCellAnchor>
    <xdr:from>
      <xdr:col>4</xdr:col>
      <xdr:colOff>12768</xdr:colOff>
      <xdr:row>13</xdr:row>
      <xdr:rowOff>18464</xdr:rowOff>
    </xdr:from>
    <xdr:ext cx="2638425" cy="992652"/>
    <xdr:sp macro="" textlink="項目一覧!E18">
      <xdr:nvSpPr>
        <xdr:cNvPr id="7" name="テキスト ボックス 6">
          <a:extLst>
            <a:ext uri="{FF2B5EF4-FFF2-40B4-BE49-F238E27FC236}">
              <a16:creationId xmlns:a16="http://schemas.microsoft.com/office/drawing/2014/main" id="{75B7DEB3-039A-03D8-5AA3-CD2F95C35A2D}"/>
            </a:ext>
          </a:extLst>
        </xdr:cNvPr>
        <xdr:cNvSpPr txBox="1"/>
      </xdr:nvSpPr>
      <xdr:spPr>
        <a:xfrm>
          <a:off x="1419537" y="2853983"/>
          <a:ext cx="2638425" cy="992652"/>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A419980D-F771-48C3-BE9E-82D6C578FFAF}"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oneCellAnchor>
  <xdr:twoCellAnchor>
    <xdr:from>
      <xdr:col>4</xdr:col>
      <xdr:colOff>38100</xdr:colOff>
      <xdr:row>21</xdr:row>
      <xdr:rowOff>160916</xdr:rowOff>
    </xdr:from>
    <xdr:to>
      <xdr:col>18</xdr:col>
      <xdr:colOff>168089</xdr:colOff>
      <xdr:row>23</xdr:row>
      <xdr:rowOff>175483</xdr:rowOff>
    </xdr:to>
    <xdr:sp macro="" textlink="項目一覧!E23">
      <xdr:nvSpPr>
        <xdr:cNvPr id="2" name="テキスト ボックス 1">
          <a:extLst>
            <a:ext uri="{FF2B5EF4-FFF2-40B4-BE49-F238E27FC236}">
              <a16:creationId xmlns:a16="http://schemas.microsoft.com/office/drawing/2014/main" id="{A2108230-3322-6191-AB63-EE68129FB6B1}"/>
            </a:ext>
          </a:extLst>
        </xdr:cNvPr>
        <xdr:cNvSpPr txBox="1"/>
      </xdr:nvSpPr>
      <xdr:spPr>
        <a:xfrm>
          <a:off x="1427629" y="4710504"/>
          <a:ext cx="4993342" cy="440391"/>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711A6C6-2CD8-43E8-85FC-1CBEFBAB92CD}" type="TxLink">
            <a:rPr kumimoji="1" lang="ja-JP" altLang="en-US" sz="120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twoCellAnchor>
  <xdr:twoCellAnchor>
    <xdr:from>
      <xdr:col>4</xdr:col>
      <xdr:colOff>38100</xdr:colOff>
      <xdr:row>24</xdr:row>
      <xdr:rowOff>48856</xdr:rowOff>
    </xdr:from>
    <xdr:to>
      <xdr:col>18</xdr:col>
      <xdr:colOff>169423</xdr:colOff>
      <xdr:row>26</xdr:row>
      <xdr:rowOff>203163</xdr:rowOff>
    </xdr:to>
    <xdr:sp macro="" textlink="項目一覧!E24">
      <xdr:nvSpPr>
        <xdr:cNvPr id="3" name="テキスト ボックス 2">
          <a:extLst>
            <a:ext uri="{FF2B5EF4-FFF2-40B4-BE49-F238E27FC236}">
              <a16:creationId xmlns:a16="http://schemas.microsoft.com/office/drawing/2014/main" id="{ADBE3879-AE44-E2A6-48DC-37FEDF6CE6A2}"/>
            </a:ext>
          </a:extLst>
        </xdr:cNvPr>
        <xdr:cNvSpPr txBox="1"/>
      </xdr:nvSpPr>
      <xdr:spPr>
        <a:xfrm>
          <a:off x="1427629" y="5237180"/>
          <a:ext cx="4994676" cy="580130"/>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B4AFDC71-8290-4F9A-B979-BB2344ECFA08}" type="TxLink">
            <a:rPr kumimoji="1" lang="ja-JP" altLang="en-US" sz="120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400">
            <a:latin typeface="Meiryo UI" panose="020B0604030504040204" pitchFamily="50" charset="-128"/>
            <a:ea typeface="Meiryo UI" panose="020B0604030504040204" pitchFamily="50" charset="-128"/>
          </a:endParaRPr>
        </a:p>
      </xdr:txBody>
    </xdr:sp>
    <xdr:clientData/>
  </xdr:twoCellAnchor>
  <xdr:twoCellAnchor>
    <xdr:from>
      <xdr:col>4</xdr:col>
      <xdr:colOff>38099</xdr:colOff>
      <xdr:row>27</xdr:row>
      <xdr:rowOff>28133</xdr:rowOff>
    </xdr:from>
    <xdr:to>
      <xdr:col>18</xdr:col>
      <xdr:colOff>144632</xdr:colOff>
      <xdr:row>28</xdr:row>
      <xdr:rowOff>5447</xdr:rowOff>
    </xdr:to>
    <xdr:sp macro="" textlink="項目一覧!E26">
      <xdr:nvSpPr>
        <xdr:cNvPr id="13" name="テキスト ボックス 12">
          <a:extLst>
            <a:ext uri="{FF2B5EF4-FFF2-40B4-BE49-F238E27FC236}">
              <a16:creationId xmlns:a16="http://schemas.microsoft.com/office/drawing/2014/main" id="{A9360ED0-107C-5FC9-C39D-8447FD536638}"/>
            </a:ext>
          </a:extLst>
        </xdr:cNvPr>
        <xdr:cNvSpPr txBox="1"/>
      </xdr:nvSpPr>
      <xdr:spPr>
        <a:xfrm>
          <a:off x="1427628" y="5855192"/>
          <a:ext cx="4969886" cy="19022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lstStyle/>
        <a:p>
          <a:pPr algn="l"/>
          <a:fld id="{C4DC1852-83A4-401D-8CCF-C42556E564AE}" type="TxLink">
            <a:rPr kumimoji="1" lang="ja-JP" altLang="en-US" sz="1100" b="0" i="0" u="none" strike="noStrike">
              <a:solidFill>
                <a:srgbClr val="000000"/>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twoCellAnchor>
  <xdr:twoCellAnchor>
    <xdr:from>
      <xdr:col>4</xdr:col>
      <xdr:colOff>38099</xdr:colOff>
      <xdr:row>28</xdr:row>
      <xdr:rowOff>4248</xdr:rowOff>
    </xdr:from>
    <xdr:to>
      <xdr:col>18</xdr:col>
      <xdr:colOff>142727</xdr:colOff>
      <xdr:row>28</xdr:row>
      <xdr:rowOff>263795</xdr:rowOff>
    </xdr:to>
    <xdr:sp macro="" textlink="項目一覧!E25">
      <xdr:nvSpPr>
        <xdr:cNvPr id="14" name="テキスト ボックス 13">
          <a:extLst>
            <a:ext uri="{FF2B5EF4-FFF2-40B4-BE49-F238E27FC236}">
              <a16:creationId xmlns:a16="http://schemas.microsoft.com/office/drawing/2014/main" id="{1BC90AA2-02FD-BDC2-A883-9B32A76E8555}"/>
            </a:ext>
          </a:extLst>
        </xdr:cNvPr>
        <xdr:cNvSpPr txBox="1"/>
      </xdr:nvSpPr>
      <xdr:spPr>
        <a:xfrm>
          <a:off x="1444868" y="6092921"/>
          <a:ext cx="5028321" cy="259547"/>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lstStyle/>
        <a:p>
          <a:pPr algn="l"/>
          <a:fld id="{5316FD42-200D-4861-9F02-EC86EBC7F482}" type="TxLink">
            <a:rPr kumimoji="1" lang="ja-JP" altLang="en-US" sz="120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twoCellAnchor>
  <xdr:oneCellAnchor>
    <xdr:from>
      <xdr:col>4</xdr:col>
      <xdr:colOff>20388</xdr:colOff>
      <xdr:row>29</xdr:row>
      <xdr:rowOff>20098</xdr:rowOff>
    </xdr:from>
    <xdr:ext cx="2638425" cy="567967"/>
    <xdr:sp macro="" textlink="項目一覧!E27">
      <xdr:nvSpPr>
        <xdr:cNvPr id="16" name="テキスト ボックス 15">
          <a:extLst>
            <a:ext uri="{FF2B5EF4-FFF2-40B4-BE49-F238E27FC236}">
              <a16:creationId xmlns:a16="http://schemas.microsoft.com/office/drawing/2014/main" id="{80F8F1E1-766E-4C47-2BF2-2F7E7D76DBB4}"/>
            </a:ext>
          </a:extLst>
        </xdr:cNvPr>
        <xdr:cNvSpPr txBox="1"/>
      </xdr:nvSpPr>
      <xdr:spPr>
        <a:xfrm>
          <a:off x="1444997" y="6240337"/>
          <a:ext cx="2638425" cy="567967"/>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76F084CC-E2FC-4ABD-8A73-722B39C9297F}"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400">
            <a:latin typeface="Meiryo UI" panose="020B0604030504040204" pitchFamily="50" charset="-128"/>
            <a:ea typeface="Meiryo UI" panose="020B0604030504040204" pitchFamily="50" charset="-128"/>
          </a:endParaRPr>
        </a:p>
      </xdr:txBody>
    </xdr:sp>
    <xdr:clientData/>
  </xdr:oneCellAnchor>
  <xdr:oneCellAnchor>
    <xdr:from>
      <xdr:col>13</xdr:col>
      <xdr:colOff>215810</xdr:colOff>
      <xdr:row>33</xdr:row>
      <xdr:rowOff>137977</xdr:rowOff>
    </xdr:from>
    <xdr:ext cx="1859802" cy="382904"/>
    <xdr:sp macro="" textlink="">
      <xdr:nvSpPr>
        <xdr:cNvPr id="17" name="テキスト ボックス 16">
          <a:extLst>
            <a:ext uri="{FF2B5EF4-FFF2-40B4-BE49-F238E27FC236}">
              <a16:creationId xmlns:a16="http://schemas.microsoft.com/office/drawing/2014/main" id="{B0B0D6E2-94E8-82D1-8815-D9016323B333}"/>
            </a:ext>
          </a:extLst>
        </xdr:cNvPr>
        <xdr:cNvSpPr txBox="1"/>
      </xdr:nvSpPr>
      <xdr:spPr>
        <a:xfrm>
          <a:off x="4815024" y="7091227"/>
          <a:ext cx="1859802" cy="382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r>
            <a:rPr kumimoji="1" lang="en-US" altLang="ja-JP" sz="900" b="1" i="0" u="none" strike="noStrike">
              <a:solidFill>
                <a:srgbClr val="24354B"/>
              </a:solidFill>
              <a:latin typeface="ＭＳ Ｐ明朝" panose="02020600040205080304" pitchFamily="18" charset="-128"/>
              <a:ea typeface="ＭＳ Ｐ明朝" panose="02020600040205080304" pitchFamily="18" charset="-128"/>
            </a:rPr>
            <a:t>(</a:t>
          </a:r>
          <a:r>
            <a:rPr kumimoji="1" lang="ja-JP" altLang="en-US" sz="900" b="1" i="0" u="none" strike="noStrike">
              <a:solidFill>
                <a:srgbClr val="24354B"/>
              </a:solidFill>
              <a:latin typeface="ＭＳ Ｐ明朝" panose="02020600040205080304" pitchFamily="18" charset="-128"/>
              <a:ea typeface="ＭＳ Ｐ明朝" panose="02020600040205080304" pitchFamily="18" charset="-128"/>
            </a:rPr>
            <a:t>注</a:t>
          </a:r>
          <a:r>
            <a:rPr kumimoji="1" lang="en-US" altLang="ja-JP" sz="900" b="1" i="0" u="none" strike="noStrike">
              <a:solidFill>
                <a:srgbClr val="24354B"/>
              </a:solidFill>
              <a:latin typeface="ＭＳ Ｐ明朝" panose="02020600040205080304" pitchFamily="18" charset="-128"/>
              <a:ea typeface="ＭＳ Ｐ明朝" panose="02020600040205080304" pitchFamily="18" charset="-128"/>
            </a:rPr>
            <a:t>)</a:t>
          </a:r>
          <a:r>
            <a:rPr kumimoji="1" lang="ja-JP" altLang="en-US" sz="900" b="1" i="0" u="none" strike="noStrike">
              <a:solidFill>
                <a:srgbClr val="24354B"/>
              </a:solidFill>
              <a:latin typeface="ＭＳ Ｐ明朝" panose="02020600040205080304" pitchFamily="18" charset="-128"/>
              <a:ea typeface="ＭＳ Ｐ明朝" panose="02020600040205080304" pitchFamily="18" charset="-128"/>
            </a:rPr>
            <a:t>受任者印は、様式第８号の使用印と同じ印鑑になります。</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5</xdr:col>
      <xdr:colOff>494163</xdr:colOff>
      <xdr:row>21</xdr:row>
      <xdr:rowOff>63409</xdr:rowOff>
    </xdr:from>
    <xdr:to>
      <xdr:col>8</xdr:col>
      <xdr:colOff>349508</xdr:colOff>
      <xdr:row>32</xdr:row>
      <xdr:rowOff>155511</xdr:rowOff>
    </xdr:to>
    <xdr:grpSp>
      <xdr:nvGrpSpPr>
        <xdr:cNvPr id="2" name="Group 5">
          <a:extLst>
            <a:ext uri="{FF2B5EF4-FFF2-40B4-BE49-F238E27FC236}">
              <a16:creationId xmlns:a16="http://schemas.microsoft.com/office/drawing/2014/main" id="{00106A91-B60A-4082-82CA-906E4AC0AACB}"/>
            </a:ext>
          </a:extLst>
        </xdr:cNvPr>
        <xdr:cNvGrpSpPr>
          <a:grpSpLocks/>
        </xdr:cNvGrpSpPr>
      </xdr:nvGrpSpPr>
      <xdr:grpSpPr bwMode="auto">
        <a:xfrm>
          <a:off x="3126527" y="7415931"/>
          <a:ext cx="2645477" cy="3208422"/>
          <a:chOff x="356" y="40"/>
          <a:chExt cx="196" cy="219"/>
        </a:xfrm>
      </xdr:grpSpPr>
      <xdr:sp macro="" textlink="">
        <xdr:nvSpPr>
          <xdr:cNvPr id="3" name="Text Box 2">
            <a:extLst>
              <a:ext uri="{FF2B5EF4-FFF2-40B4-BE49-F238E27FC236}">
                <a16:creationId xmlns:a16="http://schemas.microsoft.com/office/drawing/2014/main" id="{2F32899E-706B-E860-07EB-3C29A4E2877A}"/>
              </a:ext>
            </a:extLst>
          </xdr:cNvPr>
          <xdr:cNvSpPr txBox="1">
            <a:spLocks noChangeArrowheads="1"/>
          </xdr:cNvSpPr>
        </xdr:nvSpPr>
        <xdr:spPr bwMode="auto">
          <a:xfrm>
            <a:off x="356" y="77"/>
            <a:ext cx="196" cy="182"/>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 name="Text Box 3">
            <a:extLst>
              <a:ext uri="{FF2B5EF4-FFF2-40B4-BE49-F238E27FC236}">
                <a16:creationId xmlns:a16="http://schemas.microsoft.com/office/drawing/2014/main" id="{2AF7ADE7-9412-186A-3650-303397E40AF6}"/>
              </a:ext>
            </a:extLst>
          </xdr:cNvPr>
          <xdr:cNvSpPr txBox="1">
            <a:spLocks noChangeArrowheads="1"/>
          </xdr:cNvSpPr>
        </xdr:nvSpPr>
        <xdr:spPr bwMode="auto">
          <a:xfrm>
            <a:off x="391" y="40"/>
            <a:ext cx="128" cy="42"/>
          </a:xfrm>
          <a:prstGeom prst="rect">
            <a:avLst/>
          </a:prstGeom>
          <a:noFill/>
          <a:ln>
            <a:noFill/>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HG丸ｺﾞｼｯｸM-PRO"/>
                <a:ea typeface="HG丸ｺﾞｼｯｸM-PRO"/>
              </a:rPr>
              <a:t>使 用 印</a:t>
            </a:r>
          </a:p>
        </xdr:txBody>
      </xdr:sp>
    </xdr:grpSp>
    <xdr:clientData/>
  </xdr:twoCellAnchor>
  <xdr:twoCellAnchor>
    <xdr:from>
      <xdr:col>9</xdr:col>
      <xdr:colOff>54973</xdr:colOff>
      <xdr:row>10</xdr:row>
      <xdr:rowOff>446859</xdr:rowOff>
    </xdr:from>
    <xdr:to>
      <xdr:col>11</xdr:col>
      <xdr:colOff>435973</xdr:colOff>
      <xdr:row>19</xdr:row>
      <xdr:rowOff>205060</xdr:rowOff>
    </xdr:to>
    <xdr:grpSp>
      <xdr:nvGrpSpPr>
        <xdr:cNvPr id="5" name="Group 9">
          <a:extLst>
            <a:ext uri="{FF2B5EF4-FFF2-40B4-BE49-F238E27FC236}">
              <a16:creationId xmlns:a16="http://schemas.microsoft.com/office/drawing/2014/main" id="{106AB948-E5C3-48EA-9E13-DEE63F415477}"/>
            </a:ext>
          </a:extLst>
        </xdr:cNvPr>
        <xdr:cNvGrpSpPr>
          <a:grpSpLocks/>
        </xdr:cNvGrpSpPr>
      </xdr:nvGrpSpPr>
      <xdr:grpSpPr bwMode="auto">
        <a:xfrm>
          <a:off x="6617612" y="4566681"/>
          <a:ext cx="2130136" cy="2486769"/>
          <a:chOff x="733" y="478"/>
          <a:chExt cx="186" cy="214"/>
        </a:xfrm>
      </xdr:grpSpPr>
      <xdr:sp macro="" textlink="">
        <xdr:nvSpPr>
          <xdr:cNvPr id="6" name="Text Box 7">
            <a:extLst>
              <a:ext uri="{FF2B5EF4-FFF2-40B4-BE49-F238E27FC236}">
                <a16:creationId xmlns:a16="http://schemas.microsoft.com/office/drawing/2014/main" id="{4D4E0EA2-4591-8E47-0B46-8D0AE45D2487}"/>
              </a:ext>
            </a:extLst>
          </xdr:cNvPr>
          <xdr:cNvSpPr txBox="1">
            <a:spLocks noChangeArrowheads="1"/>
          </xdr:cNvSpPr>
        </xdr:nvSpPr>
        <xdr:spPr bwMode="auto">
          <a:xfrm>
            <a:off x="733" y="515"/>
            <a:ext cx="186" cy="17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 name="Text Box 8">
            <a:extLst>
              <a:ext uri="{FF2B5EF4-FFF2-40B4-BE49-F238E27FC236}">
                <a16:creationId xmlns:a16="http://schemas.microsoft.com/office/drawing/2014/main" id="{D0D616FE-286A-DEA8-7D07-DC9F3DDCBFD6}"/>
              </a:ext>
            </a:extLst>
          </xdr:cNvPr>
          <xdr:cNvSpPr txBox="1">
            <a:spLocks noChangeArrowheads="1"/>
          </xdr:cNvSpPr>
        </xdr:nvSpPr>
        <xdr:spPr bwMode="auto">
          <a:xfrm>
            <a:off x="751" y="478"/>
            <a:ext cx="148" cy="42"/>
          </a:xfrm>
          <a:prstGeom prst="rect">
            <a:avLst/>
          </a:prstGeom>
          <a:noFill/>
          <a:ln>
            <a:noFill/>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HG丸ｺﾞｼｯｸM-PRO"/>
                <a:ea typeface="HG丸ｺﾞｼｯｸM-PRO"/>
              </a:rPr>
              <a:t>登記印・実 印</a:t>
            </a:r>
          </a:p>
        </xdr:txBody>
      </xdr:sp>
    </xdr:grpSp>
    <xdr:clientData/>
  </xdr:twoCellAnchor>
  <xdr:twoCellAnchor>
    <xdr:from>
      <xdr:col>3</xdr:col>
      <xdr:colOff>48737</xdr:colOff>
      <xdr:row>12</xdr:row>
      <xdr:rowOff>238940</xdr:rowOff>
    </xdr:from>
    <xdr:to>
      <xdr:col>8</xdr:col>
      <xdr:colOff>898072</xdr:colOff>
      <xdr:row>13</xdr:row>
      <xdr:rowOff>207725</xdr:rowOff>
    </xdr:to>
    <xdr:sp macro="" textlink="項目一覧!E13">
      <xdr:nvSpPr>
        <xdr:cNvPr id="20" name="テキスト ボックス 19">
          <a:extLst>
            <a:ext uri="{FF2B5EF4-FFF2-40B4-BE49-F238E27FC236}">
              <a16:creationId xmlns:a16="http://schemas.microsoft.com/office/drawing/2014/main" id="{4D208B03-2EFE-4A7F-85EE-F1649E085978}"/>
            </a:ext>
          </a:extLst>
        </xdr:cNvPr>
        <xdr:cNvSpPr txBox="1"/>
      </xdr:nvSpPr>
      <xdr:spPr>
        <a:xfrm>
          <a:off x="1912916" y="5055869"/>
          <a:ext cx="4428013" cy="431427"/>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0EF34B-4ACD-4E1A-93A1-86BF31616832}" type="TxLink">
            <a:rPr kumimoji="1" lang="ja-JP" altLang="en-US" sz="1050" b="0" i="0" u="none" strike="noStrike">
              <a:solidFill>
                <a:srgbClr val="24354B"/>
              </a:solidFill>
              <a:latin typeface="ＭＳ Ｐ明朝" panose="02020600040205080304" pitchFamily="18" charset="-128"/>
              <a:ea typeface="ＭＳ Ｐ明朝" panose="02020600040205080304" pitchFamily="18" charset="-128"/>
            </a:rPr>
            <a:pPr algn="l"/>
            <a:t> </a:t>
          </a:fld>
          <a:endParaRPr kumimoji="1" lang="ja-JP" altLang="en-US" sz="600">
            <a:latin typeface="ＭＳ Ｐ明朝" panose="02020600040205080304" pitchFamily="18" charset="-128"/>
            <a:ea typeface="ＭＳ Ｐ明朝" panose="02020600040205080304" pitchFamily="18" charset="-128"/>
          </a:endParaRPr>
        </a:p>
      </xdr:txBody>
    </xdr:sp>
    <xdr:clientData/>
  </xdr:twoCellAnchor>
  <xdr:twoCellAnchor>
    <xdr:from>
      <xdr:col>3</xdr:col>
      <xdr:colOff>50642</xdr:colOff>
      <xdr:row>14</xdr:row>
      <xdr:rowOff>96146</xdr:rowOff>
    </xdr:from>
    <xdr:to>
      <xdr:col>8</xdr:col>
      <xdr:colOff>1034144</xdr:colOff>
      <xdr:row>16</xdr:row>
      <xdr:rowOff>172075</xdr:rowOff>
    </xdr:to>
    <xdr:sp macro="" textlink="項目一覧!E15">
      <xdr:nvSpPr>
        <xdr:cNvPr id="21" name="テキスト ボックス 20">
          <a:extLst>
            <a:ext uri="{FF2B5EF4-FFF2-40B4-BE49-F238E27FC236}">
              <a16:creationId xmlns:a16="http://schemas.microsoft.com/office/drawing/2014/main" id="{D0F89AD7-C23E-4C34-BB63-288296A3255D}"/>
            </a:ext>
          </a:extLst>
        </xdr:cNvPr>
        <xdr:cNvSpPr txBox="1"/>
      </xdr:nvSpPr>
      <xdr:spPr>
        <a:xfrm>
          <a:off x="1914821" y="5620646"/>
          <a:ext cx="4562180" cy="56578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8283D866-61D7-4C67-BD7F-4368732C3136}" type="TxLink">
            <a:rPr kumimoji="1" lang="ja-JP" altLang="en-US" sz="1050" b="0" i="0" u="none" strike="noStrike">
              <a:solidFill>
                <a:srgbClr val="24354B"/>
              </a:solidFill>
              <a:latin typeface="ＭＳ Ｐ明朝" panose="02020600040205080304" pitchFamily="18" charset="-128"/>
              <a:ea typeface="ＭＳ Ｐ明朝" panose="02020600040205080304" pitchFamily="18" charset="-128"/>
            </a:rPr>
            <a:pPr algn="l"/>
            <a:t> </a:t>
          </a:fld>
          <a:endParaRPr kumimoji="1" lang="ja-JP" altLang="en-US" sz="400">
            <a:latin typeface="ＭＳ Ｐ明朝" panose="02020600040205080304" pitchFamily="18" charset="-128"/>
            <a:ea typeface="ＭＳ Ｐ明朝" panose="02020600040205080304" pitchFamily="18" charset="-128"/>
          </a:endParaRPr>
        </a:p>
      </xdr:txBody>
    </xdr:sp>
    <xdr:clientData/>
  </xdr:twoCellAnchor>
  <xdr:twoCellAnchor>
    <xdr:from>
      <xdr:col>2</xdr:col>
      <xdr:colOff>472463</xdr:colOff>
      <xdr:row>17</xdr:row>
      <xdr:rowOff>57557</xdr:rowOff>
    </xdr:from>
    <xdr:to>
      <xdr:col>8</xdr:col>
      <xdr:colOff>1018442</xdr:colOff>
      <xdr:row>18</xdr:row>
      <xdr:rowOff>2855</xdr:rowOff>
    </xdr:to>
    <xdr:sp macro="" textlink="項目一覧!E16">
      <xdr:nvSpPr>
        <xdr:cNvPr id="22" name="テキスト ボックス 21">
          <a:extLst>
            <a:ext uri="{FF2B5EF4-FFF2-40B4-BE49-F238E27FC236}">
              <a16:creationId xmlns:a16="http://schemas.microsoft.com/office/drawing/2014/main" id="{F2ADFCE6-D3EE-437F-80CD-BECB7067B45E}"/>
            </a:ext>
          </a:extLst>
        </xdr:cNvPr>
        <xdr:cNvSpPr txBox="1"/>
      </xdr:nvSpPr>
      <xdr:spPr>
        <a:xfrm>
          <a:off x="1857251" y="6373365"/>
          <a:ext cx="4619749" cy="194413"/>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lstStyle/>
        <a:p>
          <a:pPr algn="l"/>
          <a:fld id="{C56EB05D-BE42-43F5-A3AF-B37C4D9F324F}" type="TxLink">
            <a:rPr kumimoji="1" lang="ja-JP" altLang="en-US" sz="1050" b="0" i="0" u="none" strike="noStrike">
              <a:solidFill>
                <a:srgbClr val="24354B"/>
              </a:solidFill>
              <a:latin typeface="ＭＳ Ｐ明朝" panose="02020600040205080304" pitchFamily="18" charset="-128"/>
              <a:ea typeface="ＭＳ Ｐ明朝" panose="02020600040205080304" pitchFamily="18" charset="-128"/>
            </a:rPr>
            <a:pPr algn="l"/>
            <a:t> </a:t>
          </a:fld>
          <a:endParaRPr kumimoji="1" lang="ja-JP" altLang="en-US" sz="600">
            <a:latin typeface="ＭＳ Ｐ明朝" panose="02020600040205080304" pitchFamily="18" charset="-128"/>
            <a:ea typeface="ＭＳ Ｐ明朝" panose="02020600040205080304" pitchFamily="18" charset="-128"/>
          </a:endParaRPr>
        </a:p>
      </xdr:txBody>
    </xdr:sp>
    <xdr:clientData/>
  </xdr:twoCellAnchor>
  <xdr:oneCellAnchor>
    <xdr:from>
      <xdr:col>3</xdr:col>
      <xdr:colOff>17418</xdr:colOff>
      <xdr:row>18</xdr:row>
      <xdr:rowOff>37218</xdr:rowOff>
    </xdr:from>
    <xdr:ext cx="4640307" cy="710128"/>
    <xdr:sp macro="" textlink="項目一覧!E18">
      <xdr:nvSpPr>
        <xdr:cNvPr id="23" name="テキスト ボックス 22">
          <a:extLst>
            <a:ext uri="{FF2B5EF4-FFF2-40B4-BE49-F238E27FC236}">
              <a16:creationId xmlns:a16="http://schemas.microsoft.com/office/drawing/2014/main" id="{B4E81F98-170C-4191-8E8E-38C6F34895D2}"/>
            </a:ext>
          </a:extLst>
        </xdr:cNvPr>
        <xdr:cNvSpPr txBox="1"/>
      </xdr:nvSpPr>
      <xdr:spPr>
        <a:xfrm>
          <a:off x="1874793" y="6580893"/>
          <a:ext cx="4640307" cy="710128"/>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A419980D-F771-48C3-BE9E-82D6C578FFAF}" type="TxLink">
            <a:rPr kumimoji="1" lang="ja-JP" altLang="en-US" sz="1050" b="0" i="0" u="none" strike="noStrike">
              <a:solidFill>
                <a:srgbClr val="24354B"/>
              </a:solidFill>
              <a:latin typeface="ＭＳ Ｐ明朝" panose="02020600040205080304" pitchFamily="18" charset="-128"/>
              <a:ea typeface="ＭＳ Ｐ明朝" panose="02020600040205080304" pitchFamily="18" charset="-128"/>
            </a:rPr>
            <a:pPr algn="l"/>
            <a:t> </a:t>
          </a:fld>
          <a:endParaRPr kumimoji="1" lang="ja-JP" altLang="en-US" sz="600">
            <a:latin typeface="ＭＳ Ｐ明朝" panose="02020600040205080304" pitchFamily="18" charset="-128"/>
            <a:ea typeface="ＭＳ Ｐ明朝" panose="02020600040205080304" pitchFamily="18" charset="-128"/>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97349</xdr:colOff>
      <xdr:row>5</xdr:row>
      <xdr:rowOff>95250</xdr:rowOff>
    </xdr:from>
    <xdr:to>
      <xdr:col>10</xdr:col>
      <xdr:colOff>158788</xdr:colOff>
      <xdr:row>7</xdr:row>
      <xdr:rowOff>181281</xdr:rowOff>
    </xdr:to>
    <xdr:sp macro="" textlink="項目一覧!E13">
      <xdr:nvSpPr>
        <xdr:cNvPr id="5" name="テキスト ボックス 4">
          <a:extLst>
            <a:ext uri="{FF2B5EF4-FFF2-40B4-BE49-F238E27FC236}">
              <a16:creationId xmlns:a16="http://schemas.microsoft.com/office/drawing/2014/main" id="{31FCAF9E-CCBF-409B-9C7E-DB4BAD80E072}"/>
            </a:ext>
          </a:extLst>
        </xdr:cNvPr>
        <xdr:cNvSpPr txBox="1"/>
      </xdr:nvSpPr>
      <xdr:spPr>
        <a:xfrm>
          <a:off x="3335849" y="1381125"/>
          <a:ext cx="3547589" cy="543231"/>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0EF34B-4ACD-4E1A-93A1-86BF31616832}"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twoCellAnchor>
  <xdr:twoCellAnchor>
    <xdr:from>
      <xdr:col>5</xdr:col>
      <xdr:colOff>54429</xdr:colOff>
      <xdr:row>8</xdr:row>
      <xdr:rowOff>36206</xdr:rowOff>
    </xdr:from>
    <xdr:to>
      <xdr:col>10</xdr:col>
      <xdr:colOff>129540</xdr:colOff>
      <xdr:row>11</xdr:row>
      <xdr:rowOff>36942</xdr:rowOff>
    </xdr:to>
    <xdr:sp macro="" textlink="項目一覧!E15">
      <xdr:nvSpPr>
        <xdr:cNvPr id="6" name="テキスト ボックス 5">
          <a:extLst>
            <a:ext uri="{FF2B5EF4-FFF2-40B4-BE49-F238E27FC236}">
              <a16:creationId xmlns:a16="http://schemas.microsoft.com/office/drawing/2014/main" id="{AF8CD526-7FE9-47B1-9470-155C22574924}"/>
            </a:ext>
          </a:extLst>
        </xdr:cNvPr>
        <xdr:cNvSpPr txBox="1"/>
      </xdr:nvSpPr>
      <xdr:spPr>
        <a:xfrm>
          <a:off x="3301212" y="2032315"/>
          <a:ext cx="3570371" cy="489410"/>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8283D866-61D7-4C67-BD7F-4368732C3136}"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400">
            <a:latin typeface="Meiryo UI" panose="020B0604030504040204" pitchFamily="50" charset="-128"/>
            <a:ea typeface="Meiryo UI" panose="020B0604030504040204" pitchFamily="50" charset="-128"/>
          </a:endParaRPr>
        </a:p>
      </xdr:txBody>
    </xdr:sp>
    <xdr:clientData/>
  </xdr:twoCellAnchor>
  <xdr:oneCellAnchor>
    <xdr:from>
      <xdr:col>5</xdr:col>
      <xdr:colOff>57400</xdr:colOff>
      <xdr:row>11</xdr:row>
      <xdr:rowOff>79710</xdr:rowOff>
    </xdr:from>
    <xdr:ext cx="2904875" cy="553667"/>
    <xdr:sp macro="" textlink="項目一覧!E18">
      <xdr:nvSpPr>
        <xdr:cNvPr id="8" name="テキスト ボックス 7">
          <a:extLst>
            <a:ext uri="{FF2B5EF4-FFF2-40B4-BE49-F238E27FC236}">
              <a16:creationId xmlns:a16="http://schemas.microsoft.com/office/drawing/2014/main" id="{EABE43C3-29EB-414B-9B5C-6936B923E3B5}"/>
            </a:ext>
          </a:extLst>
        </xdr:cNvPr>
        <xdr:cNvSpPr txBox="1"/>
      </xdr:nvSpPr>
      <xdr:spPr>
        <a:xfrm>
          <a:off x="3304183" y="2564493"/>
          <a:ext cx="2904875" cy="553667"/>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A419980D-F771-48C3-BE9E-82D6C578FFAF}"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4</xdr:col>
      <xdr:colOff>149488</xdr:colOff>
      <xdr:row>24</xdr:row>
      <xdr:rowOff>134471</xdr:rowOff>
    </xdr:from>
    <xdr:to>
      <xdr:col>9</xdr:col>
      <xdr:colOff>528582</xdr:colOff>
      <xdr:row>26</xdr:row>
      <xdr:rowOff>211698</xdr:rowOff>
    </xdr:to>
    <xdr:sp macro="" textlink="項目一覧!E13">
      <xdr:nvSpPr>
        <xdr:cNvPr id="5" name="テキスト ボックス 4">
          <a:extLst>
            <a:ext uri="{FF2B5EF4-FFF2-40B4-BE49-F238E27FC236}">
              <a16:creationId xmlns:a16="http://schemas.microsoft.com/office/drawing/2014/main" id="{0DBA0FAB-F47C-48CA-8263-B469AC03488E}"/>
            </a:ext>
          </a:extLst>
        </xdr:cNvPr>
        <xdr:cNvSpPr txBox="1"/>
      </xdr:nvSpPr>
      <xdr:spPr>
        <a:xfrm>
          <a:off x="2659606" y="5838265"/>
          <a:ext cx="3763270" cy="525462"/>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0EF34B-4ACD-4E1A-93A1-86BF31616832}"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twoCellAnchor>
  <xdr:twoCellAnchor>
    <xdr:from>
      <xdr:col>4</xdr:col>
      <xdr:colOff>130660</xdr:colOff>
      <xdr:row>27</xdr:row>
      <xdr:rowOff>27323</xdr:rowOff>
    </xdr:from>
    <xdr:to>
      <xdr:col>9</xdr:col>
      <xdr:colOff>481853</xdr:colOff>
      <xdr:row>28</xdr:row>
      <xdr:rowOff>207162</xdr:rowOff>
    </xdr:to>
    <xdr:sp macro="" textlink="項目一覧!E15">
      <xdr:nvSpPr>
        <xdr:cNvPr id="6" name="テキスト ボックス 5">
          <a:extLst>
            <a:ext uri="{FF2B5EF4-FFF2-40B4-BE49-F238E27FC236}">
              <a16:creationId xmlns:a16="http://schemas.microsoft.com/office/drawing/2014/main" id="{F577AB76-5591-4B84-B884-B5993071D4D4}"/>
            </a:ext>
          </a:extLst>
        </xdr:cNvPr>
        <xdr:cNvSpPr txBox="1"/>
      </xdr:nvSpPr>
      <xdr:spPr>
        <a:xfrm>
          <a:off x="2640778" y="6470705"/>
          <a:ext cx="3735369" cy="471192"/>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8283D866-61D7-4C67-BD7F-4368732C3136}"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400">
            <a:latin typeface="Meiryo UI" panose="020B0604030504040204" pitchFamily="50" charset="-128"/>
            <a:ea typeface="Meiryo UI" panose="020B0604030504040204" pitchFamily="50" charset="-128"/>
          </a:endParaRPr>
        </a:p>
      </xdr:txBody>
    </xdr:sp>
    <xdr:clientData/>
  </xdr:twoCellAnchor>
  <xdr:oneCellAnchor>
    <xdr:from>
      <xdr:col>4</xdr:col>
      <xdr:colOff>101919</xdr:colOff>
      <xdr:row>29</xdr:row>
      <xdr:rowOff>18017</xdr:rowOff>
    </xdr:from>
    <xdr:ext cx="3663257" cy="553667"/>
    <xdr:sp macro="" textlink="項目一覧!E18">
      <xdr:nvSpPr>
        <xdr:cNvPr id="7" name="テキスト ボックス 6">
          <a:extLst>
            <a:ext uri="{FF2B5EF4-FFF2-40B4-BE49-F238E27FC236}">
              <a16:creationId xmlns:a16="http://schemas.microsoft.com/office/drawing/2014/main" id="{546A5996-46FC-4726-8D32-A94AC8E2D02C}"/>
            </a:ext>
          </a:extLst>
        </xdr:cNvPr>
        <xdr:cNvSpPr txBox="1"/>
      </xdr:nvSpPr>
      <xdr:spPr>
        <a:xfrm>
          <a:off x="2612037" y="7044105"/>
          <a:ext cx="3663257" cy="553667"/>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A419980D-F771-48C3-BE9E-82D6C578FFAF}"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12</xdr:col>
      <xdr:colOff>48491</xdr:colOff>
      <xdr:row>6</xdr:row>
      <xdr:rowOff>171212</xdr:rowOff>
    </xdr:from>
    <xdr:to>
      <xdr:col>26</xdr:col>
      <xdr:colOff>154286</xdr:colOff>
      <xdr:row>7</xdr:row>
      <xdr:rowOff>172843</xdr:rowOff>
    </xdr:to>
    <xdr:sp macro="" textlink="項目一覧!E11">
      <xdr:nvSpPr>
        <xdr:cNvPr id="5" name="テキスト ボックス 4">
          <a:extLst>
            <a:ext uri="{FF2B5EF4-FFF2-40B4-BE49-F238E27FC236}">
              <a16:creationId xmlns:a16="http://schemas.microsoft.com/office/drawing/2014/main" id="{427AE009-1791-BFF2-CF5D-2BC44E3DFE50}"/>
            </a:ext>
          </a:extLst>
        </xdr:cNvPr>
        <xdr:cNvSpPr txBox="1"/>
      </xdr:nvSpPr>
      <xdr:spPr>
        <a:xfrm>
          <a:off x="2334491" y="1314212"/>
          <a:ext cx="2772795" cy="192131"/>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pPr algn="l"/>
          <a:fld id="{D3F03378-6CEA-448E-A82E-3D499483C6BB}" type="TxLink">
            <a:rPr kumimoji="1" lang="en-US" altLang="en-US" sz="120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800">
            <a:latin typeface="Meiryo UI" panose="020B0604030504040204" pitchFamily="50" charset="-128"/>
            <a:ea typeface="Meiryo UI" panose="020B0604030504040204" pitchFamily="50" charset="-128"/>
          </a:endParaRPr>
        </a:p>
      </xdr:txBody>
    </xdr:sp>
    <xdr:clientData/>
  </xdr:twoCellAnchor>
  <xdr:twoCellAnchor>
    <xdr:from>
      <xdr:col>12</xdr:col>
      <xdr:colOff>53417</xdr:colOff>
      <xdr:row>8</xdr:row>
      <xdr:rowOff>0</xdr:rowOff>
    </xdr:from>
    <xdr:to>
      <xdr:col>31</xdr:col>
      <xdr:colOff>15254</xdr:colOff>
      <xdr:row>10</xdr:row>
      <xdr:rowOff>132521</xdr:rowOff>
    </xdr:to>
    <xdr:sp macro="" textlink="項目一覧!E13">
      <xdr:nvSpPr>
        <xdr:cNvPr id="6" name="テキスト ボックス 5">
          <a:extLst>
            <a:ext uri="{FF2B5EF4-FFF2-40B4-BE49-F238E27FC236}">
              <a16:creationId xmlns:a16="http://schemas.microsoft.com/office/drawing/2014/main" id="{A9722F14-492A-43A1-B310-02B3F7D2A768}"/>
            </a:ext>
          </a:extLst>
        </xdr:cNvPr>
        <xdr:cNvSpPr txBox="1"/>
      </xdr:nvSpPr>
      <xdr:spPr>
        <a:xfrm>
          <a:off x="2339417" y="1524000"/>
          <a:ext cx="3581337" cy="488673"/>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B90EF34B-4ACD-4E1A-93A1-86BF31616832}"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twoCellAnchor>
  <xdr:twoCellAnchor>
    <xdr:from>
      <xdr:col>12</xdr:col>
      <xdr:colOff>43962</xdr:colOff>
      <xdr:row>11</xdr:row>
      <xdr:rowOff>22274</xdr:rowOff>
    </xdr:from>
    <xdr:to>
      <xdr:col>30</xdr:col>
      <xdr:colOff>171386</xdr:colOff>
      <xdr:row>13</xdr:row>
      <xdr:rowOff>174234</xdr:rowOff>
    </xdr:to>
    <xdr:sp macro="" textlink="項目一覧!E15">
      <xdr:nvSpPr>
        <xdr:cNvPr id="7" name="テキスト ボックス 6">
          <a:extLst>
            <a:ext uri="{FF2B5EF4-FFF2-40B4-BE49-F238E27FC236}">
              <a16:creationId xmlns:a16="http://schemas.microsoft.com/office/drawing/2014/main" id="{42D82C3B-B109-4BC6-8A2C-6C2AA29A7C68}"/>
            </a:ext>
          </a:extLst>
        </xdr:cNvPr>
        <xdr:cNvSpPr txBox="1"/>
      </xdr:nvSpPr>
      <xdr:spPr>
        <a:xfrm>
          <a:off x="2329962" y="2051513"/>
          <a:ext cx="3556424" cy="532960"/>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8283D866-61D7-4C67-BD7F-4368732C3136}"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400">
            <a:latin typeface="Meiryo UI" panose="020B0604030504040204" pitchFamily="50" charset="-128"/>
            <a:ea typeface="Meiryo UI" panose="020B0604030504040204" pitchFamily="50" charset="-128"/>
          </a:endParaRPr>
        </a:p>
      </xdr:txBody>
    </xdr:sp>
    <xdr:clientData/>
  </xdr:twoCellAnchor>
  <xdr:twoCellAnchor>
    <xdr:from>
      <xdr:col>12</xdr:col>
      <xdr:colOff>45218</xdr:colOff>
      <xdr:row>14</xdr:row>
      <xdr:rowOff>19207</xdr:rowOff>
    </xdr:from>
    <xdr:to>
      <xdr:col>30</xdr:col>
      <xdr:colOff>183207</xdr:colOff>
      <xdr:row>14</xdr:row>
      <xdr:rowOff>175143</xdr:rowOff>
    </xdr:to>
    <xdr:sp macro="" textlink="項目一覧!E16">
      <xdr:nvSpPr>
        <xdr:cNvPr id="8" name="テキスト ボックス 7">
          <a:extLst>
            <a:ext uri="{FF2B5EF4-FFF2-40B4-BE49-F238E27FC236}">
              <a16:creationId xmlns:a16="http://schemas.microsoft.com/office/drawing/2014/main" id="{CA7E6E5F-B6A1-44B7-B92F-DAC7AB6019ED}"/>
            </a:ext>
          </a:extLst>
        </xdr:cNvPr>
        <xdr:cNvSpPr txBox="1"/>
      </xdr:nvSpPr>
      <xdr:spPr>
        <a:xfrm>
          <a:off x="2331218" y="2619946"/>
          <a:ext cx="3566989" cy="15593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lstStyle/>
        <a:p>
          <a:pPr algn="l"/>
          <a:fld id="{C56EB05D-BE42-43F5-A3AF-B37C4D9F324F}"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twoCellAnchor>
  <xdr:oneCellAnchor>
    <xdr:from>
      <xdr:col>12</xdr:col>
      <xdr:colOff>63389</xdr:colOff>
      <xdr:row>15</xdr:row>
      <xdr:rowOff>31226</xdr:rowOff>
    </xdr:from>
    <xdr:ext cx="3564922" cy="515426"/>
    <xdr:sp macro="" textlink="項目一覧!E18">
      <xdr:nvSpPr>
        <xdr:cNvPr id="9" name="テキスト ボックス 8">
          <a:extLst>
            <a:ext uri="{FF2B5EF4-FFF2-40B4-BE49-F238E27FC236}">
              <a16:creationId xmlns:a16="http://schemas.microsoft.com/office/drawing/2014/main" id="{5C49D0CF-2AF3-4A98-AB62-10B793A2A670}"/>
            </a:ext>
          </a:extLst>
        </xdr:cNvPr>
        <xdr:cNvSpPr txBox="1"/>
      </xdr:nvSpPr>
      <xdr:spPr>
        <a:xfrm>
          <a:off x="2349389" y="2822465"/>
          <a:ext cx="3564922" cy="51542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A419980D-F771-48C3-BE9E-82D6C578FFAF}" type="TxLink">
            <a:rPr kumimoji="1" lang="ja-JP" altLang="en-US" sz="1050" b="0" i="0" u="none" strike="noStrike">
              <a:solidFill>
                <a:srgbClr val="24354B"/>
              </a:solidFill>
              <a:latin typeface="Meiryo UI" panose="020B0604030504040204" pitchFamily="50" charset="-128"/>
              <a:ea typeface="Meiryo UI" panose="020B0604030504040204" pitchFamily="50" charset="-128"/>
            </a:rPr>
            <a:pPr algn="l"/>
            <a:t> </a:t>
          </a:fld>
          <a:endParaRPr kumimoji="1" lang="ja-JP" altLang="en-US" sz="600">
            <a:latin typeface="Meiryo UI" panose="020B0604030504040204" pitchFamily="50" charset="-128"/>
            <a:ea typeface="Meiryo UI" panose="020B0604030504040204" pitchFamily="50" charset="-128"/>
          </a:endParaRPr>
        </a:p>
      </xdr:txBody>
    </xdr:sp>
    <xdr:clientData/>
  </xdr:oneCellAnchor>
  <xdr:twoCellAnchor>
    <xdr:from>
      <xdr:col>33</xdr:col>
      <xdr:colOff>53474</xdr:colOff>
      <xdr:row>20</xdr:row>
      <xdr:rowOff>6683</xdr:rowOff>
    </xdr:from>
    <xdr:to>
      <xdr:col>42</xdr:col>
      <xdr:colOff>144321</xdr:colOff>
      <xdr:row>24</xdr:row>
      <xdr:rowOff>187158</xdr:rowOff>
    </xdr:to>
    <xdr:sp macro="" textlink="">
      <xdr:nvSpPr>
        <xdr:cNvPr id="2" name="正方形/長方形 1">
          <a:extLst>
            <a:ext uri="{FF2B5EF4-FFF2-40B4-BE49-F238E27FC236}">
              <a16:creationId xmlns:a16="http://schemas.microsoft.com/office/drawing/2014/main" id="{17EE38EF-EF97-4FD4-A025-CBF7784CB6CD}"/>
            </a:ext>
          </a:extLst>
        </xdr:cNvPr>
        <xdr:cNvSpPr/>
      </xdr:nvSpPr>
      <xdr:spPr>
        <a:xfrm>
          <a:off x="6450263" y="3809999"/>
          <a:ext cx="1835426" cy="868948"/>
        </a:xfrm>
        <a:prstGeom prst="rect">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Meiryo UI" panose="020B0604030504040204" pitchFamily="50" charset="-128"/>
              <a:ea typeface="Meiryo UI" panose="020B0604030504040204" pitchFamily="50" charset="-128"/>
            </a:rPr>
            <a:t>記入例は、次のページに</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b="1">
              <a:solidFill>
                <a:schemeClr val="tx1"/>
              </a:solidFill>
              <a:latin typeface="Meiryo UI" panose="020B0604030504040204" pitchFamily="50" charset="-128"/>
              <a:ea typeface="Meiryo UI" panose="020B0604030504040204" pitchFamily="50" charset="-128"/>
            </a:rPr>
            <a:t>あります。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201855</xdr:colOff>
      <xdr:row>38</xdr:row>
      <xdr:rowOff>166617</xdr:rowOff>
    </xdr:from>
    <xdr:to>
      <xdr:col>45</xdr:col>
      <xdr:colOff>165653</xdr:colOff>
      <xdr:row>47</xdr:row>
      <xdr:rowOff>112643</xdr:rowOff>
    </xdr:to>
    <xdr:grpSp>
      <xdr:nvGrpSpPr>
        <xdr:cNvPr id="2" name="グループ化 1">
          <a:extLst>
            <a:ext uri="{FF2B5EF4-FFF2-40B4-BE49-F238E27FC236}">
              <a16:creationId xmlns:a16="http://schemas.microsoft.com/office/drawing/2014/main" id="{356CC9C1-8FE2-4B2E-855C-2470F62D3155}"/>
            </a:ext>
          </a:extLst>
        </xdr:cNvPr>
        <xdr:cNvGrpSpPr/>
      </xdr:nvGrpSpPr>
      <xdr:grpSpPr>
        <a:xfrm>
          <a:off x="2982576" y="7031948"/>
          <a:ext cx="6334408" cy="1557945"/>
          <a:chOff x="2991438" y="6885469"/>
          <a:chExt cx="6351345" cy="1569417"/>
        </a:xfrm>
      </xdr:grpSpPr>
      <xdr:sp macro="" textlink="">
        <xdr:nvSpPr>
          <xdr:cNvPr id="3" name="正方形/長方形 2">
            <a:extLst>
              <a:ext uri="{FF2B5EF4-FFF2-40B4-BE49-F238E27FC236}">
                <a16:creationId xmlns:a16="http://schemas.microsoft.com/office/drawing/2014/main" id="{2C978EE7-5AC0-DF7B-1F50-FF95D86F661A}"/>
              </a:ext>
            </a:extLst>
          </xdr:cNvPr>
          <xdr:cNvSpPr/>
        </xdr:nvSpPr>
        <xdr:spPr>
          <a:xfrm>
            <a:off x="6877878" y="7043529"/>
            <a:ext cx="2464905" cy="1411357"/>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法人番号</a:t>
            </a:r>
            <a:r>
              <a:rPr kumimoji="1" lang="en-US" altLang="ja-JP" sz="1100">
                <a:solidFill>
                  <a:schemeClr val="tx1"/>
                </a:solidFill>
                <a:latin typeface="BIZ UDPゴシック" panose="020B0400000000000000" pitchFamily="50" charset="-128"/>
                <a:ea typeface="BIZ UDPゴシック" panose="020B0400000000000000" pitchFamily="50" charset="-128"/>
              </a:rPr>
              <a:t>13</a:t>
            </a:r>
            <a:r>
              <a:rPr kumimoji="1" lang="ja-JP" altLang="en-US" sz="1100">
                <a:solidFill>
                  <a:schemeClr val="tx1"/>
                </a:solidFill>
              </a:rPr>
              <a:t>桁</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法人番号が分からない場合は、「国税庁 法人番号公表サイト」で検索してください。</a:t>
            </a:r>
          </a:p>
        </xdr:txBody>
      </xdr:sp>
      <xdr:sp macro="" textlink="">
        <xdr:nvSpPr>
          <xdr:cNvPr id="4" name="矢印: 下 3">
            <a:extLst>
              <a:ext uri="{FF2B5EF4-FFF2-40B4-BE49-F238E27FC236}">
                <a16:creationId xmlns:a16="http://schemas.microsoft.com/office/drawing/2014/main" id="{069C95B9-311D-BE16-57B4-EB7707A7BC8E}"/>
              </a:ext>
            </a:extLst>
          </xdr:cNvPr>
          <xdr:cNvSpPr/>
        </xdr:nvSpPr>
        <xdr:spPr>
          <a:xfrm rot="6230910">
            <a:off x="4888426" y="4988481"/>
            <a:ext cx="139874" cy="3933850"/>
          </a:xfrm>
          <a:prstGeom prst="downArrow">
            <a:avLst/>
          </a:prstGeom>
          <a:solidFill>
            <a:srgbClr val="FFFFCC"/>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31</xdr:col>
      <xdr:colOff>32485</xdr:colOff>
      <xdr:row>24</xdr:row>
      <xdr:rowOff>26501</xdr:rowOff>
    </xdr:from>
    <xdr:to>
      <xdr:col>45</xdr:col>
      <xdr:colOff>92767</xdr:colOff>
      <xdr:row>30</xdr:row>
      <xdr:rowOff>6625</xdr:rowOff>
    </xdr:to>
    <xdr:grpSp>
      <xdr:nvGrpSpPr>
        <xdr:cNvPr id="5" name="グループ化 4">
          <a:extLst>
            <a:ext uri="{FF2B5EF4-FFF2-40B4-BE49-F238E27FC236}">
              <a16:creationId xmlns:a16="http://schemas.microsoft.com/office/drawing/2014/main" id="{AB6D9EE6-524F-40C1-BFD6-0D24D7D94140}"/>
            </a:ext>
          </a:extLst>
        </xdr:cNvPr>
        <xdr:cNvGrpSpPr/>
      </xdr:nvGrpSpPr>
      <xdr:grpSpPr>
        <a:xfrm>
          <a:off x="6515863" y="4367541"/>
          <a:ext cx="2728235" cy="983272"/>
          <a:chOff x="6519424" y="4200936"/>
          <a:chExt cx="2750473" cy="987289"/>
        </a:xfrm>
      </xdr:grpSpPr>
      <xdr:sp macro="" textlink="">
        <xdr:nvSpPr>
          <xdr:cNvPr id="6" name="正方形/長方形 5">
            <a:extLst>
              <a:ext uri="{FF2B5EF4-FFF2-40B4-BE49-F238E27FC236}">
                <a16:creationId xmlns:a16="http://schemas.microsoft.com/office/drawing/2014/main" id="{10C196D0-3D26-7B5B-B4BF-C1ED03EAC2CA}"/>
              </a:ext>
            </a:extLst>
          </xdr:cNvPr>
          <xdr:cNvSpPr/>
        </xdr:nvSpPr>
        <xdr:spPr>
          <a:xfrm>
            <a:off x="6804992" y="4200936"/>
            <a:ext cx="2464905" cy="987289"/>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選択リストから選択してください。リストにない「具体的関係」の記入は不要です。</a:t>
            </a:r>
          </a:p>
        </xdr:txBody>
      </xdr:sp>
      <xdr:sp macro="" textlink="">
        <xdr:nvSpPr>
          <xdr:cNvPr id="7" name="矢印: 下 6">
            <a:extLst>
              <a:ext uri="{FF2B5EF4-FFF2-40B4-BE49-F238E27FC236}">
                <a16:creationId xmlns:a16="http://schemas.microsoft.com/office/drawing/2014/main" id="{7BE292E5-B52E-EBEF-AD8A-70A7A62B91FB}"/>
              </a:ext>
            </a:extLst>
          </xdr:cNvPr>
          <xdr:cNvSpPr/>
        </xdr:nvSpPr>
        <xdr:spPr>
          <a:xfrm rot="5400000">
            <a:off x="6582303" y="4373480"/>
            <a:ext cx="157340" cy="283098"/>
          </a:xfrm>
          <a:prstGeom prst="downArrow">
            <a:avLst/>
          </a:prstGeom>
          <a:solidFill>
            <a:srgbClr val="FFFFCC"/>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32</xdr:col>
      <xdr:colOff>152398</xdr:colOff>
      <xdr:row>0</xdr:row>
      <xdr:rowOff>91812</xdr:rowOff>
    </xdr:from>
    <xdr:to>
      <xdr:col>51</xdr:col>
      <xdr:colOff>27456</xdr:colOff>
      <xdr:row>23</xdr:row>
      <xdr:rowOff>136663</xdr:rowOff>
    </xdr:to>
    <xdr:sp macro="" textlink="">
      <xdr:nvSpPr>
        <xdr:cNvPr id="8" name="正方形/長方形 7">
          <a:extLst>
            <a:ext uri="{FF2B5EF4-FFF2-40B4-BE49-F238E27FC236}">
              <a16:creationId xmlns:a16="http://schemas.microsoft.com/office/drawing/2014/main" id="{B22DF8D9-FF01-4CE2-B3BC-0D12CCDEE741}"/>
            </a:ext>
          </a:extLst>
        </xdr:cNvPr>
        <xdr:cNvSpPr/>
      </xdr:nvSpPr>
      <xdr:spPr>
        <a:xfrm>
          <a:off x="6828181" y="91812"/>
          <a:ext cx="3494558" cy="416959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tx1"/>
              </a:solidFill>
            </a:rPr>
            <a:t>浦添市の「測量および建設コンサルタント等」における入札参加資格審査に</a:t>
          </a:r>
          <a:endParaRPr kumimoji="1" lang="en-US" altLang="ja-JP" sz="1050">
            <a:solidFill>
              <a:schemeClr val="tx1"/>
            </a:solidFill>
          </a:endParaRPr>
        </a:p>
        <a:p>
          <a:pPr algn="l"/>
          <a:r>
            <a:rPr kumimoji="1" lang="ja-JP" altLang="en-US" sz="1050">
              <a:solidFill>
                <a:schemeClr val="tx1"/>
              </a:solidFill>
            </a:rPr>
            <a:t>登録を予定している、または、登録をする可能性がある  業者同士で、「資本関係」および「人的関係」の有無を確認する書類になります。</a:t>
          </a:r>
          <a:endParaRPr kumimoji="1" lang="en-US" altLang="ja-JP" sz="1050">
            <a:solidFill>
              <a:schemeClr val="tx1"/>
            </a:solidFill>
          </a:endParaRPr>
        </a:p>
        <a:p>
          <a:pPr algn="l"/>
          <a:endParaRPr kumimoji="1" lang="en-US" altLang="ja-JP" sz="1050">
            <a:solidFill>
              <a:schemeClr val="tx1"/>
            </a:solidFill>
          </a:endParaRPr>
        </a:p>
        <a:p>
          <a:pPr algn="l"/>
          <a:r>
            <a:rPr kumimoji="1" lang="en-US" altLang="ja-JP" sz="1050">
              <a:solidFill>
                <a:schemeClr val="tx1"/>
              </a:solidFill>
            </a:rPr>
            <a:t>1.</a:t>
          </a:r>
          <a:r>
            <a:rPr kumimoji="1" lang="ja-JP" altLang="en-US" sz="1050">
              <a:solidFill>
                <a:schemeClr val="tx1"/>
              </a:solidFill>
            </a:rPr>
            <a:t>資本関係のある会社の例</a:t>
          </a:r>
          <a:endParaRPr kumimoji="1" lang="en-US" altLang="ja-JP" sz="1050">
            <a:solidFill>
              <a:schemeClr val="tx1"/>
            </a:solidFill>
          </a:endParaRPr>
        </a:p>
        <a:p>
          <a:pPr algn="l"/>
          <a:r>
            <a:rPr kumimoji="1" lang="ja-JP" altLang="en-US" sz="1050">
              <a:solidFill>
                <a:schemeClr val="tx1"/>
              </a:solidFill>
            </a:rPr>
            <a:t>　親会社は登録せず、子会社の当社のみ登録</a:t>
          </a:r>
          <a:endParaRPr kumimoji="1" lang="en-US" altLang="ja-JP" sz="1050">
            <a:solidFill>
              <a:schemeClr val="tx1"/>
            </a:solidFill>
          </a:endParaRPr>
        </a:p>
        <a:p>
          <a:pPr algn="l"/>
          <a:r>
            <a:rPr kumimoji="1" lang="ja-JP" altLang="en-US" sz="1050">
              <a:solidFill>
                <a:schemeClr val="tx1"/>
              </a:solidFill>
            </a:rPr>
            <a:t>　する場合は⇒関係は「無」となる。</a:t>
          </a:r>
          <a:endParaRPr kumimoji="1" lang="en-US" altLang="ja-JP" sz="1050">
            <a:solidFill>
              <a:schemeClr val="tx1"/>
            </a:solidFill>
          </a:endParaRPr>
        </a:p>
        <a:p>
          <a:pPr algn="l"/>
          <a:endParaRPr kumimoji="1" lang="en-US" altLang="ja-JP" sz="1050">
            <a:solidFill>
              <a:schemeClr val="tx1"/>
            </a:solidFill>
          </a:endParaRPr>
        </a:p>
        <a:p>
          <a:pPr algn="l"/>
          <a:r>
            <a:rPr kumimoji="1" lang="en-US" altLang="ja-JP" sz="1050">
              <a:solidFill>
                <a:schemeClr val="tx1"/>
              </a:solidFill>
            </a:rPr>
            <a:t>2.</a:t>
          </a:r>
          <a:r>
            <a:rPr kumimoji="1" lang="ja-JP" altLang="en-US" sz="1050">
              <a:solidFill>
                <a:schemeClr val="tx1"/>
              </a:solidFill>
            </a:rPr>
            <a:t>人的関係のある会社の例</a:t>
          </a:r>
          <a:endParaRPr kumimoji="1" lang="en-US" altLang="ja-JP" sz="1050">
            <a:solidFill>
              <a:schemeClr val="tx1"/>
            </a:solidFill>
          </a:endParaRPr>
        </a:p>
        <a:p>
          <a:pPr algn="l"/>
          <a:r>
            <a:rPr kumimoji="1" lang="ja-JP" altLang="en-US" sz="1050">
              <a:solidFill>
                <a:schemeClr val="tx1"/>
              </a:solidFill>
            </a:rPr>
            <a:t>　</a:t>
          </a:r>
          <a:r>
            <a:rPr kumimoji="1" lang="en-US" altLang="ja-JP" sz="1050">
              <a:solidFill>
                <a:schemeClr val="tx1"/>
              </a:solidFill>
            </a:rPr>
            <a:t>A</a:t>
          </a:r>
          <a:r>
            <a:rPr kumimoji="1" lang="ja-JP" altLang="en-US" sz="1050">
              <a:solidFill>
                <a:schemeClr val="tx1"/>
              </a:solidFill>
            </a:rPr>
            <a:t>社と</a:t>
          </a:r>
          <a:r>
            <a:rPr kumimoji="1" lang="en-US" altLang="ja-JP" sz="1050">
              <a:solidFill>
                <a:schemeClr val="tx1"/>
              </a:solidFill>
            </a:rPr>
            <a:t>B</a:t>
          </a:r>
          <a:r>
            <a:rPr kumimoji="1" lang="ja-JP" altLang="en-US" sz="1050">
              <a:solidFill>
                <a:schemeClr val="tx1"/>
              </a:solidFill>
            </a:rPr>
            <a:t>社ともに浦添市の</a:t>
          </a:r>
          <a:r>
            <a:rPr kumimoji="1" lang="ja-JP" altLang="ja-JP" sz="1100">
              <a:solidFill>
                <a:schemeClr val="tx1"/>
              </a:solidFill>
              <a:effectLst/>
              <a:latin typeface="+mn-lt"/>
              <a:ea typeface="+mn-ea"/>
              <a:cs typeface="+mn-cs"/>
            </a:rPr>
            <a:t>「測量および建設コンサルタント等」</a:t>
          </a:r>
          <a:r>
            <a:rPr kumimoji="1" lang="ja-JP" altLang="en-US" sz="1050">
              <a:solidFill>
                <a:schemeClr val="tx1"/>
              </a:solidFill>
            </a:rPr>
            <a:t>に登録を予定しており、</a:t>
          </a:r>
          <a:r>
            <a:rPr kumimoji="1" lang="en-US" altLang="ja-JP" sz="1050">
              <a:solidFill>
                <a:schemeClr val="tx1"/>
              </a:solidFill>
            </a:rPr>
            <a:t>A</a:t>
          </a:r>
          <a:r>
            <a:rPr kumimoji="1" lang="ja-JP" altLang="en-US" sz="1050">
              <a:solidFill>
                <a:schemeClr val="tx1"/>
              </a:solidFill>
            </a:rPr>
            <a:t>会社の</a:t>
          </a:r>
          <a:endParaRPr kumimoji="1" lang="en-US" altLang="ja-JP" sz="1050">
            <a:solidFill>
              <a:schemeClr val="tx1"/>
            </a:solidFill>
          </a:endParaRPr>
        </a:p>
        <a:p>
          <a:pPr algn="l"/>
          <a:r>
            <a:rPr kumimoji="1" lang="ja-JP" altLang="en-US" sz="1050">
              <a:solidFill>
                <a:schemeClr val="tx1"/>
              </a:solidFill>
            </a:rPr>
            <a:t>代表取締役は、</a:t>
          </a:r>
          <a:r>
            <a:rPr kumimoji="1" lang="en-US" altLang="ja-JP" sz="1050">
              <a:solidFill>
                <a:schemeClr val="tx1"/>
              </a:solidFill>
            </a:rPr>
            <a:t>B</a:t>
          </a:r>
          <a:r>
            <a:rPr kumimoji="1" lang="ja-JP" altLang="en-US" sz="1050">
              <a:solidFill>
                <a:schemeClr val="tx1"/>
              </a:solidFill>
            </a:rPr>
            <a:t>会社の取締役と同一人物である場合は</a:t>
          </a:r>
          <a:endParaRPr kumimoji="1" lang="en-US" altLang="ja-JP" sz="1050">
            <a:solidFill>
              <a:schemeClr val="tx1"/>
            </a:solidFill>
          </a:endParaRPr>
        </a:p>
        <a:p>
          <a:pPr algn="l"/>
          <a:r>
            <a:rPr kumimoji="1" lang="ja-JP" altLang="en-US" sz="1050">
              <a:solidFill>
                <a:schemeClr val="tx1"/>
              </a:solidFill>
            </a:rPr>
            <a:t>　⇒関係は「有」で内容記載する。</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＊１．２ともに該当「無」の場合、</a:t>
          </a:r>
          <a:endParaRPr kumimoji="1" lang="en-US" altLang="ja-JP" sz="1100">
            <a:solidFill>
              <a:schemeClr val="tx1"/>
            </a:solidFill>
          </a:endParaRPr>
        </a:p>
        <a:p>
          <a:pPr algn="l"/>
          <a:r>
            <a:rPr kumimoji="1" lang="ja-JP" altLang="en-US" sz="1100">
              <a:solidFill>
                <a:schemeClr val="tx1"/>
              </a:solidFill>
            </a:rPr>
            <a:t>　提出の必要はございません。</a:t>
          </a:r>
        </a:p>
      </xdr:txBody>
    </xdr:sp>
    <xdr:clientData/>
  </xdr:twoCellAnchor>
  <xdr:twoCellAnchor>
    <xdr:from>
      <xdr:col>31</xdr:col>
      <xdr:colOff>105372</xdr:colOff>
      <xdr:row>34</xdr:row>
      <xdr:rowOff>92764</xdr:rowOff>
    </xdr:from>
    <xdr:to>
      <xdr:col>45</xdr:col>
      <xdr:colOff>172280</xdr:colOff>
      <xdr:row>38</xdr:row>
      <xdr:rowOff>119269</xdr:rowOff>
    </xdr:to>
    <xdr:grpSp>
      <xdr:nvGrpSpPr>
        <xdr:cNvPr id="9" name="グループ化 8">
          <a:extLst>
            <a:ext uri="{FF2B5EF4-FFF2-40B4-BE49-F238E27FC236}">
              <a16:creationId xmlns:a16="http://schemas.microsoft.com/office/drawing/2014/main" id="{A24C18CF-1B44-4268-9771-22B4E4CAB46A}"/>
            </a:ext>
          </a:extLst>
        </xdr:cNvPr>
        <xdr:cNvGrpSpPr/>
      </xdr:nvGrpSpPr>
      <xdr:grpSpPr>
        <a:xfrm>
          <a:off x="6588750" y="6196095"/>
          <a:ext cx="2736766" cy="791362"/>
          <a:chOff x="6565807" y="6102625"/>
          <a:chExt cx="2757099" cy="622853"/>
        </a:xfrm>
      </xdr:grpSpPr>
      <xdr:sp macro="" textlink="">
        <xdr:nvSpPr>
          <xdr:cNvPr id="10" name="正方形/長方形 9">
            <a:extLst>
              <a:ext uri="{FF2B5EF4-FFF2-40B4-BE49-F238E27FC236}">
                <a16:creationId xmlns:a16="http://schemas.microsoft.com/office/drawing/2014/main" id="{D2405E77-2340-7B10-3C43-693196BC11C7}"/>
              </a:ext>
            </a:extLst>
          </xdr:cNvPr>
          <xdr:cNvSpPr/>
        </xdr:nvSpPr>
        <xdr:spPr>
          <a:xfrm>
            <a:off x="6858001" y="6102625"/>
            <a:ext cx="2464905" cy="622853"/>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a:solidFill>
                  <a:schemeClr val="tx1"/>
                </a:solidFill>
                <a:effectLst/>
                <a:latin typeface="+mn-lt"/>
                <a:ea typeface="+mn-ea"/>
                <a:cs typeface="+mn-cs"/>
              </a:rPr>
              <a:t>選択リストから選択してください。リストにない</a:t>
            </a:r>
            <a:r>
              <a:rPr kumimoji="1" lang="ja-JP" altLang="en-US" sz="1100">
                <a:solidFill>
                  <a:schemeClr val="tx1"/>
                </a:solidFill>
              </a:rPr>
              <a:t>「役職」の記入は不要です。</a:t>
            </a:r>
          </a:p>
        </xdr:txBody>
      </xdr:sp>
      <xdr:sp macro="" textlink="">
        <xdr:nvSpPr>
          <xdr:cNvPr id="11" name="矢印: 下 10">
            <a:extLst>
              <a:ext uri="{FF2B5EF4-FFF2-40B4-BE49-F238E27FC236}">
                <a16:creationId xmlns:a16="http://schemas.microsoft.com/office/drawing/2014/main" id="{F680478E-76CD-5725-83AA-24B33E3F0A03}"/>
              </a:ext>
            </a:extLst>
          </xdr:cNvPr>
          <xdr:cNvSpPr/>
        </xdr:nvSpPr>
        <xdr:spPr>
          <a:xfrm rot="5400000">
            <a:off x="6628686" y="6275167"/>
            <a:ext cx="157340" cy="283098"/>
          </a:xfrm>
          <a:prstGeom prst="downArrow">
            <a:avLst/>
          </a:prstGeom>
          <a:solidFill>
            <a:srgbClr val="FFFFCC"/>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4B59C-11F2-4744-84AD-1F3C07371E40}">
  <sheetPr>
    <tabColor rgb="FFFFC000"/>
    <pageSetUpPr fitToPage="1"/>
  </sheetPr>
  <dimension ref="A1:E29"/>
  <sheetViews>
    <sheetView tabSelected="1" zoomScale="69" zoomScaleNormal="55" workbookViewId="0">
      <selection activeCell="D4" sqref="D4"/>
    </sheetView>
  </sheetViews>
  <sheetFormatPr defaultColWidth="9" defaultRowHeight="15"/>
  <cols>
    <col min="1" max="1" width="4.59765625" style="21" customWidth="1"/>
    <col min="2" max="2" width="77.296875" style="23" customWidth="1"/>
    <col min="3" max="3" width="31.3984375" style="23" customWidth="1"/>
    <col min="4" max="5" width="9.69921875" style="23" customWidth="1"/>
    <col min="6" max="16384" width="9" style="23"/>
  </cols>
  <sheetData>
    <row r="1" spans="1:5" ht="24.6">
      <c r="B1" s="22" t="s">
        <v>975</v>
      </c>
    </row>
    <row r="2" spans="1:5" ht="23.4" thickBot="1">
      <c r="B2" s="24"/>
    </row>
    <row r="3" spans="1:5" ht="25.2">
      <c r="A3" s="25" t="s">
        <v>182</v>
      </c>
      <c r="B3" s="25" t="s">
        <v>183</v>
      </c>
      <c r="C3" s="26" t="s">
        <v>184</v>
      </c>
      <c r="D3" s="98" t="s">
        <v>185</v>
      </c>
      <c r="E3" s="97" t="s">
        <v>186</v>
      </c>
    </row>
    <row r="4" spans="1:5" s="29" customFormat="1" ht="18.600000000000001">
      <c r="A4" s="36">
        <v>1</v>
      </c>
      <c r="B4" s="27" t="s">
        <v>1662</v>
      </c>
      <c r="C4" s="28"/>
      <c r="D4" s="335"/>
      <c r="E4" s="99"/>
    </row>
    <row r="5" spans="1:5" ht="37.200000000000003">
      <c r="A5" s="36">
        <v>2</v>
      </c>
      <c r="B5" s="30" t="s">
        <v>1663</v>
      </c>
      <c r="C5" s="31" t="s">
        <v>1664</v>
      </c>
      <c r="D5" s="336"/>
      <c r="E5" s="100"/>
    </row>
    <row r="6" spans="1:5" ht="18.600000000000001">
      <c r="A6" s="36">
        <v>3</v>
      </c>
      <c r="B6" s="32" t="s">
        <v>187</v>
      </c>
      <c r="C6" s="31" t="s">
        <v>1665</v>
      </c>
      <c r="D6" s="336"/>
      <c r="E6" s="100"/>
    </row>
    <row r="7" spans="1:5" ht="18.600000000000001">
      <c r="A7" s="36">
        <v>4</v>
      </c>
      <c r="B7" s="33" t="s">
        <v>1666</v>
      </c>
      <c r="C7" s="28" t="s">
        <v>1667</v>
      </c>
      <c r="D7" s="336"/>
      <c r="E7" s="100"/>
    </row>
    <row r="8" spans="1:5" ht="18.600000000000001">
      <c r="A8" s="36">
        <v>5</v>
      </c>
      <c r="B8" s="34" t="s">
        <v>188</v>
      </c>
      <c r="C8" s="28" t="s">
        <v>1667</v>
      </c>
      <c r="D8" s="336"/>
      <c r="E8" s="100"/>
    </row>
    <row r="9" spans="1:5" ht="18.600000000000001">
      <c r="A9" s="36">
        <v>6</v>
      </c>
      <c r="B9" s="37" t="s">
        <v>1668</v>
      </c>
      <c r="C9" s="35"/>
      <c r="D9" s="336"/>
      <c r="E9" s="101"/>
    </row>
    <row r="10" spans="1:5" ht="18.600000000000001">
      <c r="A10" s="36">
        <v>7</v>
      </c>
      <c r="B10" s="32" t="s">
        <v>189</v>
      </c>
      <c r="C10" s="31"/>
      <c r="D10" s="336"/>
      <c r="E10" s="101"/>
    </row>
    <row r="11" spans="1:5" ht="18.600000000000001">
      <c r="A11" s="36">
        <v>8</v>
      </c>
      <c r="B11" s="32" t="s">
        <v>190</v>
      </c>
      <c r="C11" s="31" t="s">
        <v>1669</v>
      </c>
      <c r="D11" s="336"/>
      <c r="E11" s="100"/>
    </row>
    <row r="12" spans="1:5" ht="18.600000000000001">
      <c r="A12" s="36">
        <v>9</v>
      </c>
      <c r="B12" s="32" t="s">
        <v>191</v>
      </c>
      <c r="C12" s="31" t="s">
        <v>1669</v>
      </c>
      <c r="D12" s="336"/>
      <c r="E12" s="100"/>
    </row>
    <row r="13" spans="1:5" ht="18.600000000000001">
      <c r="A13" s="36">
        <v>10</v>
      </c>
      <c r="B13" s="32" t="s">
        <v>192</v>
      </c>
      <c r="C13" s="31"/>
      <c r="D13" s="336"/>
      <c r="E13" s="100"/>
    </row>
    <row r="14" spans="1:5" ht="18.600000000000001">
      <c r="A14" s="36">
        <v>11</v>
      </c>
      <c r="B14" s="32" t="s">
        <v>1670</v>
      </c>
      <c r="C14" s="31"/>
      <c r="D14" s="336"/>
      <c r="E14" s="100"/>
    </row>
    <row r="15" spans="1:5" ht="18.600000000000001">
      <c r="A15" s="36">
        <v>12</v>
      </c>
      <c r="B15" s="38" t="s">
        <v>1671</v>
      </c>
      <c r="C15" s="31"/>
      <c r="D15" s="336"/>
      <c r="E15" s="100"/>
    </row>
    <row r="16" spans="1:5" ht="18.600000000000001">
      <c r="A16" s="36">
        <v>13</v>
      </c>
      <c r="B16" s="38" t="s">
        <v>1672</v>
      </c>
      <c r="C16" s="31"/>
      <c r="D16" s="336"/>
      <c r="E16" s="100"/>
    </row>
    <row r="17" spans="1:5" ht="18.600000000000001">
      <c r="A17" s="36">
        <v>14</v>
      </c>
      <c r="B17" s="38" t="s">
        <v>1673</v>
      </c>
      <c r="C17" s="31"/>
      <c r="D17" s="336"/>
      <c r="E17" s="100"/>
    </row>
    <row r="18" spans="1:5" ht="37.200000000000003">
      <c r="A18" s="36">
        <v>15</v>
      </c>
      <c r="B18" s="32" t="s">
        <v>1674</v>
      </c>
      <c r="C18" s="31"/>
      <c r="D18" s="336"/>
      <c r="E18" s="100"/>
    </row>
    <row r="19" spans="1:5" ht="37.200000000000003">
      <c r="A19" s="36">
        <v>16</v>
      </c>
      <c r="B19" s="32" t="s">
        <v>1675</v>
      </c>
      <c r="C19" s="31"/>
      <c r="D19" s="336"/>
      <c r="E19" s="100"/>
    </row>
    <row r="20" spans="1:5" ht="18.600000000000001">
      <c r="A20" s="36">
        <v>17</v>
      </c>
      <c r="B20" s="34" t="s">
        <v>1676</v>
      </c>
      <c r="C20" s="31" t="s">
        <v>1677</v>
      </c>
      <c r="D20" s="336"/>
      <c r="E20" s="100"/>
    </row>
    <row r="21" spans="1:5" ht="18.600000000000001">
      <c r="A21" s="36">
        <v>18</v>
      </c>
      <c r="B21" s="32" t="s">
        <v>1678</v>
      </c>
      <c r="C21" s="31" t="s">
        <v>1677</v>
      </c>
      <c r="D21" s="336"/>
      <c r="E21" s="100"/>
    </row>
    <row r="22" spans="1:5" ht="18.600000000000001">
      <c r="A22" s="36">
        <v>19</v>
      </c>
      <c r="B22" s="32" t="s">
        <v>1679</v>
      </c>
      <c r="C22" s="31" t="s">
        <v>1677</v>
      </c>
      <c r="D22" s="336"/>
      <c r="E22" s="100"/>
    </row>
    <row r="23" spans="1:5" ht="18.600000000000001">
      <c r="A23" s="36">
        <v>20</v>
      </c>
      <c r="B23" s="32" t="s">
        <v>1680</v>
      </c>
      <c r="C23" s="31" t="s">
        <v>1677</v>
      </c>
      <c r="D23" s="336"/>
      <c r="E23" s="100"/>
    </row>
    <row r="24" spans="1:5" ht="18.600000000000001">
      <c r="A24" s="36">
        <v>21</v>
      </c>
      <c r="B24" s="32" t="s">
        <v>1681</v>
      </c>
      <c r="C24" s="31" t="s">
        <v>1677</v>
      </c>
      <c r="D24" s="336"/>
      <c r="E24" s="100"/>
    </row>
    <row r="25" spans="1:5" ht="18.600000000000001">
      <c r="A25" s="36">
        <v>22</v>
      </c>
      <c r="B25" s="32" t="s">
        <v>1682</v>
      </c>
      <c r="C25" s="31" t="s">
        <v>1683</v>
      </c>
      <c r="D25" s="336"/>
      <c r="E25" s="100"/>
    </row>
    <row r="26" spans="1:5" ht="18.600000000000001">
      <c r="A26" s="36">
        <v>23</v>
      </c>
      <c r="B26" s="32" t="s">
        <v>1684</v>
      </c>
      <c r="C26" s="31" t="s">
        <v>1683</v>
      </c>
      <c r="D26" s="336"/>
      <c r="E26" s="100"/>
    </row>
    <row r="27" spans="1:5" ht="37.200000000000003">
      <c r="A27" s="36">
        <v>24</v>
      </c>
      <c r="B27" s="34" t="s">
        <v>193</v>
      </c>
      <c r="C27" s="31" t="s">
        <v>1685</v>
      </c>
      <c r="D27" s="336"/>
      <c r="E27" s="100"/>
    </row>
    <row r="28" spans="1:5" ht="37.200000000000003">
      <c r="A28" s="36">
        <v>25</v>
      </c>
      <c r="B28" s="34" t="s">
        <v>1686</v>
      </c>
      <c r="C28" s="31" t="s">
        <v>1685</v>
      </c>
      <c r="D28" s="336"/>
      <c r="E28" s="100"/>
    </row>
    <row r="29" spans="1:5" ht="19.2" thickBot="1">
      <c r="A29" s="36">
        <v>26</v>
      </c>
      <c r="B29" s="34" t="s">
        <v>1687</v>
      </c>
      <c r="C29" s="31" t="s">
        <v>1677</v>
      </c>
      <c r="D29" s="337"/>
      <c r="E29" s="100"/>
    </row>
  </sheetData>
  <sheetProtection sheet="1" objects="1" scenarios="1" selectLockedCells="1"/>
  <phoneticPr fontId="2"/>
  <dataValidations count="1">
    <dataValidation type="list" allowBlank="1" showInputMessage="1" showErrorMessage="1" sqref="D4:D29" xr:uid="{8D3BCD5B-B46D-461E-9E2B-C8119BBF2E4D}">
      <formula1>"〇,ー"</formula1>
    </dataValidation>
  </dataValidations>
  <pageMargins left="0.7" right="0.7" top="0.75" bottom="0.75" header="0.3" footer="0.3"/>
  <pageSetup paperSize="9" scale="6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74555-5903-4356-91C1-BF64D067D1F8}">
  <dimension ref="A2:K1124"/>
  <sheetViews>
    <sheetView zoomScale="70" zoomScaleNormal="70" workbookViewId="0">
      <selection activeCell="I23" sqref="I23"/>
    </sheetView>
  </sheetViews>
  <sheetFormatPr defaultColWidth="9" defaultRowHeight="15"/>
  <cols>
    <col min="1" max="7" width="9" style="3"/>
    <col min="8" max="8" width="8.5" style="3" customWidth="1"/>
    <col min="9" max="9" width="40" style="3" customWidth="1"/>
    <col min="10" max="10" width="14" style="3" customWidth="1"/>
    <col min="11" max="16384" width="9" style="3"/>
  </cols>
  <sheetData>
    <row r="2" spans="1:10" ht="18.600000000000001">
      <c r="A2" s="1"/>
      <c r="B2" s="2" t="s">
        <v>375</v>
      </c>
      <c r="C2" s="1"/>
      <c r="D2" s="1"/>
      <c r="E2" s="1"/>
      <c r="F2" s="1"/>
      <c r="G2" s="1"/>
      <c r="H2" s="1"/>
      <c r="I2" s="1"/>
      <c r="J2" s="1"/>
    </row>
    <row r="6" spans="1:10">
      <c r="F6" s="4" t="s">
        <v>1626</v>
      </c>
    </row>
    <row r="7" spans="1:10">
      <c r="F7" s="4" t="s">
        <v>976</v>
      </c>
      <c r="G7" s="4"/>
      <c r="H7" s="4"/>
    </row>
    <row r="8" spans="1:10">
      <c r="G8" s="4"/>
      <c r="H8" s="4"/>
    </row>
    <row r="9" spans="1:10">
      <c r="C9" s="81" t="s">
        <v>1628</v>
      </c>
    </row>
    <row r="10" spans="1:10">
      <c r="C10" s="81" t="s">
        <v>1629</v>
      </c>
    </row>
    <row r="11" spans="1:10">
      <c r="C11" s="81" t="s">
        <v>376</v>
      </c>
    </row>
    <row r="12" spans="1:10">
      <c r="C12" s="4"/>
    </row>
    <row r="17" spans="1:11" ht="15.6" thickBot="1"/>
    <row r="18" spans="1:11">
      <c r="G18" s="5"/>
      <c r="H18" s="6"/>
      <c r="I18" s="6"/>
      <c r="J18" s="7"/>
    </row>
    <row r="19" spans="1:11">
      <c r="G19" s="8" t="s">
        <v>377</v>
      </c>
      <c r="H19" s="9"/>
      <c r="I19" s="9"/>
      <c r="J19" s="10"/>
    </row>
    <row r="20" spans="1:11">
      <c r="G20" s="8" t="s">
        <v>1627</v>
      </c>
      <c r="H20" s="9"/>
      <c r="I20" s="9"/>
      <c r="J20" s="10"/>
    </row>
    <row r="21" spans="1:11">
      <c r="G21" s="8"/>
      <c r="H21" s="11" t="s">
        <v>978</v>
      </c>
      <c r="I21" s="11"/>
      <c r="J21" s="12"/>
    </row>
    <row r="22" spans="1:11" ht="9" customHeight="1" thickBot="1">
      <c r="G22" s="8"/>
      <c r="H22" s="9"/>
      <c r="I22" s="9"/>
      <c r="J22" s="9"/>
      <c r="K22" s="13"/>
    </row>
    <row r="23" spans="1:11" ht="15.6" thickBot="1">
      <c r="G23" s="8"/>
      <c r="H23" s="14" t="s">
        <v>378</v>
      </c>
      <c r="I23" s="102"/>
      <c r="J23" s="9"/>
    </row>
    <row r="24" spans="1:11" ht="15.6" thickBot="1">
      <c r="G24" s="8"/>
      <c r="H24" s="9"/>
      <c r="I24" s="9"/>
      <c r="J24" s="10"/>
    </row>
    <row r="25" spans="1:11" ht="15.6" thickBot="1">
      <c r="G25" s="8"/>
      <c r="H25" s="15" t="str">
        <f>_xlfn.XLOOKUP(I23,A30:A677,B30:B677,"未登録")</f>
        <v>未登録</v>
      </c>
      <c r="I25" s="9" t="s">
        <v>977</v>
      </c>
      <c r="J25" s="10"/>
    </row>
    <row r="26" spans="1:11" ht="15.6" thickBot="1">
      <c r="G26" s="16"/>
      <c r="H26" s="17"/>
      <c r="I26" s="17"/>
      <c r="J26" s="18"/>
    </row>
    <row r="28" spans="1:11" ht="28.5" customHeight="1"/>
    <row r="29" spans="1:11" s="19" customFormat="1" hidden="1">
      <c r="A29" s="79" t="s">
        <v>379</v>
      </c>
      <c r="B29" s="79" t="s">
        <v>380</v>
      </c>
      <c r="G29" s="3"/>
      <c r="H29" s="3"/>
      <c r="I29" s="3"/>
      <c r="J29" s="3"/>
    </row>
    <row r="30" spans="1:11" s="19" customFormat="1" ht="12" hidden="1" customHeight="1">
      <c r="A30" s="80" t="s">
        <v>1015</v>
      </c>
      <c r="B30" s="80">
        <v>1</v>
      </c>
      <c r="G30" s="3"/>
      <c r="H30" s="3"/>
      <c r="I30" s="3"/>
      <c r="J30" s="3"/>
    </row>
    <row r="31" spans="1:11" s="19" customFormat="1" ht="12" hidden="1" customHeight="1">
      <c r="A31" s="80" t="s">
        <v>1016</v>
      </c>
      <c r="B31" s="80">
        <v>2</v>
      </c>
      <c r="G31" s="3"/>
      <c r="H31" s="3"/>
      <c r="I31" s="3"/>
      <c r="J31" s="3"/>
    </row>
    <row r="32" spans="1:11" s="19" customFormat="1" ht="12" hidden="1" customHeight="1">
      <c r="A32" s="80" t="s">
        <v>1017</v>
      </c>
      <c r="B32" s="80">
        <v>3</v>
      </c>
      <c r="G32" s="3"/>
      <c r="H32" s="3"/>
      <c r="I32" s="3"/>
      <c r="J32" s="3"/>
    </row>
    <row r="33" spans="1:10" s="19" customFormat="1" ht="12" hidden="1" customHeight="1">
      <c r="A33" s="80" t="s">
        <v>1018</v>
      </c>
      <c r="B33" s="80">
        <v>5</v>
      </c>
      <c r="G33" s="3"/>
      <c r="H33" s="3"/>
      <c r="I33" s="3"/>
      <c r="J33" s="3"/>
    </row>
    <row r="34" spans="1:10" s="19" customFormat="1" ht="12" hidden="1" customHeight="1">
      <c r="A34" s="80" t="s">
        <v>1019</v>
      </c>
      <c r="B34" s="80">
        <v>7</v>
      </c>
      <c r="G34" s="3"/>
      <c r="H34" s="3"/>
      <c r="I34" s="3"/>
      <c r="J34" s="3"/>
    </row>
    <row r="35" spans="1:10" s="19" customFormat="1" ht="12" hidden="1" customHeight="1">
      <c r="A35" s="80" t="s">
        <v>1020</v>
      </c>
      <c r="B35" s="80">
        <v>8</v>
      </c>
      <c r="G35" s="3"/>
      <c r="H35" s="3"/>
      <c r="I35" s="3"/>
      <c r="J35" s="3"/>
    </row>
    <row r="36" spans="1:10" s="19" customFormat="1" ht="12" hidden="1" customHeight="1">
      <c r="A36" s="80" t="s">
        <v>1021</v>
      </c>
      <c r="B36" s="80">
        <v>10</v>
      </c>
    </row>
    <row r="37" spans="1:10" s="19" customFormat="1" ht="12" hidden="1" customHeight="1">
      <c r="A37" s="80" t="s">
        <v>1022</v>
      </c>
      <c r="B37" s="80">
        <v>11</v>
      </c>
    </row>
    <row r="38" spans="1:10" s="19" customFormat="1" ht="12" hidden="1" customHeight="1">
      <c r="A38" s="80" t="s">
        <v>1023</v>
      </c>
      <c r="B38" s="80">
        <v>12</v>
      </c>
    </row>
    <row r="39" spans="1:10" s="19" customFormat="1" ht="12" hidden="1" customHeight="1">
      <c r="A39" s="80" t="s">
        <v>1024</v>
      </c>
      <c r="B39" s="80">
        <v>13</v>
      </c>
    </row>
    <row r="40" spans="1:10" s="19" customFormat="1" ht="12" hidden="1" customHeight="1">
      <c r="A40" s="80" t="s">
        <v>1025</v>
      </c>
      <c r="B40" s="80">
        <v>14</v>
      </c>
    </row>
    <row r="41" spans="1:10" s="19" customFormat="1" ht="12" hidden="1" customHeight="1">
      <c r="A41" s="80" t="s">
        <v>1026</v>
      </c>
      <c r="B41" s="80">
        <v>15</v>
      </c>
    </row>
    <row r="42" spans="1:10" s="19" customFormat="1" ht="12" hidden="1" customHeight="1">
      <c r="A42" s="80" t="s">
        <v>1027</v>
      </c>
      <c r="B42" s="80">
        <v>16</v>
      </c>
    </row>
    <row r="43" spans="1:10" s="19" customFormat="1" ht="12" hidden="1" customHeight="1">
      <c r="A43" s="80" t="s">
        <v>1028</v>
      </c>
      <c r="B43" s="80">
        <v>17</v>
      </c>
    </row>
    <row r="44" spans="1:10" s="19" customFormat="1" ht="12" hidden="1" customHeight="1">
      <c r="A44" s="80" t="s">
        <v>1029</v>
      </c>
      <c r="B44" s="80">
        <v>23</v>
      </c>
    </row>
    <row r="45" spans="1:10" s="19" customFormat="1" ht="12" hidden="1" customHeight="1">
      <c r="A45" s="80" t="s">
        <v>1030</v>
      </c>
      <c r="B45" s="80">
        <v>25</v>
      </c>
    </row>
    <row r="46" spans="1:10" s="19" customFormat="1" ht="12" hidden="1" customHeight="1">
      <c r="A46" s="80" t="s">
        <v>1031</v>
      </c>
      <c r="B46" s="80">
        <v>26</v>
      </c>
    </row>
    <row r="47" spans="1:10" s="19" customFormat="1" ht="12" hidden="1" customHeight="1">
      <c r="A47" s="80" t="s">
        <v>1032</v>
      </c>
      <c r="B47" s="80">
        <v>28</v>
      </c>
    </row>
    <row r="48" spans="1:10" s="19" customFormat="1" ht="12" hidden="1" customHeight="1">
      <c r="A48" s="80" t="s">
        <v>1033</v>
      </c>
      <c r="B48" s="80">
        <v>29</v>
      </c>
    </row>
    <row r="49" spans="1:2" s="19" customFormat="1" ht="12" hidden="1" customHeight="1">
      <c r="A49" s="80" t="s">
        <v>1034</v>
      </c>
      <c r="B49" s="80">
        <v>30</v>
      </c>
    </row>
    <row r="50" spans="1:2" s="19" customFormat="1" ht="12" hidden="1" customHeight="1">
      <c r="A50" s="80" t="s">
        <v>1035</v>
      </c>
      <c r="B50" s="80">
        <v>32</v>
      </c>
    </row>
    <row r="51" spans="1:2" s="19" customFormat="1" ht="12" hidden="1" customHeight="1">
      <c r="A51" s="80" t="s">
        <v>1036</v>
      </c>
      <c r="B51" s="80">
        <v>33</v>
      </c>
    </row>
    <row r="52" spans="1:2" s="19" customFormat="1" ht="12" hidden="1" customHeight="1">
      <c r="A52" s="80" t="s">
        <v>1037</v>
      </c>
      <c r="B52" s="80">
        <v>34</v>
      </c>
    </row>
    <row r="53" spans="1:2" s="19" customFormat="1" ht="12" hidden="1" customHeight="1">
      <c r="A53" s="80" t="s">
        <v>1038</v>
      </c>
      <c r="B53" s="80">
        <v>35</v>
      </c>
    </row>
    <row r="54" spans="1:2" s="19" customFormat="1" ht="12" hidden="1" customHeight="1">
      <c r="A54" s="80" t="s">
        <v>1039</v>
      </c>
      <c r="B54" s="80">
        <v>36</v>
      </c>
    </row>
    <row r="55" spans="1:2" s="19" customFormat="1" ht="12" hidden="1" customHeight="1">
      <c r="A55" s="80" t="s">
        <v>1040</v>
      </c>
      <c r="B55" s="80">
        <v>38</v>
      </c>
    </row>
    <row r="56" spans="1:2" s="19" customFormat="1" ht="12" hidden="1" customHeight="1">
      <c r="A56" s="80" t="s">
        <v>1041</v>
      </c>
      <c r="B56" s="80">
        <v>39</v>
      </c>
    </row>
    <row r="57" spans="1:2" s="19" customFormat="1" ht="12" hidden="1" customHeight="1">
      <c r="A57" s="80" t="s">
        <v>1042</v>
      </c>
      <c r="B57" s="80">
        <v>40</v>
      </c>
    </row>
    <row r="58" spans="1:2" s="19" customFormat="1" ht="12" hidden="1" customHeight="1">
      <c r="A58" s="80" t="s">
        <v>1043</v>
      </c>
      <c r="B58" s="80">
        <v>41</v>
      </c>
    </row>
    <row r="59" spans="1:2" s="19" customFormat="1" ht="12" hidden="1" customHeight="1">
      <c r="A59" s="80" t="s">
        <v>407</v>
      </c>
      <c r="B59" s="80">
        <v>42</v>
      </c>
    </row>
    <row r="60" spans="1:2" s="19" customFormat="1" ht="12" hidden="1" customHeight="1">
      <c r="A60" s="80" t="s">
        <v>1044</v>
      </c>
      <c r="B60" s="80">
        <v>43</v>
      </c>
    </row>
    <row r="61" spans="1:2" s="19" customFormat="1" ht="12" hidden="1" customHeight="1">
      <c r="A61" s="80" t="s">
        <v>1045</v>
      </c>
      <c r="B61" s="80">
        <v>46</v>
      </c>
    </row>
    <row r="62" spans="1:2" s="19" customFormat="1" ht="12" hidden="1" customHeight="1">
      <c r="A62" s="80" t="s">
        <v>1046</v>
      </c>
      <c r="B62" s="80">
        <v>47</v>
      </c>
    </row>
    <row r="63" spans="1:2" s="19" customFormat="1" ht="12" hidden="1" customHeight="1">
      <c r="A63" s="80" t="s">
        <v>1047</v>
      </c>
      <c r="B63" s="80">
        <v>49</v>
      </c>
    </row>
    <row r="64" spans="1:2" s="19" customFormat="1" ht="12" hidden="1" customHeight="1">
      <c r="A64" s="80" t="s">
        <v>1048</v>
      </c>
      <c r="B64" s="80">
        <v>50</v>
      </c>
    </row>
    <row r="65" spans="1:2" s="19" customFormat="1" ht="12" hidden="1" customHeight="1">
      <c r="A65" s="80" t="s">
        <v>1049</v>
      </c>
      <c r="B65" s="80">
        <v>51</v>
      </c>
    </row>
    <row r="66" spans="1:2" s="19" customFormat="1" ht="12" hidden="1" customHeight="1">
      <c r="A66" s="80" t="s">
        <v>1050</v>
      </c>
      <c r="B66" s="80">
        <v>53</v>
      </c>
    </row>
    <row r="67" spans="1:2" s="19" customFormat="1" ht="12" hidden="1" customHeight="1">
      <c r="A67" s="80" t="s">
        <v>1051</v>
      </c>
      <c r="B67" s="80">
        <v>54</v>
      </c>
    </row>
    <row r="68" spans="1:2" s="19" customFormat="1" ht="12" hidden="1" customHeight="1">
      <c r="A68" s="80" t="s">
        <v>1052</v>
      </c>
      <c r="B68" s="80">
        <v>55</v>
      </c>
    </row>
    <row r="69" spans="1:2" s="19" customFormat="1" ht="12" hidden="1" customHeight="1">
      <c r="A69" s="80" t="s">
        <v>1053</v>
      </c>
      <c r="B69" s="80">
        <v>56</v>
      </c>
    </row>
    <row r="70" spans="1:2" s="19" customFormat="1" ht="12" hidden="1" customHeight="1">
      <c r="A70" s="80" t="s">
        <v>1054</v>
      </c>
      <c r="B70" s="80">
        <v>57</v>
      </c>
    </row>
    <row r="71" spans="1:2" s="19" customFormat="1" ht="12" hidden="1" customHeight="1">
      <c r="A71" s="80" t="s">
        <v>1055</v>
      </c>
      <c r="B71" s="80">
        <v>59</v>
      </c>
    </row>
    <row r="72" spans="1:2" s="19" customFormat="1" ht="12" hidden="1" customHeight="1">
      <c r="A72" s="80" t="s">
        <v>1056</v>
      </c>
      <c r="B72" s="80">
        <v>61</v>
      </c>
    </row>
    <row r="73" spans="1:2" s="19" customFormat="1" ht="12" hidden="1" customHeight="1">
      <c r="A73" s="80" t="s">
        <v>1057</v>
      </c>
      <c r="B73" s="80">
        <v>62</v>
      </c>
    </row>
    <row r="74" spans="1:2" s="19" customFormat="1" ht="12" hidden="1" customHeight="1">
      <c r="A74" s="80" t="s">
        <v>1058</v>
      </c>
      <c r="B74" s="80">
        <v>63</v>
      </c>
    </row>
    <row r="75" spans="1:2" s="19" customFormat="1" ht="12" hidden="1" customHeight="1">
      <c r="A75" s="80" t="s">
        <v>1059</v>
      </c>
      <c r="B75" s="80">
        <v>64</v>
      </c>
    </row>
    <row r="76" spans="1:2" s="19" customFormat="1" ht="12" hidden="1" customHeight="1">
      <c r="A76" s="80" t="s">
        <v>1060</v>
      </c>
      <c r="B76" s="80">
        <v>65</v>
      </c>
    </row>
    <row r="77" spans="1:2" s="19" customFormat="1" ht="12" hidden="1" customHeight="1">
      <c r="A77" s="80" t="s">
        <v>1061</v>
      </c>
      <c r="B77" s="80">
        <v>66</v>
      </c>
    </row>
    <row r="78" spans="1:2" s="19" customFormat="1" ht="12" hidden="1" customHeight="1">
      <c r="A78" s="80" t="s">
        <v>1062</v>
      </c>
      <c r="B78" s="80">
        <v>69</v>
      </c>
    </row>
    <row r="79" spans="1:2" s="19" customFormat="1" ht="12" hidden="1" customHeight="1">
      <c r="A79" s="80" t="s">
        <v>1063</v>
      </c>
      <c r="B79" s="80">
        <v>72</v>
      </c>
    </row>
    <row r="80" spans="1:2" s="19" customFormat="1" ht="12" hidden="1" customHeight="1">
      <c r="A80" s="80" t="s">
        <v>1064</v>
      </c>
      <c r="B80" s="80">
        <v>76</v>
      </c>
    </row>
    <row r="81" spans="1:2" s="19" customFormat="1" ht="12" hidden="1" customHeight="1">
      <c r="A81" s="80" t="s">
        <v>1065</v>
      </c>
      <c r="B81" s="80">
        <v>78</v>
      </c>
    </row>
    <row r="82" spans="1:2" s="19" customFormat="1" ht="12" hidden="1" customHeight="1">
      <c r="A82" s="80" t="s">
        <v>1066</v>
      </c>
      <c r="B82" s="80">
        <v>79</v>
      </c>
    </row>
    <row r="83" spans="1:2" s="19" customFormat="1" ht="12" hidden="1" customHeight="1">
      <c r="A83" s="80" t="s">
        <v>1067</v>
      </c>
      <c r="B83" s="80">
        <v>80</v>
      </c>
    </row>
    <row r="84" spans="1:2" s="19" customFormat="1" ht="12" hidden="1" customHeight="1">
      <c r="A84" s="80" t="s">
        <v>1068</v>
      </c>
      <c r="B84" s="80">
        <v>81</v>
      </c>
    </row>
    <row r="85" spans="1:2" s="19" customFormat="1" ht="12" hidden="1" customHeight="1">
      <c r="A85" s="80" t="s">
        <v>1069</v>
      </c>
      <c r="B85" s="80">
        <v>82</v>
      </c>
    </row>
    <row r="86" spans="1:2" s="19" customFormat="1" ht="12" hidden="1" customHeight="1">
      <c r="A86" s="80" t="s">
        <v>1070</v>
      </c>
      <c r="B86" s="80">
        <v>83</v>
      </c>
    </row>
    <row r="87" spans="1:2" s="19" customFormat="1" ht="12" hidden="1" customHeight="1">
      <c r="A87" s="80" t="s">
        <v>1071</v>
      </c>
      <c r="B87" s="80">
        <v>84</v>
      </c>
    </row>
    <row r="88" spans="1:2" s="19" customFormat="1" ht="12" hidden="1" customHeight="1">
      <c r="A88" s="80" t="s">
        <v>1072</v>
      </c>
      <c r="B88" s="80">
        <v>85</v>
      </c>
    </row>
    <row r="89" spans="1:2" s="19" customFormat="1" ht="12" hidden="1" customHeight="1">
      <c r="A89" s="80" t="s">
        <v>1073</v>
      </c>
      <c r="B89" s="80">
        <v>86</v>
      </c>
    </row>
    <row r="90" spans="1:2" s="19" customFormat="1" ht="12" hidden="1" customHeight="1">
      <c r="A90" s="80" t="s">
        <v>1074</v>
      </c>
      <c r="B90" s="80">
        <v>88</v>
      </c>
    </row>
    <row r="91" spans="1:2" s="19" customFormat="1" ht="12" hidden="1" customHeight="1">
      <c r="A91" s="80" t="s">
        <v>1075</v>
      </c>
      <c r="B91" s="80">
        <v>96</v>
      </c>
    </row>
    <row r="92" spans="1:2" s="19" customFormat="1" ht="12" hidden="1" customHeight="1">
      <c r="A92" s="80" t="s">
        <v>1076</v>
      </c>
      <c r="B92" s="80">
        <v>97</v>
      </c>
    </row>
    <row r="93" spans="1:2" s="19" customFormat="1" ht="12" hidden="1" customHeight="1">
      <c r="A93" s="80" t="s">
        <v>1077</v>
      </c>
      <c r="B93" s="80">
        <v>98</v>
      </c>
    </row>
    <row r="94" spans="1:2" s="19" customFormat="1" ht="12" hidden="1" customHeight="1">
      <c r="A94" s="80" t="s">
        <v>1078</v>
      </c>
      <c r="B94" s="80">
        <v>100</v>
      </c>
    </row>
    <row r="95" spans="1:2" s="19" customFormat="1" ht="12" hidden="1" customHeight="1">
      <c r="A95" s="80" t="s">
        <v>1079</v>
      </c>
      <c r="B95" s="80">
        <v>101</v>
      </c>
    </row>
    <row r="96" spans="1:2" s="19" customFormat="1" ht="12" hidden="1" customHeight="1">
      <c r="A96" s="80" t="s">
        <v>1080</v>
      </c>
      <c r="B96" s="80">
        <v>102</v>
      </c>
    </row>
    <row r="97" spans="1:2" s="19" customFormat="1" ht="12" hidden="1" customHeight="1">
      <c r="A97" s="80" t="s">
        <v>1081</v>
      </c>
      <c r="B97" s="80">
        <v>105</v>
      </c>
    </row>
    <row r="98" spans="1:2" s="19" customFormat="1" ht="12" hidden="1" customHeight="1">
      <c r="A98" s="80" t="s">
        <v>1082</v>
      </c>
      <c r="B98" s="80">
        <v>107</v>
      </c>
    </row>
    <row r="99" spans="1:2" s="19" customFormat="1" ht="12" hidden="1" customHeight="1">
      <c r="A99" s="80" t="s">
        <v>1083</v>
      </c>
      <c r="B99" s="80">
        <v>108</v>
      </c>
    </row>
    <row r="100" spans="1:2" s="19" customFormat="1" ht="12" hidden="1" customHeight="1">
      <c r="A100" s="80" t="s">
        <v>1084</v>
      </c>
      <c r="B100" s="80">
        <v>109</v>
      </c>
    </row>
    <row r="101" spans="1:2" s="19" customFormat="1" ht="12" hidden="1" customHeight="1">
      <c r="A101" s="80" t="s">
        <v>1085</v>
      </c>
      <c r="B101" s="80">
        <v>110</v>
      </c>
    </row>
    <row r="102" spans="1:2" s="19" customFormat="1" ht="12" hidden="1" customHeight="1">
      <c r="A102" s="80" t="s">
        <v>1086</v>
      </c>
      <c r="B102" s="80">
        <v>111</v>
      </c>
    </row>
    <row r="103" spans="1:2" s="19" customFormat="1" ht="12" hidden="1" customHeight="1">
      <c r="A103" s="80" t="s">
        <v>398</v>
      </c>
      <c r="B103" s="80">
        <v>116</v>
      </c>
    </row>
    <row r="104" spans="1:2" s="19" customFormat="1" ht="12" hidden="1" customHeight="1">
      <c r="A104" s="80" t="s">
        <v>1087</v>
      </c>
      <c r="B104" s="80">
        <v>119</v>
      </c>
    </row>
    <row r="105" spans="1:2" s="19" customFormat="1" ht="12" hidden="1" customHeight="1">
      <c r="A105" s="80" t="s">
        <v>1088</v>
      </c>
      <c r="B105" s="80">
        <v>122</v>
      </c>
    </row>
    <row r="106" spans="1:2" s="19" customFormat="1" ht="12" hidden="1" customHeight="1">
      <c r="A106" s="80" t="s">
        <v>1089</v>
      </c>
      <c r="B106" s="80">
        <v>126</v>
      </c>
    </row>
    <row r="107" spans="1:2" s="19" customFormat="1" ht="12" hidden="1" customHeight="1">
      <c r="A107" s="80" t="s">
        <v>1090</v>
      </c>
      <c r="B107" s="80">
        <v>129</v>
      </c>
    </row>
    <row r="108" spans="1:2" s="19" customFormat="1" ht="12" hidden="1" customHeight="1">
      <c r="A108" s="80" t="s">
        <v>1091</v>
      </c>
      <c r="B108" s="80">
        <v>130</v>
      </c>
    </row>
    <row r="109" spans="1:2" s="19" customFormat="1" ht="12" hidden="1" customHeight="1">
      <c r="A109" s="80" t="s">
        <v>1092</v>
      </c>
      <c r="B109" s="80">
        <v>132</v>
      </c>
    </row>
    <row r="110" spans="1:2" s="19" customFormat="1" ht="12" hidden="1" customHeight="1">
      <c r="A110" s="80" t="s">
        <v>1093</v>
      </c>
      <c r="B110" s="80">
        <v>133</v>
      </c>
    </row>
    <row r="111" spans="1:2" s="19" customFormat="1" ht="12" hidden="1" customHeight="1">
      <c r="A111" s="80" t="s">
        <v>1094</v>
      </c>
      <c r="B111" s="80">
        <v>134</v>
      </c>
    </row>
    <row r="112" spans="1:2" s="19" customFormat="1" ht="12" hidden="1" customHeight="1">
      <c r="A112" s="80" t="s">
        <v>1095</v>
      </c>
      <c r="B112" s="80">
        <v>136</v>
      </c>
    </row>
    <row r="113" spans="1:2" s="19" customFormat="1" ht="12" hidden="1" customHeight="1">
      <c r="A113" s="80" t="s">
        <v>1096</v>
      </c>
      <c r="B113" s="80">
        <v>137</v>
      </c>
    </row>
    <row r="114" spans="1:2" s="19" customFormat="1" ht="12" hidden="1" customHeight="1">
      <c r="A114" s="80" t="s">
        <v>1097</v>
      </c>
      <c r="B114" s="80">
        <v>139</v>
      </c>
    </row>
    <row r="115" spans="1:2" s="19" customFormat="1" ht="12" hidden="1" customHeight="1">
      <c r="A115" s="80" t="s">
        <v>1098</v>
      </c>
      <c r="B115" s="80">
        <v>146</v>
      </c>
    </row>
    <row r="116" spans="1:2" s="19" customFormat="1" ht="12" hidden="1" customHeight="1">
      <c r="A116" s="80" t="s">
        <v>1099</v>
      </c>
      <c r="B116" s="80">
        <v>148</v>
      </c>
    </row>
    <row r="117" spans="1:2" s="19" customFormat="1" ht="12" hidden="1" customHeight="1">
      <c r="A117" s="80" t="s">
        <v>1100</v>
      </c>
      <c r="B117" s="80">
        <v>149</v>
      </c>
    </row>
    <row r="118" spans="1:2" s="19" customFormat="1" ht="12" hidden="1" customHeight="1">
      <c r="A118" s="80" t="s">
        <v>1101</v>
      </c>
      <c r="B118" s="80">
        <v>152</v>
      </c>
    </row>
    <row r="119" spans="1:2" s="19" customFormat="1" ht="12" hidden="1" customHeight="1">
      <c r="A119" s="80" t="s">
        <v>1102</v>
      </c>
      <c r="B119" s="80">
        <v>154</v>
      </c>
    </row>
    <row r="120" spans="1:2" s="19" customFormat="1" ht="12" hidden="1" customHeight="1">
      <c r="A120" s="80" t="s">
        <v>1103</v>
      </c>
      <c r="B120" s="80">
        <v>155</v>
      </c>
    </row>
    <row r="121" spans="1:2" s="19" customFormat="1" ht="12" hidden="1" customHeight="1">
      <c r="A121" s="80" t="s">
        <v>1104</v>
      </c>
      <c r="B121" s="80">
        <v>156</v>
      </c>
    </row>
    <row r="122" spans="1:2" s="19" customFormat="1" ht="12" hidden="1" customHeight="1">
      <c r="A122" s="80" t="s">
        <v>1105</v>
      </c>
      <c r="B122" s="80">
        <v>161</v>
      </c>
    </row>
    <row r="123" spans="1:2" s="19" customFormat="1" ht="12" hidden="1" customHeight="1">
      <c r="A123" s="80" t="s">
        <v>1106</v>
      </c>
      <c r="B123" s="80">
        <v>162</v>
      </c>
    </row>
    <row r="124" spans="1:2" s="19" customFormat="1" ht="12" hidden="1" customHeight="1">
      <c r="A124" s="80" t="s">
        <v>1107</v>
      </c>
      <c r="B124" s="80">
        <v>166</v>
      </c>
    </row>
    <row r="125" spans="1:2" s="19" customFormat="1" ht="12" hidden="1" customHeight="1">
      <c r="A125" s="80" t="s">
        <v>1108</v>
      </c>
      <c r="B125" s="80">
        <v>167</v>
      </c>
    </row>
    <row r="126" spans="1:2" s="19" customFormat="1" ht="12" hidden="1" customHeight="1">
      <c r="A126" s="80" t="s">
        <v>1109</v>
      </c>
      <c r="B126" s="80">
        <v>168</v>
      </c>
    </row>
    <row r="127" spans="1:2" s="19" customFormat="1" ht="12" hidden="1" customHeight="1">
      <c r="A127" s="80" t="s">
        <v>1110</v>
      </c>
      <c r="B127" s="80">
        <v>172</v>
      </c>
    </row>
    <row r="128" spans="1:2" s="19" customFormat="1" ht="12" hidden="1" customHeight="1">
      <c r="A128" s="80" t="s">
        <v>1111</v>
      </c>
      <c r="B128" s="80">
        <v>179</v>
      </c>
    </row>
    <row r="129" spans="1:2" s="19" customFormat="1" ht="12" hidden="1" customHeight="1">
      <c r="A129" s="80" t="s">
        <v>1112</v>
      </c>
      <c r="B129" s="80">
        <v>181</v>
      </c>
    </row>
    <row r="130" spans="1:2" s="19" customFormat="1" ht="12" hidden="1" customHeight="1">
      <c r="A130" s="80" t="s">
        <v>1113</v>
      </c>
      <c r="B130" s="80">
        <v>183</v>
      </c>
    </row>
    <row r="131" spans="1:2" s="19" customFormat="1" ht="12" hidden="1" customHeight="1">
      <c r="A131" s="80" t="s">
        <v>1114</v>
      </c>
      <c r="B131" s="80">
        <v>185</v>
      </c>
    </row>
    <row r="132" spans="1:2" s="19" customFormat="1" ht="12" hidden="1" customHeight="1">
      <c r="A132" s="80" t="s">
        <v>1115</v>
      </c>
      <c r="B132" s="80">
        <v>187</v>
      </c>
    </row>
    <row r="133" spans="1:2" s="19" customFormat="1" ht="12" hidden="1" customHeight="1">
      <c r="A133" s="80" t="s">
        <v>1116</v>
      </c>
      <c r="B133" s="80">
        <v>189</v>
      </c>
    </row>
    <row r="134" spans="1:2" s="19" customFormat="1" ht="12" hidden="1" customHeight="1">
      <c r="A134" s="80" t="s">
        <v>1117</v>
      </c>
      <c r="B134" s="80">
        <v>193</v>
      </c>
    </row>
    <row r="135" spans="1:2" s="19" customFormat="1" ht="12" hidden="1" customHeight="1">
      <c r="A135" s="80" t="s">
        <v>1118</v>
      </c>
      <c r="B135" s="80">
        <v>194</v>
      </c>
    </row>
    <row r="136" spans="1:2" s="19" customFormat="1" ht="12" hidden="1" customHeight="1">
      <c r="A136" s="80" t="s">
        <v>1119</v>
      </c>
      <c r="B136" s="80">
        <v>196</v>
      </c>
    </row>
    <row r="137" spans="1:2" s="19" customFormat="1" ht="12" hidden="1" customHeight="1">
      <c r="A137" s="80" t="s">
        <v>1120</v>
      </c>
      <c r="B137" s="80">
        <v>197</v>
      </c>
    </row>
    <row r="138" spans="1:2" s="19" customFormat="1" ht="12" hidden="1" customHeight="1">
      <c r="A138" s="80" t="s">
        <v>1121</v>
      </c>
      <c r="B138" s="80">
        <v>198</v>
      </c>
    </row>
    <row r="139" spans="1:2" s="19" customFormat="1" ht="12" hidden="1" customHeight="1">
      <c r="A139" s="80" t="s">
        <v>1122</v>
      </c>
      <c r="B139" s="80">
        <v>199</v>
      </c>
    </row>
    <row r="140" spans="1:2" s="19" customFormat="1" ht="12" hidden="1" customHeight="1">
      <c r="A140" s="80" t="s">
        <v>1123</v>
      </c>
      <c r="B140" s="80">
        <v>201</v>
      </c>
    </row>
    <row r="141" spans="1:2" s="19" customFormat="1" ht="12" hidden="1" customHeight="1">
      <c r="A141" s="80" t="s">
        <v>1124</v>
      </c>
      <c r="B141" s="80">
        <v>202</v>
      </c>
    </row>
    <row r="142" spans="1:2" s="19" customFormat="1" ht="12" hidden="1" customHeight="1">
      <c r="A142" s="80" t="s">
        <v>1125</v>
      </c>
      <c r="B142" s="80">
        <v>204</v>
      </c>
    </row>
    <row r="143" spans="1:2" s="19" customFormat="1" ht="12" hidden="1" customHeight="1">
      <c r="A143" s="80" t="s">
        <v>1126</v>
      </c>
      <c r="B143" s="80">
        <v>211</v>
      </c>
    </row>
    <row r="144" spans="1:2" s="19" customFormat="1" ht="12" hidden="1" customHeight="1">
      <c r="A144" s="80" t="s">
        <v>1127</v>
      </c>
      <c r="B144" s="80">
        <v>212</v>
      </c>
    </row>
    <row r="145" spans="1:2" s="19" customFormat="1" ht="12" hidden="1" customHeight="1">
      <c r="A145" s="80" t="s">
        <v>1128</v>
      </c>
      <c r="B145" s="80">
        <v>215</v>
      </c>
    </row>
    <row r="146" spans="1:2" s="19" customFormat="1" ht="12" hidden="1" customHeight="1">
      <c r="A146" s="80" t="s">
        <v>1129</v>
      </c>
      <c r="B146" s="80">
        <v>216</v>
      </c>
    </row>
    <row r="147" spans="1:2" s="19" customFormat="1" ht="12" hidden="1" customHeight="1">
      <c r="A147" s="80" t="s">
        <v>1130</v>
      </c>
      <c r="B147" s="80">
        <v>217</v>
      </c>
    </row>
    <row r="148" spans="1:2" s="19" customFormat="1" ht="12" hidden="1" customHeight="1">
      <c r="A148" s="80" t="s">
        <v>1131</v>
      </c>
      <c r="B148" s="80">
        <v>218</v>
      </c>
    </row>
    <row r="149" spans="1:2" s="19" customFormat="1" ht="12" hidden="1" customHeight="1">
      <c r="A149" s="80" t="s">
        <v>1132</v>
      </c>
      <c r="B149" s="80">
        <v>222</v>
      </c>
    </row>
    <row r="150" spans="1:2" s="19" customFormat="1" ht="12" hidden="1" customHeight="1">
      <c r="A150" s="80" t="s">
        <v>1133</v>
      </c>
      <c r="B150" s="80">
        <v>223</v>
      </c>
    </row>
    <row r="151" spans="1:2" s="19" customFormat="1" ht="12" hidden="1" customHeight="1">
      <c r="A151" s="80" t="s">
        <v>1134</v>
      </c>
      <c r="B151" s="80">
        <v>224</v>
      </c>
    </row>
    <row r="152" spans="1:2" s="19" customFormat="1" ht="12" hidden="1" customHeight="1">
      <c r="A152" s="80" t="s">
        <v>1135</v>
      </c>
      <c r="B152" s="80">
        <v>227</v>
      </c>
    </row>
    <row r="153" spans="1:2" s="19" customFormat="1" ht="12" hidden="1" customHeight="1">
      <c r="A153" s="80" t="s">
        <v>1136</v>
      </c>
      <c r="B153" s="80">
        <v>228</v>
      </c>
    </row>
    <row r="154" spans="1:2" s="19" customFormat="1" ht="12" hidden="1" customHeight="1">
      <c r="A154" s="80" t="s">
        <v>391</v>
      </c>
      <c r="B154" s="80">
        <v>232</v>
      </c>
    </row>
    <row r="155" spans="1:2" s="19" customFormat="1" ht="12" hidden="1" customHeight="1">
      <c r="A155" s="80" t="s">
        <v>1137</v>
      </c>
      <c r="B155" s="80">
        <v>237</v>
      </c>
    </row>
    <row r="156" spans="1:2" s="19" customFormat="1" ht="12" hidden="1" customHeight="1">
      <c r="A156" s="80" t="s">
        <v>1138</v>
      </c>
      <c r="B156" s="80">
        <v>243</v>
      </c>
    </row>
    <row r="157" spans="1:2" s="19" customFormat="1" ht="12" hidden="1" customHeight="1">
      <c r="A157" s="80" t="s">
        <v>1139</v>
      </c>
      <c r="B157" s="80">
        <v>244</v>
      </c>
    </row>
    <row r="158" spans="1:2" s="19" customFormat="1" ht="12" hidden="1" customHeight="1">
      <c r="A158" s="80" t="s">
        <v>1140</v>
      </c>
      <c r="B158" s="80">
        <v>246</v>
      </c>
    </row>
    <row r="159" spans="1:2" s="19" customFormat="1" ht="12" hidden="1" customHeight="1">
      <c r="A159" s="80" t="s">
        <v>1141</v>
      </c>
      <c r="B159" s="80">
        <v>247</v>
      </c>
    </row>
    <row r="160" spans="1:2" s="19" customFormat="1" ht="12" hidden="1" customHeight="1">
      <c r="A160" s="80" t="s">
        <v>1142</v>
      </c>
      <c r="B160" s="80">
        <v>251</v>
      </c>
    </row>
    <row r="161" spans="1:2" s="19" customFormat="1" ht="12" hidden="1" customHeight="1">
      <c r="A161" s="80" t="s">
        <v>1143</v>
      </c>
      <c r="B161" s="80">
        <v>252</v>
      </c>
    </row>
    <row r="162" spans="1:2" s="19" customFormat="1" ht="12" hidden="1" customHeight="1">
      <c r="A162" s="80" t="s">
        <v>1144</v>
      </c>
      <c r="B162" s="80">
        <v>253</v>
      </c>
    </row>
    <row r="163" spans="1:2" s="19" customFormat="1" ht="12" hidden="1" customHeight="1">
      <c r="A163" s="80" t="s">
        <v>1145</v>
      </c>
      <c r="B163" s="80">
        <v>255</v>
      </c>
    </row>
    <row r="164" spans="1:2" s="19" customFormat="1" ht="12" hidden="1" customHeight="1">
      <c r="A164" s="80" t="s">
        <v>1146</v>
      </c>
      <c r="B164" s="80">
        <v>259</v>
      </c>
    </row>
    <row r="165" spans="1:2" s="19" customFormat="1" ht="12" hidden="1" customHeight="1">
      <c r="A165" s="80" t="s">
        <v>1147</v>
      </c>
      <c r="B165" s="80">
        <v>260</v>
      </c>
    </row>
    <row r="166" spans="1:2" s="19" customFormat="1" ht="12" hidden="1" customHeight="1">
      <c r="A166" s="80" t="s">
        <v>1148</v>
      </c>
      <c r="B166" s="80">
        <v>262</v>
      </c>
    </row>
    <row r="167" spans="1:2" s="19" customFormat="1" ht="12" hidden="1" customHeight="1">
      <c r="A167" s="80" t="s">
        <v>1149</v>
      </c>
      <c r="B167" s="80">
        <v>264</v>
      </c>
    </row>
    <row r="168" spans="1:2" s="19" customFormat="1" ht="12" hidden="1" customHeight="1">
      <c r="A168" s="80" t="s">
        <v>1150</v>
      </c>
      <c r="B168" s="80">
        <v>265</v>
      </c>
    </row>
    <row r="169" spans="1:2" s="19" customFormat="1" ht="12" hidden="1" customHeight="1">
      <c r="A169" s="80" t="s">
        <v>1151</v>
      </c>
      <c r="B169" s="80">
        <v>267</v>
      </c>
    </row>
    <row r="170" spans="1:2" s="19" customFormat="1" ht="12" hidden="1" customHeight="1">
      <c r="A170" s="80" t="s">
        <v>1152</v>
      </c>
      <c r="B170" s="80">
        <v>268</v>
      </c>
    </row>
    <row r="171" spans="1:2" s="19" customFormat="1" ht="12" hidden="1" customHeight="1">
      <c r="A171" s="80" t="s">
        <v>1153</v>
      </c>
      <c r="B171" s="80">
        <v>269</v>
      </c>
    </row>
    <row r="172" spans="1:2" s="19" customFormat="1" ht="12" hidden="1" customHeight="1">
      <c r="A172" s="80" t="s">
        <v>1154</v>
      </c>
      <c r="B172" s="80">
        <v>271</v>
      </c>
    </row>
    <row r="173" spans="1:2" s="19" customFormat="1" ht="12" hidden="1" customHeight="1">
      <c r="A173" s="80" t="s">
        <v>1155</v>
      </c>
      <c r="B173" s="80">
        <v>272</v>
      </c>
    </row>
    <row r="174" spans="1:2" s="19" customFormat="1" ht="12" hidden="1" customHeight="1">
      <c r="A174" s="80" t="s">
        <v>1156</v>
      </c>
      <c r="B174" s="80">
        <v>275</v>
      </c>
    </row>
    <row r="175" spans="1:2" s="19" customFormat="1" ht="12" hidden="1" customHeight="1">
      <c r="A175" s="80" t="s">
        <v>1157</v>
      </c>
      <c r="B175" s="80">
        <v>276</v>
      </c>
    </row>
    <row r="176" spans="1:2" s="19" customFormat="1" ht="12" hidden="1" customHeight="1">
      <c r="A176" s="80" t="s">
        <v>1158</v>
      </c>
      <c r="B176" s="80">
        <v>277</v>
      </c>
    </row>
    <row r="177" spans="1:2" s="19" customFormat="1" ht="12" hidden="1" customHeight="1">
      <c r="A177" s="80" t="s">
        <v>1159</v>
      </c>
      <c r="B177" s="80">
        <v>281</v>
      </c>
    </row>
    <row r="178" spans="1:2" s="19" customFormat="1" ht="12" hidden="1" customHeight="1">
      <c r="A178" s="80" t="s">
        <v>1160</v>
      </c>
      <c r="B178" s="80">
        <v>283</v>
      </c>
    </row>
    <row r="179" spans="1:2" s="19" customFormat="1" ht="12" hidden="1" customHeight="1">
      <c r="A179" s="80" t="s">
        <v>1161</v>
      </c>
      <c r="B179" s="80">
        <v>285</v>
      </c>
    </row>
    <row r="180" spans="1:2" s="19" customFormat="1" ht="12" hidden="1" customHeight="1">
      <c r="A180" s="80" t="s">
        <v>1162</v>
      </c>
      <c r="B180" s="80">
        <v>286</v>
      </c>
    </row>
    <row r="181" spans="1:2" s="19" customFormat="1" ht="12" hidden="1" customHeight="1">
      <c r="A181" s="80" t="s">
        <v>1163</v>
      </c>
      <c r="B181" s="80">
        <v>290</v>
      </c>
    </row>
    <row r="182" spans="1:2" s="19" customFormat="1" ht="12" hidden="1" customHeight="1">
      <c r="A182" s="80" t="s">
        <v>1164</v>
      </c>
      <c r="B182" s="80">
        <v>291</v>
      </c>
    </row>
    <row r="183" spans="1:2" s="19" customFormat="1" ht="12" hidden="1" customHeight="1">
      <c r="A183" s="80" t="s">
        <v>1165</v>
      </c>
      <c r="B183" s="80">
        <v>292</v>
      </c>
    </row>
    <row r="184" spans="1:2" s="19" customFormat="1" ht="12" hidden="1" customHeight="1">
      <c r="A184" s="80" t="s">
        <v>1166</v>
      </c>
      <c r="B184" s="80">
        <v>294</v>
      </c>
    </row>
    <row r="185" spans="1:2" s="19" customFormat="1" ht="12" hidden="1" customHeight="1">
      <c r="A185" s="80" t="s">
        <v>1167</v>
      </c>
      <c r="B185" s="80">
        <v>298</v>
      </c>
    </row>
    <row r="186" spans="1:2" s="19" customFormat="1" ht="12" hidden="1" customHeight="1">
      <c r="A186" s="80" t="s">
        <v>1168</v>
      </c>
      <c r="B186" s="80">
        <v>300</v>
      </c>
    </row>
    <row r="187" spans="1:2" s="19" customFormat="1" ht="12" hidden="1" customHeight="1">
      <c r="A187" s="80" t="s">
        <v>1169</v>
      </c>
      <c r="B187" s="80">
        <v>303</v>
      </c>
    </row>
    <row r="188" spans="1:2" s="19" customFormat="1" ht="12" hidden="1" customHeight="1">
      <c r="A188" s="80" t="s">
        <v>1170</v>
      </c>
      <c r="B188" s="80">
        <v>304</v>
      </c>
    </row>
    <row r="189" spans="1:2" s="19" customFormat="1" ht="12" hidden="1" customHeight="1">
      <c r="A189" s="80" t="s">
        <v>1171</v>
      </c>
      <c r="B189" s="80">
        <v>306</v>
      </c>
    </row>
    <row r="190" spans="1:2" s="19" customFormat="1" ht="12" hidden="1" customHeight="1">
      <c r="A190" s="80" t="s">
        <v>1172</v>
      </c>
      <c r="B190" s="80">
        <v>309</v>
      </c>
    </row>
    <row r="191" spans="1:2" s="19" customFormat="1" ht="12" hidden="1" customHeight="1">
      <c r="A191" s="80" t="s">
        <v>1173</v>
      </c>
      <c r="B191" s="80">
        <v>314</v>
      </c>
    </row>
    <row r="192" spans="1:2" s="19" customFormat="1" ht="12" hidden="1" customHeight="1">
      <c r="A192" s="80" t="s">
        <v>1174</v>
      </c>
      <c r="B192" s="80">
        <v>316</v>
      </c>
    </row>
    <row r="193" spans="1:2" s="19" customFormat="1" ht="12" hidden="1" customHeight="1">
      <c r="A193" s="80" t="s">
        <v>1175</v>
      </c>
      <c r="B193" s="80">
        <v>317</v>
      </c>
    </row>
    <row r="194" spans="1:2" s="19" customFormat="1" ht="12" hidden="1" customHeight="1">
      <c r="A194" s="80" t="s">
        <v>388</v>
      </c>
      <c r="B194" s="80">
        <v>321</v>
      </c>
    </row>
    <row r="195" spans="1:2" s="19" customFormat="1" ht="12" hidden="1" customHeight="1">
      <c r="A195" s="80" t="s">
        <v>392</v>
      </c>
      <c r="B195" s="80">
        <v>322</v>
      </c>
    </row>
    <row r="196" spans="1:2" s="19" customFormat="1" ht="12" hidden="1" customHeight="1">
      <c r="A196" s="80" t="s">
        <v>1176</v>
      </c>
      <c r="B196" s="80">
        <v>324</v>
      </c>
    </row>
    <row r="197" spans="1:2" s="19" customFormat="1" ht="12" hidden="1" customHeight="1">
      <c r="A197" s="80" t="s">
        <v>1177</v>
      </c>
      <c r="B197" s="80">
        <v>325</v>
      </c>
    </row>
    <row r="198" spans="1:2" s="19" customFormat="1" ht="12" hidden="1" customHeight="1">
      <c r="A198" s="80" t="s">
        <v>1178</v>
      </c>
      <c r="B198" s="80">
        <v>327</v>
      </c>
    </row>
    <row r="199" spans="1:2" s="19" customFormat="1" ht="12" hidden="1" customHeight="1">
      <c r="A199" s="80" t="s">
        <v>1179</v>
      </c>
      <c r="B199" s="80">
        <v>334</v>
      </c>
    </row>
    <row r="200" spans="1:2" s="19" customFormat="1" ht="12" hidden="1" customHeight="1">
      <c r="A200" s="80" t="s">
        <v>1180</v>
      </c>
      <c r="B200" s="80">
        <v>335</v>
      </c>
    </row>
    <row r="201" spans="1:2" s="19" customFormat="1" ht="12" hidden="1" customHeight="1">
      <c r="A201" s="80" t="s">
        <v>1181</v>
      </c>
      <c r="B201" s="80">
        <v>336</v>
      </c>
    </row>
    <row r="202" spans="1:2" s="19" customFormat="1" ht="12" hidden="1" customHeight="1">
      <c r="A202" s="80" t="s">
        <v>1182</v>
      </c>
      <c r="B202" s="80">
        <v>341</v>
      </c>
    </row>
    <row r="203" spans="1:2" s="19" customFormat="1" ht="12" hidden="1" customHeight="1">
      <c r="A203" s="80" t="s">
        <v>1183</v>
      </c>
      <c r="B203" s="80">
        <v>342</v>
      </c>
    </row>
    <row r="204" spans="1:2" s="19" customFormat="1" ht="12" hidden="1" customHeight="1">
      <c r="A204" s="80" t="s">
        <v>1184</v>
      </c>
      <c r="B204" s="80">
        <v>344</v>
      </c>
    </row>
    <row r="205" spans="1:2" s="19" customFormat="1" ht="12" hidden="1" customHeight="1">
      <c r="A205" s="80" t="s">
        <v>1185</v>
      </c>
      <c r="B205" s="80">
        <v>347</v>
      </c>
    </row>
    <row r="206" spans="1:2" s="19" customFormat="1" ht="12" hidden="1" customHeight="1">
      <c r="A206" s="80" t="s">
        <v>1186</v>
      </c>
      <c r="B206" s="80">
        <v>349</v>
      </c>
    </row>
    <row r="207" spans="1:2" s="19" customFormat="1" ht="12" hidden="1" customHeight="1">
      <c r="A207" s="80" t="s">
        <v>1187</v>
      </c>
      <c r="B207" s="80">
        <v>355</v>
      </c>
    </row>
    <row r="208" spans="1:2" s="19" customFormat="1" ht="12" hidden="1" customHeight="1">
      <c r="A208" s="80" t="s">
        <v>1188</v>
      </c>
      <c r="B208" s="80">
        <v>357</v>
      </c>
    </row>
    <row r="209" spans="1:2" s="19" customFormat="1" ht="12" hidden="1" customHeight="1">
      <c r="A209" s="80" t="s">
        <v>1189</v>
      </c>
      <c r="B209" s="80">
        <v>360</v>
      </c>
    </row>
    <row r="210" spans="1:2" s="19" customFormat="1" ht="12" hidden="1" customHeight="1">
      <c r="A210" s="80" t="s">
        <v>1190</v>
      </c>
      <c r="B210" s="80">
        <v>361</v>
      </c>
    </row>
    <row r="211" spans="1:2" s="19" customFormat="1" ht="12" hidden="1" customHeight="1">
      <c r="A211" s="80" t="s">
        <v>1191</v>
      </c>
      <c r="B211" s="80">
        <v>363</v>
      </c>
    </row>
    <row r="212" spans="1:2" s="19" customFormat="1" ht="12" hidden="1" customHeight="1">
      <c r="A212" s="80" t="s">
        <v>1192</v>
      </c>
      <c r="B212" s="80">
        <v>365</v>
      </c>
    </row>
    <row r="213" spans="1:2" s="19" customFormat="1" ht="12" hidden="1" customHeight="1">
      <c r="A213" s="80" t="s">
        <v>1193</v>
      </c>
      <c r="B213" s="80">
        <v>366</v>
      </c>
    </row>
    <row r="214" spans="1:2" s="19" customFormat="1" ht="12" hidden="1" customHeight="1">
      <c r="A214" s="80" t="s">
        <v>1194</v>
      </c>
      <c r="B214" s="80">
        <v>370</v>
      </c>
    </row>
    <row r="215" spans="1:2" s="19" customFormat="1" ht="12" hidden="1" customHeight="1">
      <c r="A215" s="80" t="s">
        <v>1195</v>
      </c>
      <c r="B215" s="80">
        <v>373</v>
      </c>
    </row>
    <row r="216" spans="1:2" s="19" customFormat="1" ht="12" hidden="1" customHeight="1">
      <c r="A216" s="80" t="s">
        <v>1196</v>
      </c>
      <c r="B216" s="80">
        <v>378</v>
      </c>
    </row>
    <row r="217" spans="1:2" s="19" customFormat="1" ht="12" hidden="1" customHeight="1">
      <c r="A217" s="80" t="s">
        <v>1197</v>
      </c>
      <c r="B217" s="80">
        <v>379</v>
      </c>
    </row>
    <row r="218" spans="1:2" s="19" customFormat="1" ht="12" hidden="1" customHeight="1">
      <c r="A218" s="80" t="s">
        <v>1198</v>
      </c>
      <c r="B218" s="80">
        <v>384</v>
      </c>
    </row>
    <row r="219" spans="1:2" s="19" customFormat="1" ht="12" hidden="1" customHeight="1">
      <c r="A219" s="80" t="s">
        <v>1199</v>
      </c>
      <c r="B219" s="80">
        <v>390</v>
      </c>
    </row>
    <row r="220" spans="1:2" s="19" customFormat="1" ht="12" hidden="1" customHeight="1">
      <c r="A220" s="80" t="s">
        <v>1200</v>
      </c>
      <c r="B220" s="80">
        <v>392</v>
      </c>
    </row>
    <row r="221" spans="1:2" s="19" customFormat="1" ht="12" hidden="1" customHeight="1">
      <c r="A221" s="80" t="s">
        <v>1201</v>
      </c>
      <c r="B221" s="80">
        <v>394</v>
      </c>
    </row>
    <row r="222" spans="1:2" s="19" customFormat="1" ht="12" hidden="1" customHeight="1">
      <c r="A222" s="80" t="s">
        <v>1202</v>
      </c>
      <c r="B222" s="80">
        <v>401</v>
      </c>
    </row>
    <row r="223" spans="1:2" s="19" customFormat="1" ht="12" hidden="1" customHeight="1">
      <c r="A223" s="80" t="s">
        <v>1203</v>
      </c>
      <c r="B223" s="80">
        <v>407</v>
      </c>
    </row>
    <row r="224" spans="1:2" s="19" customFormat="1" ht="12" hidden="1" customHeight="1">
      <c r="A224" s="80" t="s">
        <v>1204</v>
      </c>
      <c r="B224" s="80">
        <v>412</v>
      </c>
    </row>
    <row r="225" spans="1:2" s="19" customFormat="1" ht="12" hidden="1" customHeight="1">
      <c r="A225" s="80" t="s">
        <v>1205</v>
      </c>
      <c r="B225" s="80">
        <v>420</v>
      </c>
    </row>
    <row r="226" spans="1:2" s="19" customFormat="1" ht="12" hidden="1" customHeight="1">
      <c r="A226" s="80" t="s">
        <v>1206</v>
      </c>
      <c r="B226" s="80">
        <v>421</v>
      </c>
    </row>
    <row r="227" spans="1:2" s="19" customFormat="1" ht="12" hidden="1" customHeight="1">
      <c r="A227" s="80" t="s">
        <v>1207</v>
      </c>
      <c r="B227" s="80">
        <v>422</v>
      </c>
    </row>
    <row r="228" spans="1:2" s="19" customFormat="1" ht="12" hidden="1" customHeight="1">
      <c r="A228" s="80" t="s">
        <v>1208</v>
      </c>
      <c r="B228" s="80">
        <v>423</v>
      </c>
    </row>
    <row r="229" spans="1:2" s="19" customFormat="1" ht="12" hidden="1" customHeight="1">
      <c r="A229" s="80" t="s">
        <v>1209</v>
      </c>
      <c r="B229" s="80">
        <v>424</v>
      </c>
    </row>
    <row r="230" spans="1:2" s="19" customFormat="1" ht="12" hidden="1" customHeight="1">
      <c r="A230" s="80" t="s">
        <v>1210</v>
      </c>
      <c r="B230" s="80">
        <v>425</v>
      </c>
    </row>
    <row r="231" spans="1:2" s="19" customFormat="1" ht="12" hidden="1" customHeight="1">
      <c r="A231" s="80" t="s">
        <v>1211</v>
      </c>
      <c r="B231" s="80">
        <v>430</v>
      </c>
    </row>
    <row r="232" spans="1:2" s="19" customFormat="1" ht="12" hidden="1" customHeight="1">
      <c r="A232" s="80" t="s">
        <v>1212</v>
      </c>
      <c r="B232" s="80">
        <v>431</v>
      </c>
    </row>
    <row r="233" spans="1:2" s="19" customFormat="1" ht="12" hidden="1" customHeight="1">
      <c r="A233" s="80" t="s">
        <v>1213</v>
      </c>
      <c r="B233" s="80">
        <v>432</v>
      </c>
    </row>
    <row r="234" spans="1:2" s="19" customFormat="1" ht="12" hidden="1" customHeight="1">
      <c r="A234" s="80" t="s">
        <v>1214</v>
      </c>
      <c r="B234" s="80">
        <v>436</v>
      </c>
    </row>
    <row r="235" spans="1:2" s="19" customFormat="1" ht="12" hidden="1" customHeight="1">
      <c r="A235" s="80" t="s">
        <v>1215</v>
      </c>
      <c r="B235" s="80">
        <v>442</v>
      </c>
    </row>
    <row r="236" spans="1:2" s="19" customFormat="1" ht="12" hidden="1" customHeight="1">
      <c r="A236" s="80" t="s">
        <v>1216</v>
      </c>
      <c r="B236" s="80">
        <v>443</v>
      </c>
    </row>
    <row r="237" spans="1:2" s="19" customFormat="1" ht="12" hidden="1" customHeight="1">
      <c r="A237" s="80" t="s">
        <v>1217</v>
      </c>
      <c r="B237" s="80">
        <v>446</v>
      </c>
    </row>
    <row r="238" spans="1:2" s="19" customFormat="1" ht="12" hidden="1" customHeight="1">
      <c r="A238" s="80" t="s">
        <v>1218</v>
      </c>
      <c r="B238" s="80">
        <v>451</v>
      </c>
    </row>
    <row r="239" spans="1:2" s="19" customFormat="1" ht="12" hidden="1" customHeight="1">
      <c r="A239" s="80" t="s">
        <v>1219</v>
      </c>
      <c r="B239" s="80">
        <v>452</v>
      </c>
    </row>
    <row r="240" spans="1:2" s="19" customFormat="1" ht="12" hidden="1" customHeight="1">
      <c r="A240" s="80" t="s">
        <v>1220</v>
      </c>
      <c r="B240" s="80">
        <v>454</v>
      </c>
    </row>
    <row r="241" spans="1:2" s="19" customFormat="1" ht="12" hidden="1" customHeight="1">
      <c r="A241" s="80" t="s">
        <v>1221</v>
      </c>
      <c r="B241" s="80">
        <v>455</v>
      </c>
    </row>
    <row r="242" spans="1:2" s="19" customFormat="1" ht="12" hidden="1" customHeight="1">
      <c r="A242" s="80" t="s">
        <v>1222</v>
      </c>
      <c r="B242" s="80">
        <v>457</v>
      </c>
    </row>
    <row r="243" spans="1:2" s="19" customFormat="1" ht="12" hidden="1" customHeight="1">
      <c r="A243" s="80" t="s">
        <v>1223</v>
      </c>
      <c r="B243" s="80">
        <v>460</v>
      </c>
    </row>
    <row r="244" spans="1:2" s="19" customFormat="1" ht="12" hidden="1" customHeight="1">
      <c r="A244" s="80" t="s">
        <v>1224</v>
      </c>
      <c r="B244" s="80">
        <v>468</v>
      </c>
    </row>
    <row r="245" spans="1:2" s="19" customFormat="1" ht="12" hidden="1" customHeight="1">
      <c r="A245" s="80" t="s">
        <v>1225</v>
      </c>
      <c r="B245" s="80">
        <v>469</v>
      </c>
    </row>
    <row r="246" spans="1:2" s="19" customFormat="1" ht="12" hidden="1" customHeight="1">
      <c r="A246" s="80" t="s">
        <v>1226</v>
      </c>
      <c r="B246" s="80">
        <v>473</v>
      </c>
    </row>
    <row r="247" spans="1:2" s="19" customFormat="1" ht="12" hidden="1" customHeight="1">
      <c r="A247" s="80" t="s">
        <v>1227</v>
      </c>
      <c r="B247" s="80">
        <v>474</v>
      </c>
    </row>
    <row r="248" spans="1:2" s="19" customFormat="1" ht="12" hidden="1" customHeight="1">
      <c r="A248" s="80" t="s">
        <v>1228</v>
      </c>
      <c r="B248" s="80">
        <v>482</v>
      </c>
    </row>
    <row r="249" spans="1:2" s="19" customFormat="1" ht="12" hidden="1" customHeight="1">
      <c r="A249" s="80" t="s">
        <v>1229</v>
      </c>
      <c r="B249" s="80">
        <v>489</v>
      </c>
    </row>
    <row r="250" spans="1:2" s="19" customFormat="1" ht="12" hidden="1" customHeight="1">
      <c r="A250" s="80" t="s">
        <v>1230</v>
      </c>
      <c r="B250" s="80">
        <v>494</v>
      </c>
    </row>
    <row r="251" spans="1:2" s="19" customFormat="1" ht="12" hidden="1" customHeight="1">
      <c r="A251" s="80" t="s">
        <v>1231</v>
      </c>
      <c r="B251" s="80">
        <v>495</v>
      </c>
    </row>
    <row r="252" spans="1:2" s="19" customFormat="1" ht="12" hidden="1" customHeight="1">
      <c r="A252" s="80" t="s">
        <v>1232</v>
      </c>
      <c r="B252" s="80">
        <v>496</v>
      </c>
    </row>
    <row r="253" spans="1:2" s="19" customFormat="1" ht="12" hidden="1" customHeight="1">
      <c r="A253" s="80" t="s">
        <v>1233</v>
      </c>
      <c r="B253" s="80">
        <v>501</v>
      </c>
    </row>
    <row r="254" spans="1:2" s="19" customFormat="1" ht="12" hidden="1" customHeight="1">
      <c r="A254" s="80" t="s">
        <v>1234</v>
      </c>
      <c r="B254" s="80">
        <v>513</v>
      </c>
    </row>
    <row r="255" spans="1:2" s="19" customFormat="1" ht="12" hidden="1" customHeight="1">
      <c r="A255" s="80" t="s">
        <v>1235</v>
      </c>
      <c r="B255" s="80">
        <v>514</v>
      </c>
    </row>
    <row r="256" spans="1:2" s="19" customFormat="1" ht="12" hidden="1" customHeight="1">
      <c r="A256" s="80" t="s">
        <v>1236</v>
      </c>
      <c r="B256" s="80">
        <v>515</v>
      </c>
    </row>
    <row r="257" spans="1:2" s="19" customFormat="1" ht="12" hidden="1" customHeight="1">
      <c r="A257" s="80" t="s">
        <v>1237</v>
      </c>
      <c r="B257" s="80">
        <v>526</v>
      </c>
    </row>
    <row r="258" spans="1:2" s="19" customFormat="1" ht="12" hidden="1" customHeight="1">
      <c r="A258" s="80" t="s">
        <v>1238</v>
      </c>
      <c r="B258" s="80">
        <v>531</v>
      </c>
    </row>
    <row r="259" spans="1:2" s="19" customFormat="1" ht="12" hidden="1" customHeight="1">
      <c r="A259" s="80" t="s">
        <v>1239</v>
      </c>
      <c r="B259" s="80">
        <v>532</v>
      </c>
    </row>
    <row r="260" spans="1:2" s="19" customFormat="1" ht="12" hidden="1" customHeight="1">
      <c r="A260" s="80" t="s">
        <v>1240</v>
      </c>
      <c r="B260" s="80">
        <v>535</v>
      </c>
    </row>
    <row r="261" spans="1:2" s="19" customFormat="1" ht="12" hidden="1" customHeight="1">
      <c r="A261" s="80" t="s">
        <v>1241</v>
      </c>
      <c r="B261" s="80">
        <v>537</v>
      </c>
    </row>
    <row r="262" spans="1:2" s="19" customFormat="1" ht="12" hidden="1" customHeight="1">
      <c r="A262" s="80" t="s">
        <v>383</v>
      </c>
      <c r="B262" s="80">
        <v>538</v>
      </c>
    </row>
    <row r="263" spans="1:2" s="19" customFormat="1" ht="12" hidden="1" customHeight="1">
      <c r="A263" s="80" t="s">
        <v>1242</v>
      </c>
      <c r="B263" s="80">
        <v>542</v>
      </c>
    </row>
    <row r="264" spans="1:2" s="19" customFormat="1" ht="12" hidden="1" customHeight="1">
      <c r="A264" s="80" t="s">
        <v>1243</v>
      </c>
      <c r="B264" s="80">
        <v>543</v>
      </c>
    </row>
    <row r="265" spans="1:2" s="19" customFormat="1" ht="12" hidden="1" customHeight="1">
      <c r="A265" s="80" t="s">
        <v>1244</v>
      </c>
      <c r="B265" s="80">
        <v>544</v>
      </c>
    </row>
    <row r="266" spans="1:2" s="19" customFormat="1" ht="12" hidden="1" customHeight="1">
      <c r="A266" s="80" t="s">
        <v>1245</v>
      </c>
      <c r="B266" s="80">
        <v>546</v>
      </c>
    </row>
    <row r="267" spans="1:2" s="19" customFormat="1" ht="12" hidden="1" customHeight="1">
      <c r="A267" s="80" t="s">
        <v>1246</v>
      </c>
      <c r="B267" s="80">
        <v>547</v>
      </c>
    </row>
    <row r="268" spans="1:2" s="19" customFormat="1" ht="12" hidden="1" customHeight="1">
      <c r="A268" s="80" t="s">
        <v>1247</v>
      </c>
      <c r="B268" s="80">
        <v>548</v>
      </c>
    </row>
    <row r="269" spans="1:2" s="19" customFormat="1" ht="12" hidden="1" customHeight="1">
      <c r="A269" s="80" t="s">
        <v>1248</v>
      </c>
      <c r="B269" s="80">
        <v>549</v>
      </c>
    </row>
    <row r="270" spans="1:2" s="19" customFormat="1" ht="12" hidden="1" customHeight="1">
      <c r="A270" s="80" t="s">
        <v>1249</v>
      </c>
      <c r="B270" s="80">
        <v>550</v>
      </c>
    </row>
    <row r="271" spans="1:2" s="19" customFormat="1" ht="12" hidden="1" customHeight="1">
      <c r="A271" s="80" t="s">
        <v>1250</v>
      </c>
      <c r="B271" s="80">
        <v>551</v>
      </c>
    </row>
    <row r="272" spans="1:2" s="19" customFormat="1" ht="12" hidden="1" customHeight="1">
      <c r="A272" s="80" t="s">
        <v>1251</v>
      </c>
      <c r="B272" s="80">
        <v>554</v>
      </c>
    </row>
    <row r="273" spans="1:2" s="19" customFormat="1" ht="12" hidden="1" customHeight="1">
      <c r="A273" s="80" t="s">
        <v>1252</v>
      </c>
      <c r="B273" s="80">
        <v>560</v>
      </c>
    </row>
    <row r="274" spans="1:2" s="19" customFormat="1" ht="12" hidden="1" customHeight="1">
      <c r="A274" s="80" t="s">
        <v>1253</v>
      </c>
      <c r="B274" s="80">
        <v>561</v>
      </c>
    </row>
    <row r="275" spans="1:2" s="19" customFormat="1" ht="12" hidden="1" customHeight="1">
      <c r="A275" s="80" t="s">
        <v>1254</v>
      </c>
      <c r="B275" s="80">
        <v>562</v>
      </c>
    </row>
    <row r="276" spans="1:2" s="19" customFormat="1" ht="12" hidden="1" customHeight="1">
      <c r="A276" s="80" t="s">
        <v>1255</v>
      </c>
      <c r="B276" s="80">
        <v>564</v>
      </c>
    </row>
    <row r="277" spans="1:2" s="19" customFormat="1" ht="12" hidden="1" customHeight="1">
      <c r="A277" s="80" t="s">
        <v>1256</v>
      </c>
      <c r="B277" s="80">
        <v>566</v>
      </c>
    </row>
    <row r="278" spans="1:2" s="19" customFormat="1" ht="12" hidden="1" customHeight="1">
      <c r="A278" s="80" t="s">
        <v>1257</v>
      </c>
      <c r="B278" s="80">
        <v>570</v>
      </c>
    </row>
    <row r="279" spans="1:2" s="19" customFormat="1" ht="12" hidden="1" customHeight="1">
      <c r="A279" s="80" t="s">
        <v>1258</v>
      </c>
      <c r="B279" s="80">
        <v>573</v>
      </c>
    </row>
    <row r="280" spans="1:2" s="19" customFormat="1" ht="12" hidden="1" customHeight="1">
      <c r="A280" s="80" t="s">
        <v>1259</v>
      </c>
      <c r="B280" s="80">
        <v>575</v>
      </c>
    </row>
    <row r="281" spans="1:2" s="19" customFormat="1" ht="12" hidden="1" customHeight="1">
      <c r="A281" s="80" t="s">
        <v>395</v>
      </c>
      <c r="B281" s="80">
        <v>576</v>
      </c>
    </row>
    <row r="282" spans="1:2" s="19" customFormat="1" ht="12" hidden="1" customHeight="1">
      <c r="A282" s="80" t="s">
        <v>1260</v>
      </c>
      <c r="B282" s="80">
        <v>578</v>
      </c>
    </row>
    <row r="283" spans="1:2" s="19" customFormat="1" ht="12" hidden="1" customHeight="1">
      <c r="A283" s="80" t="s">
        <v>1261</v>
      </c>
      <c r="B283" s="80">
        <v>579</v>
      </c>
    </row>
    <row r="284" spans="1:2" s="19" customFormat="1" ht="12" hidden="1" customHeight="1">
      <c r="A284" s="80" t="s">
        <v>1262</v>
      </c>
      <c r="B284" s="80">
        <v>581</v>
      </c>
    </row>
    <row r="285" spans="1:2" s="19" customFormat="1" ht="12" hidden="1" customHeight="1">
      <c r="A285" s="80" t="s">
        <v>1263</v>
      </c>
      <c r="B285" s="80">
        <v>582</v>
      </c>
    </row>
    <row r="286" spans="1:2" s="19" customFormat="1" ht="12" hidden="1" customHeight="1">
      <c r="A286" s="80" t="s">
        <v>1264</v>
      </c>
      <c r="B286" s="80">
        <v>583</v>
      </c>
    </row>
    <row r="287" spans="1:2" s="19" customFormat="1" ht="12" hidden="1" customHeight="1">
      <c r="A287" s="80" t="s">
        <v>1265</v>
      </c>
      <c r="B287" s="80">
        <v>584</v>
      </c>
    </row>
    <row r="288" spans="1:2" s="19" customFormat="1" ht="12" hidden="1" customHeight="1">
      <c r="A288" s="80" t="s">
        <v>1266</v>
      </c>
      <c r="B288" s="80">
        <v>591</v>
      </c>
    </row>
    <row r="289" spans="1:2" s="19" customFormat="1" ht="12" hidden="1" customHeight="1">
      <c r="A289" s="80" t="s">
        <v>1267</v>
      </c>
      <c r="B289" s="80">
        <v>594</v>
      </c>
    </row>
    <row r="290" spans="1:2" s="19" customFormat="1" ht="12" hidden="1" customHeight="1">
      <c r="A290" s="80" t="s">
        <v>1268</v>
      </c>
      <c r="B290" s="80">
        <v>597</v>
      </c>
    </row>
    <row r="291" spans="1:2" s="19" customFormat="1" ht="12" hidden="1" customHeight="1">
      <c r="A291" s="80" t="s">
        <v>1269</v>
      </c>
      <c r="B291" s="80">
        <v>599</v>
      </c>
    </row>
    <row r="292" spans="1:2" s="19" customFormat="1" ht="12" hidden="1" customHeight="1">
      <c r="A292" s="80" t="s">
        <v>1270</v>
      </c>
      <c r="B292" s="80">
        <v>600</v>
      </c>
    </row>
    <row r="293" spans="1:2" s="19" customFormat="1" ht="12" hidden="1" customHeight="1">
      <c r="A293" s="80" t="s">
        <v>1271</v>
      </c>
      <c r="B293" s="80">
        <v>607</v>
      </c>
    </row>
    <row r="294" spans="1:2" s="19" customFormat="1" ht="12" hidden="1" customHeight="1">
      <c r="A294" s="80" t="s">
        <v>1272</v>
      </c>
      <c r="B294" s="80">
        <v>613</v>
      </c>
    </row>
    <row r="295" spans="1:2" s="19" customFormat="1" ht="12" hidden="1" customHeight="1">
      <c r="A295" s="80" t="s">
        <v>1273</v>
      </c>
      <c r="B295" s="80">
        <v>616</v>
      </c>
    </row>
    <row r="296" spans="1:2" s="19" customFormat="1" ht="12" hidden="1" customHeight="1">
      <c r="A296" s="80" t="s">
        <v>1274</v>
      </c>
      <c r="B296" s="80">
        <v>617</v>
      </c>
    </row>
    <row r="297" spans="1:2" s="19" customFormat="1" ht="12" hidden="1" customHeight="1">
      <c r="A297" s="80" t="s">
        <v>1275</v>
      </c>
      <c r="B297" s="80">
        <v>619</v>
      </c>
    </row>
    <row r="298" spans="1:2" s="19" customFormat="1" ht="12" hidden="1" customHeight="1">
      <c r="A298" s="80" t="s">
        <v>1276</v>
      </c>
      <c r="B298" s="80">
        <v>620</v>
      </c>
    </row>
    <row r="299" spans="1:2" s="19" customFormat="1" ht="12" hidden="1" customHeight="1">
      <c r="A299" s="80" t="s">
        <v>1277</v>
      </c>
      <c r="B299" s="80">
        <v>624</v>
      </c>
    </row>
    <row r="300" spans="1:2" s="19" customFormat="1" ht="12" hidden="1" customHeight="1">
      <c r="A300" s="80" t="s">
        <v>1278</v>
      </c>
      <c r="B300" s="80">
        <v>632</v>
      </c>
    </row>
    <row r="301" spans="1:2" s="19" customFormat="1" ht="12" hidden="1" customHeight="1">
      <c r="A301" s="80" t="s">
        <v>1279</v>
      </c>
      <c r="B301" s="80">
        <v>633</v>
      </c>
    </row>
    <row r="302" spans="1:2" s="19" customFormat="1" ht="12" hidden="1" customHeight="1">
      <c r="A302" s="80" t="s">
        <v>1280</v>
      </c>
      <c r="B302" s="80">
        <v>636</v>
      </c>
    </row>
    <row r="303" spans="1:2" s="19" customFormat="1" ht="12" hidden="1" customHeight="1">
      <c r="A303" s="80" t="s">
        <v>1281</v>
      </c>
      <c r="B303" s="80">
        <v>643</v>
      </c>
    </row>
    <row r="304" spans="1:2" s="19" customFormat="1" ht="12" hidden="1" customHeight="1">
      <c r="A304" s="80" t="s">
        <v>1282</v>
      </c>
      <c r="B304" s="80">
        <v>646</v>
      </c>
    </row>
    <row r="305" spans="1:2" s="19" customFormat="1" ht="12" hidden="1" customHeight="1">
      <c r="A305" s="80" t="s">
        <v>1283</v>
      </c>
      <c r="B305" s="80">
        <v>648</v>
      </c>
    </row>
    <row r="306" spans="1:2" s="19" customFormat="1" ht="12" hidden="1" customHeight="1">
      <c r="A306" s="80" t="s">
        <v>1284</v>
      </c>
      <c r="B306" s="80">
        <v>650</v>
      </c>
    </row>
    <row r="307" spans="1:2" s="19" customFormat="1" ht="12" hidden="1" customHeight="1">
      <c r="A307" s="80" t="s">
        <v>1285</v>
      </c>
      <c r="B307" s="80">
        <v>652</v>
      </c>
    </row>
    <row r="308" spans="1:2" s="19" customFormat="1" ht="12" hidden="1" customHeight="1">
      <c r="A308" s="80" t="s">
        <v>1286</v>
      </c>
      <c r="B308" s="80">
        <v>665</v>
      </c>
    </row>
    <row r="309" spans="1:2" s="19" customFormat="1" ht="12" hidden="1" customHeight="1">
      <c r="A309" s="80" t="s">
        <v>1287</v>
      </c>
      <c r="B309" s="80">
        <v>672</v>
      </c>
    </row>
    <row r="310" spans="1:2" s="19" customFormat="1" ht="12" hidden="1" customHeight="1">
      <c r="A310" s="80" t="s">
        <v>399</v>
      </c>
      <c r="B310" s="80">
        <v>680</v>
      </c>
    </row>
    <row r="311" spans="1:2" s="19" customFormat="1" ht="12" hidden="1" customHeight="1">
      <c r="A311" s="80" t="s">
        <v>1288</v>
      </c>
      <c r="B311" s="80">
        <v>683</v>
      </c>
    </row>
    <row r="312" spans="1:2" s="19" customFormat="1" ht="12" hidden="1" customHeight="1">
      <c r="A312" s="80" t="s">
        <v>1289</v>
      </c>
      <c r="B312" s="80">
        <v>687</v>
      </c>
    </row>
    <row r="313" spans="1:2" s="19" customFormat="1" ht="12" hidden="1" customHeight="1">
      <c r="A313" s="80" t="s">
        <v>1290</v>
      </c>
      <c r="B313" s="80">
        <v>689</v>
      </c>
    </row>
    <row r="314" spans="1:2" s="19" customFormat="1" ht="12" hidden="1" customHeight="1">
      <c r="A314" s="80" t="s">
        <v>1291</v>
      </c>
      <c r="B314" s="80">
        <v>691</v>
      </c>
    </row>
    <row r="315" spans="1:2" s="19" customFormat="1" ht="12" hidden="1" customHeight="1">
      <c r="A315" s="80" t="s">
        <v>1292</v>
      </c>
      <c r="B315" s="80">
        <v>695</v>
      </c>
    </row>
    <row r="316" spans="1:2" s="19" customFormat="1" ht="12" hidden="1" customHeight="1">
      <c r="A316" s="80" t="s">
        <v>1293</v>
      </c>
      <c r="B316" s="80">
        <v>696</v>
      </c>
    </row>
    <row r="317" spans="1:2" s="19" customFormat="1" ht="12" hidden="1" customHeight="1">
      <c r="A317" s="80" t="s">
        <v>1294</v>
      </c>
      <c r="B317" s="80">
        <v>701</v>
      </c>
    </row>
    <row r="318" spans="1:2" s="19" customFormat="1" ht="12" hidden="1" customHeight="1">
      <c r="A318" s="80" t="s">
        <v>1295</v>
      </c>
      <c r="B318" s="80">
        <v>703</v>
      </c>
    </row>
    <row r="319" spans="1:2" s="19" customFormat="1" ht="12" hidden="1" customHeight="1">
      <c r="A319" s="80" t="s">
        <v>1296</v>
      </c>
      <c r="B319" s="80">
        <v>712</v>
      </c>
    </row>
    <row r="320" spans="1:2" s="19" customFormat="1" ht="12" hidden="1" customHeight="1">
      <c r="A320" s="80" t="s">
        <v>1297</v>
      </c>
      <c r="B320" s="80">
        <v>716</v>
      </c>
    </row>
    <row r="321" spans="1:2" s="19" customFormat="1" ht="12" hidden="1" customHeight="1">
      <c r="A321" s="80" t="s">
        <v>1298</v>
      </c>
      <c r="B321" s="80">
        <v>718</v>
      </c>
    </row>
    <row r="322" spans="1:2" s="19" customFormat="1" ht="12" hidden="1" customHeight="1">
      <c r="A322" s="80" t="s">
        <v>397</v>
      </c>
      <c r="B322" s="80">
        <v>720</v>
      </c>
    </row>
    <row r="323" spans="1:2" s="19" customFormat="1" ht="12" hidden="1" customHeight="1">
      <c r="A323" s="80" t="s">
        <v>1299</v>
      </c>
      <c r="B323" s="80">
        <v>721</v>
      </c>
    </row>
    <row r="324" spans="1:2" s="19" customFormat="1" ht="12" hidden="1" customHeight="1">
      <c r="A324" s="80" t="s">
        <v>1300</v>
      </c>
      <c r="B324" s="80">
        <v>723</v>
      </c>
    </row>
    <row r="325" spans="1:2" s="19" customFormat="1" ht="12" hidden="1" customHeight="1">
      <c r="A325" s="80" t="s">
        <v>1301</v>
      </c>
      <c r="B325" s="80">
        <v>737</v>
      </c>
    </row>
    <row r="326" spans="1:2" s="19" customFormat="1" ht="12" hidden="1" customHeight="1">
      <c r="A326" s="80" t="s">
        <v>1302</v>
      </c>
      <c r="B326" s="80">
        <v>742</v>
      </c>
    </row>
    <row r="327" spans="1:2" s="19" customFormat="1" ht="12" hidden="1" customHeight="1">
      <c r="A327" s="80" t="s">
        <v>1303</v>
      </c>
      <c r="B327" s="80">
        <v>745</v>
      </c>
    </row>
    <row r="328" spans="1:2" s="19" customFormat="1" ht="12" hidden="1" customHeight="1">
      <c r="A328" s="80" t="s">
        <v>1304</v>
      </c>
      <c r="B328" s="80">
        <v>746</v>
      </c>
    </row>
    <row r="329" spans="1:2" s="19" customFormat="1" ht="12" hidden="1" customHeight="1">
      <c r="A329" s="80" t="s">
        <v>384</v>
      </c>
      <c r="B329" s="80">
        <v>747</v>
      </c>
    </row>
    <row r="330" spans="1:2" s="19" customFormat="1" ht="12" hidden="1" customHeight="1">
      <c r="A330" s="80" t="s">
        <v>1305</v>
      </c>
      <c r="B330" s="80">
        <v>750</v>
      </c>
    </row>
    <row r="331" spans="1:2" s="19" customFormat="1" ht="12" hidden="1" customHeight="1">
      <c r="A331" s="80" t="s">
        <v>1306</v>
      </c>
      <c r="B331" s="80">
        <v>752</v>
      </c>
    </row>
    <row r="332" spans="1:2" s="19" customFormat="1" ht="12" hidden="1" customHeight="1">
      <c r="A332" s="80" t="s">
        <v>1307</v>
      </c>
      <c r="B332" s="80">
        <v>756</v>
      </c>
    </row>
    <row r="333" spans="1:2" s="19" customFormat="1" ht="12" hidden="1" customHeight="1">
      <c r="A333" s="80" t="s">
        <v>1308</v>
      </c>
      <c r="B333" s="80">
        <v>757</v>
      </c>
    </row>
    <row r="334" spans="1:2" s="19" customFormat="1" ht="12" hidden="1" customHeight="1">
      <c r="A334" s="80" t="s">
        <v>1309</v>
      </c>
      <c r="B334" s="80">
        <v>759</v>
      </c>
    </row>
    <row r="335" spans="1:2" s="19" customFormat="1" ht="12" hidden="1" customHeight="1">
      <c r="A335" s="80" t="s">
        <v>1310</v>
      </c>
      <c r="B335" s="80">
        <v>769</v>
      </c>
    </row>
    <row r="336" spans="1:2" s="19" customFormat="1" ht="12" hidden="1" customHeight="1">
      <c r="A336" s="80" t="s">
        <v>1311</v>
      </c>
      <c r="B336" s="80">
        <v>770</v>
      </c>
    </row>
    <row r="337" spans="1:2" s="19" customFormat="1" ht="12" hidden="1" customHeight="1">
      <c r="A337" s="80" t="s">
        <v>1312</v>
      </c>
      <c r="B337" s="80">
        <v>774</v>
      </c>
    </row>
    <row r="338" spans="1:2" s="19" customFormat="1" ht="12" hidden="1" customHeight="1">
      <c r="A338" s="80" t="s">
        <v>1313</v>
      </c>
      <c r="B338" s="80">
        <v>776</v>
      </c>
    </row>
    <row r="339" spans="1:2" s="19" customFormat="1" ht="12" hidden="1" customHeight="1">
      <c r="A339" s="80" t="s">
        <v>1314</v>
      </c>
      <c r="B339" s="80">
        <v>777</v>
      </c>
    </row>
    <row r="340" spans="1:2" s="19" customFormat="1" ht="12" hidden="1" customHeight="1">
      <c r="A340" s="80" t="s">
        <v>400</v>
      </c>
      <c r="B340" s="80">
        <v>779</v>
      </c>
    </row>
    <row r="341" spans="1:2" s="19" customFormat="1" ht="12" hidden="1" customHeight="1">
      <c r="A341" s="80" t="s">
        <v>1315</v>
      </c>
      <c r="B341" s="80">
        <v>780</v>
      </c>
    </row>
    <row r="342" spans="1:2" s="19" customFormat="1" ht="12" hidden="1" customHeight="1">
      <c r="A342" s="80" t="s">
        <v>1316</v>
      </c>
      <c r="B342" s="80">
        <v>784</v>
      </c>
    </row>
    <row r="343" spans="1:2" s="19" customFormat="1" ht="12" hidden="1" customHeight="1">
      <c r="A343" s="80" t="s">
        <v>1317</v>
      </c>
      <c r="B343" s="80">
        <v>789</v>
      </c>
    </row>
    <row r="344" spans="1:2" s="19" customFormat="1" ht="12" hidden="1" customHeight="1">
      <c r="A344" s="80" t="s">
        <v>1318</v>
      </c>
      <c r="B344" s="80">
        <v>797</v>
      </c>
    </row>
    <row r="345" spans="1:2" s="19" customFormat="1" ht="12" hidden="1" customHeight="1">
      <c r="A345" s="80" t="s">
        <v>1319</v>
      </c>
      <c r="B345" s="80">
        <v>802</v>
      </c>
    </row>
    <row r="346" spans="1:2" s="19" customFormat="1" ht="12" hidden="1" customHeight="1">
      <c r="A346" s="80" t="s">
        <v>1320</v>
      </c>
      <c r="B346" s="80">
        <v>803</v>
      </c>
    </row>
    <row r="347" spans="1:2" s="19" customFormat="1" ht="12" hidden="1" customHeight="1">
      <c r="A347" s="80" t="s">
        <v>1321</v>
      </c>
      <c r="B347" s="80">
        <v>805</v>
      </c>
    </row>
    <row r="348" spans="1:2" s="19" customFormat="1" ht="12" hidden="1" customHeight="1">
      <c r="A348" s="80" t="s">
        <v>1322</v>
      </c>
      <c r="B348" s="80">
        <v>808</v>
      </c>
    </row>
    <row r="349" spans="1:2" s="19" customFormat="1" ht="12" hidden="1" customHeight="1">
      <c r="A349" s="80" t="s">
        <v>1323</v>
      </c>
      <c r="B349" s="80">
        <v>818</v>
      </c>
    </row>
    <row r="350" spans="1:2" s="19" customFormat="1" ht="12" hidden="1" customHeight="1">
      <c r="A350" s="80" t="s">
        <v>1324</v>
      </c>
      <c r="B350" s="80">
        <v>819</v>
      </c>
    </row>
    <row r="351" spans="1:2" s="19" customFormat="1" ht="12" hidden="1" customHeight="1">
      <c r="A351" s="80" t="s">
        <v>1325</v>
      </c>
      <c r="B351" s="80">
        <v>821</v>
      </c>
    </row>
    <row r="352" spans="1:2" s="19" customFormat="1" ht="12" hidden="1" customHeight="1">
      <c r="A352" s="80" t="s">
        <v>1326</v>
      </c>
      <c r="B352" s="80">
        <v>825</v>
      </c>
    </row>
    <row r="353" spans="1:2" s="19" customFormat="1" ht="12" hidden="1" customHeight="1">
      <c r="A353" s="80" t="s">
        <v>1327</v>
      </c>
      <c r="B353" s="80">
        <v>826</v>
      </c>
    </row>
    <row r="354" spans="1:2" s="19" customFormat="1" ht="12" hidden="1" customHeight="1">
      <c r="A354" s="80" t="s">
        <v>1328</v>
      </c>
      <c r="B354" s="80">
        <v>827</v>
      </c>
    </row>
    <row r="355" spans="1:2" s="19" customFormat="1" ht="12" hidden="1" customHeight="1">
      <c r="A355" s="80" t="s">
        <v>1329</v>
      </c>
      <c r="B355" s="80">
        <v>831</v>
      </c>
    </row>
    <row r="356" spans="1:2" s="19" customFormat="1" ht="12" hidden="1" customHeight="1">
      <c r="A356" s="80" t="s">
        <v>1330</v>
      </c>
      <c r="B356" s="80">
        <v>832</v>
      </c>
    </row>
    <row r="357" spans="1:2" s="19" customFormat="1" ht="12" hidden="1" customHeight="1">
      <c r="A357" s="80" t="s">
        <v>1331</v>
      </c>
      <c r="B357" s="80">
        <v>833</v>
      </c>
    </row>
    <row r="358" spans="1:2" s="19" customFormat="1" ht="12" hidden="1" customHeight="1">
      <c r="A358" s="80" t="s">
        <v>1332</v>
      </c>
      <c r="B358" s="80">
        <v>836</v>
      </c>
    </row>
    <row r="359" spans="1:2" s="19" customFormat="1" ht="12" hidden="1" customHeight="1">
      <c r="A359" s="80" t="s">
        <v>1333</v>
      </c>
      <c r="B359" s="80">
        <v>838</v>
      </c>
    </row>
    <row r="360" spans="1:2" s="19" customFormat="1" ht="12" hidden="1" customHeight="1">
      <c r="A360" s="80" t="s">
        <v>393</v>
      </c>
      <c r="B360" s="80">
        <v>840</v>
      </c>
    </row>
    <row r="361" spans="1:2" s="19" customFormat="1" ht="12" hidden="1" customHeight="1">
      <c r="A361" s="80" t="s">
        <v>1334</v>
      </c>
      <c r="B361" s="80">
        <v>841</v>
      </c>
    </row>
    <row r="362" spans="1:2" s="19" customFormat="1" ht="12" hidden="1" customHeight="1">
      <c r="A362" s="80" t="s">
        <v>1335</v>
      </c>
      <c r="B362" s="80">
        <v>843</v>
      </c>
    </row>
    <row r="363" spans="1:2" s="19" customFormat="1" ht="12" hidden="1" customHeight="1">
      <c r="A363" s="80" t="s">
        <v>1336</v>
      </c>
      <c r="B363" s="80">
        <v>847</v>
      </c>
    </row>
    <row r="364" spans="1:2" s="19" customFormat="1" ht="12" hidden="1" customHeight="1">
      <c r="A364" s="80" t="s">
        <v>1337</v>
      </c>
      <c r="B364" s="80">
        <v>849</v>
      </c>
    </row>
    <row r="365" spans="1:2" s="19" customFormat="1" ht="12" hidden="1" customHeight="1">
      <c r="A365" s="80" t="s">
        <v>1338</v>
      </c>
      <c r="B365" s="80">
        <v>851</v>
      </c>
    </row>
    <row r="366" spans="1:2" s="19" customFormat="1" ht="12" hidden="1" customHeight="1">
      <c r="A366" s="80" t="s">
        <v>1339</v>
      </c>
      <c r="B366" s="80">
        <v>852</v>
      </c>
    </row>
    <row r="367" spans="1:2" s="19" customFormat="1" ht="12" hidden="1" customHeight="1">
      <c r="A367" s="80" t="s">
        <v>1340</v>
      </c>
      <c r="B367" s="80">
        <v>856</v>
      </c>
    </row>
    <row r="368" spans="1:2" s="19" customFormat="1" ht="12" hidden="1" customHeight="1">
      <c r="A368" s="80" t="s">
        <v>1341</v>
      </c>
      <c r="B368" s="80">
        <v>859</v>
      </c>
    </row>
    <row r="369" spans="1:2" s="19" customFormat="1" ht="12" hidden="1" customHeight="1">
      <c r="A369" s="80" t="s">
        <v>401</v>
      </c>
      <c r="B369" s="80">
        <v>861</v>
      </c>
    </row>
    <row r="370" spans="1:2" s="19" customFormat="1" ht="12" hidden="1" customHeight="1">
      <c r="A370" s="80" t="s">
        <v>1342</v>
      </c>
      <c r="B370" s="80">
        <v>862</v>
      </c>
    </row>
    <row r="371" spans="1:2" s="19" customFormat="1" ht="12" hidden="1" customHeight="1">
      <c r="A371" s="80" t="s">
        <v>1343</v>
      </c>
      <c r="B371" s="80">
        <v>867</v>
      </c>
    </row>
    <row r="372" spans="1:2" s="19" customFormat="1" ht="12" hidden="1" customHeight="1">
      <c r="A372" s="80" t="s">
        <v>1344</v>
      </c>
      <c r="B372" s="80">
        <v>870</v>
      </c>
    </row>
    <row r="373" spans="1:2" s="19" customFormat="1" ht="12" hidden="1" customHeight="1">
      <c r="A373" s="80" t="s">
        <v>1345</v>
      </c>
      <c r="B373" s="80">
        <v>873</v>
      </c>
    </row>
    <row r="374" spans="1:2" s="19" customFormat="1" ht="12" hidden="1" customHeight="1">
      <c r="A374" s="80" t="s">
        <v>1346</v>
      </c>
      <c r="B374" s="80">
        <v>874</v>
      </c>
    </row>
    <row r="375" spans="1:2" s="19" customFormat="1" ht="12" hidden="1" customHeight="1">
      <c r="A375" s="80" t="s">
        <v>1347</v>
      </c>
      <c r="B375" s="80">
        <v>877</v>
      </c>
    </row>
    <row r="376" spans="1:2" s="19" customFormat="1" ht="12" hidden="1" customHeight="1">
      <c r="A376" s="80" t="s">
        <v>1348</v>
      </c>
      <c r="B376" s="80">
        <v>888</v>
      </c>
    </row>
    <row r="377" spans="1:2" s="19" customFormat="1" ht="12" hidden="1" customHeight="1">
      <c r="A377" s="80" t="s">
        <v>402</v>
      </c>
      <c r="B377" s="80">
        <v>901</v>
      </c>
    </row>
    <row r="378" spans="1:2" s="19" customFormat="1" ht="12" hidden="1" customHeight="1">
      <c r="A378" s="80" t="s">
        <v>1349</v>
      </c>
      <c r="B378" s="80">
        <v>902</v>
      </c>
    </row>
    <row r="379" spans="1:2" s="19" customFormat="1" ht="12" hidden="1" customHeight="1">
      <c r="A379" s="80" t="s">
        <v>404</v>
      </c>
      <c r="B379" s="80">
        <v>907</v>
      </c>
    </row>
    <row r="380" spans="1:2" s="19" customFormat="1" ht="12" hidden="1" customHeight="1">
      <c r="A380" s="80" t="s">
        <v>1350</v>
      </c>
      <c r="B380" s="80">
        <v>908</v>
      </c>
    </row>
    <row r="381" spans="1:2" s="19" customFormat="1" ht="12" hidden="1" customHeight="1">
      <c r="A381" s="80" t="s">
        <v>1351</v>
      </c>
      <c r="B381" s="80">
        <v>909</v>
      </c>
    </row>
    <row r="382" spans="1:2" s="19" customFormat="1" ht="12" hidden="1" customHeight="1">
      <c r="A382" s="80" t="s">
        <v>1352</v>
      </c>
      <c r="B382" s="80">
        <v>912</v>
      </c>
    </row>
    <row r="383" spans="1:2" s="19" customFormat="1" ht="12" hidden="1" customHeight="1">
      <c r="A383" s="80" t="s">
        <v>1353</v>
      </c>
      <c r="B383" s="80">
        <v>917</v>
      </c>
    </row>
    <row r="384" spans="1:2" s="19" customFormat="1" ht="12" hidden="1" customHeight="1">
      <c r="A384" s="80" t="s">
        <v>1354</v>
      </c>
      <c r="B384" s="80">
        <v>919</v>
      </c>
    </row>
    <row r="385" spans="1:2" s="19" customFormat="1" ht="12" hidden="1" customHeight="1">
      <c r="A385" s="80" t="s">
        <v>1355</v>
      </c>
      <c r="B385" s="80">
        <v>921</v>
      </c>
    </row>
    <row r="386" spans="1:2" s="19" customFormat="1" ht="12" hidden="1" customHeight="1">
      <c r="A386" s="80" t="s">
        <v>1356</v>
      </c>
      <c r="B386" s="80">
        <v>924</v>
      </c>
    </row>
    <row r="387" spans="1:2" s="19" customFormat="1" ht="12" hidden="1" customHeight="1">
      <c r="A387" s="80" t="s">
        <v>1357</v>
      </c>
      <c r="B387" s="80">
        <v>926</v>
      </c>
    </row>
    <row r="388" spans="1:2" s="19" customFormat="1" ht="12" hidden="1" customHeight="1">
      <c r="A388" s="80" t="s">
        <v>1358</v>
      </c>
      <c r="B388" s="80">
        <v>927</v>
      </c>
    </row>
    <row r="389" spans="1:2" s="19" customFormat="1" ht="12" hidden="1" customHeight="1">
      <c r="A389" s="80" t="s">
        <v>1359</v>
      </c>
      <c r="B389" s="80">
        <v>928</v>
      </c>
    </row>
    <row r="390" spans="1:2" s="19" customFormat="1" ht="12" hidden="1" customHeight="1">
      <c r="A390" s="80" t="s">
        <v>1360</v>
      </c>
      <c r="B390" s="80">
        <v>933</v>
      </c>
    </row>
    <row r="391" spans="1:2" s="19" customFormat="1" ht="12" hidden="1" customHeight="1">
      <c r="A391" s="80" t="s">
        <v>1361</v>
      </c>
      <c r="B391" s="80">
        <v>935</v>
      </c>
    </row>
    <row r="392" spans="1:2" s="19" customFormat="1" ht="12" hidden="1" customHeight="1">
      <c r="A392" s="80" t="s">
        <v>405</v>
      </c>
      <c r="B392" s="80">
        <v>937</v>
      </c>
    </row>
    <row r="393" spans="1:2" s="19" customFormat="1" ht="12" hidden="1" customHeight="1">
      <c r="A393" s="80" t="s">
        <v>1362</v>
      </c>
      <c r="B393" s="80">
        <v>941</v>
      </c>
    </row>
    <row r="394" spans="1:2" s="19" customFormat="1" ht="12" hidden="1" customHeight="1">
      <c r="A394" s="80" t="s">
        <v>1363</v>
      </c>
      <c r="B394" s="80">
        <v>943</v>
      </c>
    </row>
    <row r="395" spans="1:2" s="19" customFormat="1" ht="12" hidden="1" customHeight="1">
      <c r="A395" s="80" t="s">
        <v>1364</v>
      </c>
      <c r="B395" s="80">
        <v>944</v>
      </c>
    </row>
    <row r="396" spans="1:2" s="19" customFormat="1" ht="12" hidden="1" customHeight="1">
      <c r="A396" s="80" t="s">
        <v>1365</v>
      </c>
      <c r="B396" s="80">
        <v>950</v>
      </c>
    </row>
    <row r="397" spans="1:2" s="19" customFormat="1" ht="12" hidden="1" customHeight="1">
      <c r="A397" s="80" t="s">
        <v>1366</v>
      </c>
      <c r="B397" s="80">
        <v>953</v>
      </c>
    </row>
    <row r="398" spans="1:2" s="19" customFormat="1" ht="12" hidden="1" customHeight="1">
      <c r="A398" s="80" t="s">
        <v>1367</v>
      </c>
      <c r="B398" s="80">
        <v>954</v>
      </c>
    </row>
    <row r="399" spans="1:2" s="19" customFormat="1" ht="12" hidden="1" customHeight="1">
      <c r="A399" s="80" t="s">
        <v>1368</v>
      </c>
      <c r="B399" s="80">
        <v>956</v>
      </c>
    </row>
    <row r="400" spans="1:2" s="19" customFormat="1" ht="12" hidden="1" customHeight="1">
      <c r="A400" s="80" t="s">
        <v>1369</v>
      </c>
      <c r="B400" s="80">
        <v>958</v>
      </c>
    </row>
    <row r="401" spans="1:2" s="19" customFormat="1" ht="12" hidden="1" customHeight="1">
      <c r="A401" s="80" t="s">
        <v>1370</v>
      </c>
      <c r="B401" s="80">
        <v>962</v>
      </c>
    </row>
    <row r="402" spans="1:2" s="19" customFormat="1" ht="12" hidden="1" customHeight="1">
      <c r="A402" s="80" t="s">
        <v>1371</v>
      </c>
      <c r="B402" s="80">
        <v>964</v>
      </c>
    </row>
    <row r="403" spans="1:2" s="19" customFormat="1" ht="12" hidden="1" customHeight="1">
      <c r="A403" s="80" t="s">
        <v>1372</v>
      </c>
      <c r="B403" s="80">
        <v>970</v>
      </c>
    </row>
    <row r="404" spans="1:2" s="19" customFormat="1" ht="12" hidden="1" customHeight="1">
      <c r="A404" s="80" t="s">
        <v>1373</v>
      </c>
      <c r="B404" s="80">
        <v>972</v>
      </c>
    </row>
    <row r="405" spans="1:2" s="19" customFormat="1" ht="12" hidden="1" customHeight="1">
      <c r="A405" s="80" t="s">
        <v>1374</v>
      </c>
      <c r="B405" s="80">
        <v>974</v>
      </c>
    </row>
    <row r="406" spans="1:2" s="19" customFormat="1" ht="12" hidden="1" customHeight="1">
      <c r="A406" s="80" t="s">
        <v>1375</v>
      </c>
      <c r="B406" s="80">
        <v>977</v>
      </c>
    </row>
    <row r="407" spans="1:2" s="19" customFormat="1" ht="12" hidden="1" customHeight="1">
      <c r="A407" s="80" t="s">
        <v>1376</v>
      </c>
      <c r="B407" s="80">
        <v>980</v>
      </c>
    </row>
    <row r="408" spans="1:2" s="19" customFormat="1" ht="12" hidden="1" customHeight="1">
      <c r="A408" s="80" t="s">
        <v>1377</v>
      </c>
      <c r="B408" s="80">
        <v>981</v>
      </c>
    </row>
    <row r="409" spans="1:2" s="19" customFormat="1" ht="12" hidden="1" customHeight="1">
      <c r="A409" s="80" t="s">
        <v>1378</v>
      </c>
      <c r="B409" s="80">
        <v>983</v>
      </c>
    </row>
    <row r="410" spans="1:2" s="19" customFormat="1" ht="12" hidden="1" customHeight="1">
      <c r="A410" s="80" t="s">
        <v>1379</v>
      </c>
      <c r="B410" s="80">
        <v>987</v>
      </c>
    </row>
    <row r="411" spans="1:2" s="19" customFormat="1" ht="12" hidden="1" customHeight="1">
      <c r="A411" s="80" t="s">
        <v>1380</v>
      </c>
      <c r="B411" s="80">
        <v>991</v>
      </c>
    </row>
    <row r="412" spans="1:2" s="19" customFormat="1" ht="12" hidden="1" customHeight="1">
      <c r="A412" s="80" t="s">
        <v>1381</v>
      </c>
      <c r="B412" s="80">
        <v>993</v>
      </c>
    </row>
    <row r="413" spans="1:2" s="19" customFormat="1" ht="12" hidden="1" customHeight="1">
      <c r="A413" s="80" t="s">
        <v>1382</v>
      </c>
      <c r="B413" s="80">
        <v>995</v>
      </c>
    </row>
    <row r="414" spans="1:2" s="19" customFormat="1" ht="12" hidden="1" customHeight="1">
      <c r="A414" s="80" t="s">
        <v>1383</v>
      </c>
      <c r="B414" s="80">
        <v>997</v>
      </c>
    </row>
    <row r="415" spans="1:2" s="19" customFormat="1" ht="12" hidden="1" customHeight="1">
      <c r="A415" s="80" t="s">
        <v>1384</v>
      </c>
      <c r="B415" s="80">
        <v>998</v>
      </c>
    </row>
    <row r="416" spans="1:2" s="19" customFormat="1" ht="12" hidden="1" customHeight="1">
      <c r="A416" s="80" t="s">
        <v>406</v>
      </c>
      <c r="B416" s="80">
        <v>1000</v>
      </c>
    </row>
    <row r="417" spans="1:2" s="19" customFormat="1" ht="12" hidden="1" customHeight="1">
      <c r="A417" s="80" t="s">
        <v>1385</v>
      </c>
      <c r="B417" s="80">
        <v>1002</v>
      </c>
    </row>
    <row r="418" spans="1:2" s="19" customFormat="1" ht="12" hidden="1" customHeight="1">
      <c r="A418" s="80" t="s">
        <v>1386</v>
      </c>
      <c r="B418" s="80">
        <v>1003</v>
      </c>
    </row>
    <row r="419" spans="1:2" s="19" customFormat="1" ht="12" hidden="1" customHeight="1">
      <c r="A419" s="80" t="s">
        <v>1387</v>
      </c>
      <c r="B419" s="80">
        <v>1004</v>
      </c>
    </row>
    <row r="420" spans="1:2" s="19" customFormat="1" ht="12" hidden="1" customHeight="1">
      <c r="A420" s="80" t="s">
        <v>1388</v>
      </c>
      <c r="B420" s="80">
        <v>1006</v>
      </c>
    </row>
    <row r="421" spans="1:2" s="19" customFormat="1" ht="12" hidden="1" customHeight="1">
      <c r="A421" s="80" t="s">
        <v>1389</v>
      </c>
      <c r="B421" s="80">
        <v>1008</v>
      </c>
    </row>
    <row r="422" spans="1:2" s="19" customFormat="1" ht="12" hidden="1" customHeight="1">
      <c r="A422" s="80" t="s">
        <v>1390</v>
      </c>
      <c r="B422" s="80">
        <v>1010</v>
      </c>
    </row>
    <row r="423" spans="1:2" s="19" customFormat="1" ht="12" hidden="1" customHeight="1">
      <c r="A423" s="80" t="s">
        <v>1391</v>
      </c>
      <c r="B423" s="80">
        <v>1011</v>
      </c>
    </row>
    <row r="424" spans="1:2" s="19" customFormat="1" ht="12" hidden="1" customHeight="1">
      <c r="A424" s="80" t="s">
        <v>1392</v>
      </c>
      <c r="B424" s="80">
        <v>1012</v>
      </c>
    </row>
    <row r="425" spans="1:2" s="19" customFormat="1" ht="12" hidden="1" customHeight="1">
      <c r="A425" s="80" t="s">
        <v>409</v>
      </c>
      <c r="B425" s="80">
        <v>1013</v>
      </c>
    </row>
    <row r="426" spans="1:2" s="19" customFormat="1" ht="12" hidden="1" customHeight="1">
      <c r="A426" s="80" t="s">
        <v>1393</v>
      </c>
      <c r="B426" s="80">
        <v>1014</v>
      </c>
    </row>
    <row r="427" spans="1:2" s="19" customFormat="1" ht="12" hidden="1" customHeight="1">
      <c r="A427" s="80" t="s">
        <v>1394</v>
      </c>
      <c r="B427" s="80">
        <v>1016</v>
      </c>
    </row>
    <row r="428" spans="1:2" s="19" customFormat="1" ht="12" hidden="1" customHeight="1">
      <c r="A428" s="80" t="s">
        <v>1395</v>
      </c>
      <c r="B428" s="80">
        <v>1017</v>
      </c>
    </row>
    <row r="429" spans="1:2" s="19" customFormat="1" ht="12" hidden="1" customHeight="1">
      <c r="A429" s="80" t="s">
        <v>1396</v>
      </c>
      <c r="B429" s="80">
        <v>1018</v>
      </c>
    </row>
    <row r="430" spans="1:2" s="19" customFormat="1" ht="12" hidden="1" customHeight="1">
      <c r="A430" s="80" t="s">
        <v>1397</v>
      </c>
      <c r="B430" s="80">
        <v>1020</v>
      </c>
    </row>
    <row r="431" spans="1:2" s="19" customFormat="1" ht="12" hidden="1" customHeight="1">
      <c r="A431" s="80" t="s">
        <v>1398</v>
      </c>
      <c r="B431" s="80">
        <v>1022</v>
      </c>
    </row>
    <row r="432" spans="1:2" s="19" customFormat="1" ht="12" hidden="1" customHeight="1">
      <c r="A432" s="80" t="s">
        <v>1399</v>
      </c>
      <c r="B432" s="80">
        <v>1023</v>
      </c>
    </row>
    <row r="433" spans="1:2" s="19" customFormat="1" ht="12" hidden="1" customHeight="1">
      <c r="A433" s="80" t="s">
        <v>1400</v>
      </c>
      <c r="B433" s="80">
        <v>1025</v>
      </c>
    </row>
    <row r="434" spans="1:2" s="19" customFormat="1" ht="12" hidden="1" customHeight="1">
      <c r="A434" s="80" t="s">
        <v>410</v>
      </c>
      <c r="B434" s="80">
        <v>1027</v>
      </c>
    </row>
    <row r="435" spans="1:2" s="19" customFormat="1" ht="12" hidden="1" customHeight="1">
      <c r="A435" s="80" t="s">
        <v>1401</v>
      </c>
      <c r="B435" s="80">
        <v>1029</v>
      </c>
    </row>
    <row r="436" spans="1:2" s="19" customFormat="1" ht="12" hidden="1" customHeight="1">
      <c r="A436" s="80" t="s">
        <v>1402</v>
      </c>
      <c r="B436" s="80">
        <v>1033</v>
      </c>
    </row>
    <row r="437" spans="1:2" s="19" customFormat="1" ht="12" hidden="1" customHeight="1">
      <c r="A437" s="80" t="s">
        <v>394</v>
      </c>
      <c r="B437" s="80">
        <v>1035</v>
      </c>
    </row>
    <row r="438" spans="1:2" s="19" customFormat="1" ht="12" hidden="1" customHeight="1">
      <c r="A438" s="80" t="s">
        <v>1403</v>
      </c>
      <c r="B438" s="80">
        <v>1036</v>
      </c>
    </row>
    <row r="439" spans="1:2" s="19" customFormat="1" ht="12" hidden="1" customHeight="1">
      <c r="A439" s="80" t="s">
        <v>1404</v>
      </c>
      <c r="B439" s="80">
        <v>1037</v>
      </c>
    </row>
    <row r="440" spans="1:2" s="19" customFormat="1" ht="12" hidden="1" customHeight="1">
      <c r="A440" s="80" t="s">
        <v>1405</v>
      </c>
      <c r="B440" s="80">
        <v>1038</v>
      </c>
    </row>
    <row r="441" spans="1:2" s="19" customFormat="1" ht="12" hidden="1" customHeight="1">
      <c r="A441" s="80" t="s">
        <v>1406</v>
      </c>
      <c r="B441" s="80">
        <v>1040</v>
      </c>
    </row>
    <row r="442" spans="1:2" s="19" customFormat="1" ht="12" hidden="1" customHeight="1">
      <c r="A442" s="80" t="s">
        <v>1407</v>
      </c>
      <c r="B442" s="80">
        <v>1041</v>
      </c>
    </row>
    <row r="443" spans="1:2" s="19" customFormat="1" ht="12" hidden="1" customHeight="1">
      <c r="A443" s="80" t="s">
        <v>1408</v>
      </c>
      <c r="B443" s="80">
        <v>1043</v>
      </c>
    </row>
    <row r="444" spans="1:2" s="19" customFormat="1" ht="12" hidden="1" customHeight="1">
      <c r="A444" s="80" t="s">
        <v>1409</v>
      </c>
      <c r="B444" s="80">
        <v>1044</v>
      </c>
    </row>
    <row r="445" spans="1:2" s="19" customFormat="1" ht="12" hidden="1" customHeight="1">
      <c r="A445" s="80" t="s">
        <v>1410</v>
      </c>
      <c r="B445" s="80">
        <v>1048</v>
      </c>
    </row>
    <row r="446" spans="1:2" s="19" customFormat="1" ht="12" hidden="1" customHeight="1">
      <c r="A446" s="80" t="s">
        <v>1411</v>
      </c>
      <c r="B446" s="80">
        <v>1049</v>
      </c>
    </row>
    <row r="447" spans="1:2" s="19" customFormat="1" ht="12" hidden="1" customHeight="1">
      <c r="A447" s="80" t="s">
        <v>1412</v>
      </c>
      <c r="B447" s="80">
        <v>1050</v>
      </c>
    </row>
    <row r="448" spans="1:2" s="19" customFormat="1" ht="12" hidden="1" customHeight="1">
      <c r="A448" s="80" t="s">
        <v>1413</v>
      </c>
      <c r="B448" s="80">
        <v>1052</v>
      </c>
    </row>
    <row r="449" spans="1:2" s="19" customFormat="1" ht="12" hidden="1" customHeight="1">
      <c r="A449" s="80" t="s">
        <v>1414</v>
      </c>
      <c r="B449" s="80">
        <v>1053</v>
      </c>
    </row>
    <row r="450" spans="1:2" s="19" customFormat="1" ht="12" hidden="1" customHeight="1">
      <c r="A450" s="80" t="s">
        <v>1415</v>
      </c>
      <c r="B450" s="80">
        <v>1057</v>
      </c>
    </row>
    <row r="451" spans="1:2" s="19" customFormat="1" ht="12" hidden="1" customHeight="1">
      <c r="A451" s="80" t="s">
        <v>1416</v>
      </c>
      <c r="B451" s="80">
        <v>1058</v>
      </c>
    </row>
    <row r="452" spans="1:2" s="19" customFormat="1" ht="12" hidden="1" customHeight="1">
      <c r="A452" s="80" t="s">
        <v>1417</v>
      </c>
      <c r="B452" s="80">
        <v>1059</v>
      </c>
    </row>
    <row r="453" spans="1:2" s="19" customFormat="1" ht="12" hidden="1" customHeight="1">
      <c r="A453" s="80" t="s">
        <v>1418</v>
      </c>
      <c r="B453" s="80">
        <v>1060</v>
      </c>
    </row>
    <row r="454" spans="1:2" s="19" customFormat="1" ht="12" hidden="1" customHeight="1">
      <c r="A454" s="80" t="s">
        <v>1419</v>
      </c>
      <c r="B454" s="80">
        <v>1062</v>
      </c>
    </row>
    <row r="455" spans="1:2" s="19" customFormat="1" ht="12" hidden="1" customHeight="1">
      <c r="A455" s="80" t="s">
        <v>411</v>
      </c>
      <c r="B455" s="80">
        <v>1063</v>
      </c>
    </row>
    <row r="456" spans="1:2" s="19" customFormat="1" ht="12" hidden="1" customHeight="1">
      <c r="A456" s="80" t="s">
        <v>1420</v>
      </c>
      <c r="B456" s="80">
        <v>1064</v>
      </c>
    </row>
    <row r="457" spans="1:2" s="19" customFormat="1" ht="12" hidden="1" customHeight="1">
      <c r="A457" s="80" t="s">
        <v>1421</v>
      </c>
      <c r="B457" s="80">
        <v>1065</v>
      </c>
    </row>
    <row r="458" spans="1:2" s="19" customFormat="1" ht="12" hidden="1" customHeight="1">
      <c r="A458" s="80" t="s">
        <v>1422</v>
      </c>
      <c r="B458" s="80">
        <v>1067</v>
      </c>
    </row>
    <row r="459" spans="1:2" s="19" customFormat="1" ht="12" hidden="1" customHeight="1">
      <c r="A459" s="80" t="s">
        <v>1423</v>
      </c>
      <c r="B459" s="80">
        <v>1068</v>
      </c>
    </row>
    <row r="460" spans="1:2" s="19" customFormat="1" ht="12" hidden="1" customHeight="1">
      <c r="A460" s="80" t="s">
        <v>1424</v>
      </c>
      <c r="B460" s="80">
        <v>1069</v>
      </c>
    </row>
    <row r="461" spans="1:2" s="19" customFormat="1" ht="12" hidden="1" customHeight="1">
      <c r="A461" s="80" t="s">
        <v>1425</v>
      </c>
      <c r="B461" s="80">
        <v>1070</v>
      </c>
    </row>
    <row r="462" spans="1:2" s="19" customFormat="1" ht="12" hidden="1" customHeight="1">
      <c r="A462" s="80" t="s">
        <v>1426</v>
      </c>
      <c r="B462" s="80">
        <v>1072</v>
      </c>
    </row>
    <row r="463" spans="1:2" s="19" customFormat="1" ht="12" hidden="1" customHeight="1">
      <c r="A463" s="80" t="s">
        <v>1427</v>
      </c>
      <c r="B463" s="80">
        <v>1073</v>
      </c>
    </row>
    <row r="464" spans="1:2" s="19" customFormat="1" ht="12" hidden="1" customHeight="1">
      <c r="A464" s="80" t="s">
        <v>1428</v>
      </c>
      <c r="B464" s="80">
        <v>1074</v>
      </c>
    </row>
    <row r="465" spans="1:2" s="19" customFormat="1" ht="12" hidden="1" customHeight="1">
      <c r="A465" s="80" t="s">
        <v>1429</v>
      </c>
      <c r="B465" s="80">
        <v>1075</v>
      </c>
    </row>
    <row r="466" spans="1:2" s="19" customFormat="1" ht="12" hidden="1" customHeight="1">
      <c r="A466" s="80" t="s">
        <v>1430</v>
      </c>
      <c r="B466" s="80">
        <v>1076</v>
      </c>
    </row>
    <row r="467" spans="1:2" s="19" customFormat="1" ht="12" hidden="1" customHeight="1">
      <c r="A467" s="80" t="s">
        <v>1431</v>
      </c>
      <c r="B467" s="80">
        <v>1077</v>
      </c>
    </row>
    <row r="468" spans="1:2" s="19" customFormat="1" ht="12" hidden="1" customHeight="1">
      <c r="A468" s="80" t="s">
        <v>1432</v>
      </c>
      <c r="B468" s="80">
        <v>1078</v>
      </c>
    </row>
    <row r="469" spans="1:2" s="19" customFormat="1" ht="12" hidden="1" customHeight="1">
      <c r="A469" s="80" t="s">
        <v>1433</v>
      </c>
      <c r="B469" s="80">
        <v>1079</v>
      </c>
    </row>
    <row r="470" spans="1:2" s="19" customFormat="1" ht="12" hidden="1" customHeight="1">
      <c r="A470" s="80" t="s">
        <v>1434</v>
      </c>
      <c r="B470" s="80">
        <v>1080</v>
      </c>
    </row>
    <row r="471" spans="1:2" s="19" customFormat="1" ht="12" hidden="1" customHeight="1">
      <c r="A471" s="80" t="s">
        <v>1435</v>
      </c>
      <c r="B471" s="80">
        <v>1081</v>
      </c>
    </row>
    <row r="472" spans="1:2" s="19" customFormat="1" ht="12" hidden="1" customHeight="1">
      <c r="A472" s="80" t="s">
        <v>1436</v>
      </c>
      <c r="B472" s="80">
        <v>1082</v>
      </c>
    </row>
    <row r="473" spans="1:2" s="19" customFormat="1" ht="12" hidden="1" customHeight="1">
      <c r="A473" s="80" t="s">
        <v>1437</v>
      </c>
      <c r="B473" s="80">
        <v>1085</v>
      </c>
    </row>
    <row r="474" spans="1:2" s="19" customFormat="1" ht="12" hidden="1" customHeight="1">
      <c r="A474" s="80" t="s">
        <v>382</v>
      </c>
      <c r="B474" s="80">
        <v>1087</v>
      </c>
    </row>
    <row r="475" spans="1:2" s="19" customFormat="1" ht="12" hidden="1" customHeight="1">
      <c r="A475" s="80" t="s">
        <v>1438</v>
      </c>
      <c r="B475" s="80">
        <v>1089</v>
      </c>
    </row>
    <row r="476" spans="1:2" s="19" customFormat="1" ht="12" hidden="1" customHeight="1">
      <c r="A476" s="80" t="s">
        <v>1439</v>
      </c>
      <c r="B476" s="80">
        <v>1090</v>
      </c>
    </row>
    <row r="477" spans="1:2" s="19" customFormat="1" ht="12" hidden="1" customHeight="1">
      <c r="A477" s="80" t="s">
        <v>1440</v>
      </c>
      <c r="B477" s="80">
        <v>1091</v>
      </c>
    </row>
    <row r="478" spans="1:2" s="19" customFormat="1" ht="12" hidden="1" customHeight="1">
      <c r="A478" s="80" t="s">
        <v>1441</v>
      </c>
      <c r="B478" s="80">
        <v>1092</v>
      </c>
    </row>
    <row r="479" spans="1:2" s="19" customFormat="1" ht="12" hidden="1" customHeight="1">
      <c r="A479" s="80" t="s">
        <v>1442</v>
      </c>
      <c r="B479" s="80">
        <v>1095</v>
      </c>
    </row>
    <row r="480" spans="1:2" s="19" customFormat="1" ht="12" hidden="1" customHeight="1">
      <c r="A480" s="80" t="s">
        <v>1443</v>
      </c>
      <c r="B480" s="80">
        <v>1096</v>
      </c>
    </row>
    <row r="481" spans="1:2" s="19" customFormat="1" ht="12" hidden="1" customHeight="1">
      <c r="A481" s="80" t="s">
        <v>1444</v>
      </c>
      <c r="B481" s="80">
        <v>1097</v>
      </c>
    </row>
    <row r="482" spans="1:2" s="19" customFormat="1" ht="12" hidden="1" customHeight="1">
      <c r="A482" s="80" t="s">
        <v>1445</v>
      </c>
      <c r="B482" s="80">
        <v>1099</v>
      </c>
    </row>
    <row r="483" spans="1:2" s="19" customFormat="1" ht="12" hidden="1" customHeight="1">
      <c r="A483" s="80" t="s">
        <v>1446</v>
      </c>
      <c r="B483" s="80">
        <v>1101</v>
      </c>
    </row>
    <row r="484" spans="1:2" s="19" customFormat="1" ht="12" hidden="1" customHeight="1">
      <c r="A484" s="80" t="s">
        <v>389</v>
      </c>
      <c r="B484" s="80">
        <v>1102</v>
      </c>
    </row>
    <row r="485" spans="1:2" s="19" customFormat="1" ht="12" hidden="1" customHeight="1">
      <c r="A485" s="80" t="s">
        <v>1447</v>
      </c>
      <c r="B485" s="80">
        <v>1104</v>
      </c>
    </row>
    <row r="486" spans="1:2" s="19" customFormat="1" ht="12" hidden="1" customHeight="1">
      <c r="A486" s="80" t="s">
        <v>1448</v>
      </c>
      <c r="B486" s="80">
        <v>1105</v>
      </c>
    </row>
    <row r="487" spans="1:2" s="19" customFormat="1" ht="12" hidden="1" customHeight="1">
      <c r="A487" s="80" t="s">
        <v>1449</v>
      </c>
      <c r="B487" s="80">
        <v>1106</v>
      </c>
    </row>
    <row r="488" spans="1:2" s="19" customFormat="1" ht="12" hidden="1" customHeight="1">
      <c r="A488" s="80" t="s">
        <v>1450</v>
      </c>
      <c r="B488" s="80">
        <v>1107</v>
      </c>
    </row>
    <row r="489" spans="1:2" s="19" customFormat="1" ht="12" hidden="1" customHeight="1">
      <c r="A489" s="80" t="s">
        <v>1451</v>
      </c>
      <c r="B489" s="80">
        <v>1108</v>
      </c>
    </row>
    <row r="490" spans="1:2" s="19" customFormat="1" ht="12" hidden="1" customHeight="1">
      <c r="A490" s="80" t="s">
        <v>1452</v>
      </c>
      <c r="B490" s="80">
        <v>1110</v>
      </c>
    </row>
    <row r="491" spans="1:2" s="19" customFormat="1" ht="12" hidden="1" customHeight="1">
      <c r="A491" s="80" t="s">
        <v>1453</v>
      </c>
      <c r="B491" s="80">
        <v>1111</v>
      </c>
    </row>
    <row r="492" spans="1:2" s="19" customFormat="1" ht="12" hidden="1" customHeight="1">
      <c r="A492" s="80" t="s">
        <v>1454</v>
      </c>
      <c r="B492" s="80">
        <v>1114</v>
      </c>
    </row>
    <row r="493" spans="1:2" s="19" customFormat="1" ht="12" hidden="1" customHeight="1">
      <c r="A493" s="80" t="s">
        <v>1455</v>
      </c>
      <c r="B493" s="80">
        <v>1115</v>
      </c>
    </row>
    <row r="494" spans="1:2" s="19" customFormat="1" ht="12" hidden="1" customHeight="1">
      <c r="A494" s="80" t="s">
        <v>1456</v>
      </c>
      <c r="B494" s="80">
        <v>1116</v>
      </c>
    </row>
    <row r="495" spans="1:2" s="19" customFormat="1" ht="12" hidden="1" customHeight="1">
      <c r="A495" s="80" t="s">
        <v>1457</v>
      </c>
      <c r="B495" s="80">
        <v>1117</v>
      </c>
    </row>
    <row r="496" spans="1:2" s="19" customFormat="1" ht="12" hidden="1" customHeight="1">
      <c r="A496" s="80" t="s">
        <v>1458</v>
      </c>
      <c r="B496" s="80">
        <v>1118</v>
      </c>
    </row>
    <row r="497" spans="1:2" s="19" customFormat="1" ht="12" hidden="1" customHeight="1">
      <c r="A497" s="80" t="s">
        <v>1459</v>
      </c>
      <c r="B497" s="80">
        <v>1119</v>
      </c>
    </row>
    <row r="498" spans="1:2" s="19" customFormat="1" ht="12" hidden="1" customHeight="1">
      <c r="A498" s="80" t="s">
        <v>1460</v>
      </c>
      <c r="B498" s="80">
        <v>1120</v>
      </c>
    </row>
    <row r="499" spans="1:2" s="19" customFormat="1" ht="12" hidden="1" customHeight="1">
      <c r="A499" s="80" t="s">
        <v>412</v>
      </c>
      <c r="B499" s="80">
        <v>1121</v>
      </c>
    </row>
    <row r="500" spans="1:2" s="19" customFormat="1" ht="12" hidden="1" customHeight="1">
      <c r="A500" s="80" t="s">
        <v>1461</v>
      </c>
      <c r="B500" s="80">
        <v>1122</v>
      </c>
    </row>
    <row r="501" spans="1:2" s="19" customFormat="1" ht="12" hidden="1" customHeight="1">
      <c r="A501" s="80" t="s">
        <v>1462</v>
      </c>
      <c r="B501" s="80">
        <v>1123</v>
      </c>
    </row>
    <row r="502" spans="1:2" s="19" customFormat="1" ht="12" hidden="1" customHeight="1">
      <c r="A502" s="80" t="s">
        <v>1463</v>
      </c>
      <c r="B502" s="80">
        <v>1124</v>
      </c>
    </row>
    <row r="503" spans="1:2" s="19" customFormat="1" ht="12" hidden="1" customHeight="1">
      <c r="A503" s="80" t="s">
        <v>1464</v>
      </c>
      <c r="B503" s="80">
        <v>1126</v>
      </c>
    </row>
    <row r="504" spans="1:2" s="19" customFormat="1" ht="12" hidden="1" customHeight="1">
      <c r="A504" s="80" t="s">
        <v>1465</v>
      </c>
      <c r="B504" s="80">
        <v>1128</v>
      </c>
    </row>
    <row r="505" spans="1:2" s="19" customFormat="1" ht="12" hidden="1" customHeight="1">
      <c r="A505" s="80" t="s">
        <v>1466</v>
      </c>
      <c r="B505" s="80">
        <v>1129</v>
      </c>
    </row>
    <row r="506" spans="1:2" s="19" customFormat="1" ht="12" hidden="1" customHeight="1">
      <c r="A506" s="80" t="s">
        <v>408</v>
      </c>
      <c r="B506" s="80">
        <v>1130</v>
      </c>
    </row>
    <row r="507" spans="1:2" s="19" customFormat="1" ht="12" hidden="1" customHeight="1">
      <c r="A507" s="80" t="s">
        <v>1467</v>
      </c>
      <c r="B507" s="80">
        <v>1131</v>
      </c>
    </row>
    <row r="508" spans="1:2" s="19" customFormat="1" ht="12" hidden="1" customHeight="1">
      <c r="A508" s="80" t="s">
        <v>1468</v>
      </c>
      <c r="B508" s="80">
        <v>1132</v>
      </c>
    </row>
    <row r="509" spans="1:2" s="19" customFormat="1" ht="12" hidden="1" customHeight="1">
      <c r="A509" s="80" t="s">
        <v>1469</v>
      </c>
      <c r="B509" s="80">
        <v>1133</v>
      </c>
    </row>
    <row r="510" spans="1:2" s="19" customFormat="1" ht="12" hidden="1" customHeight="1">
      <c r="A510" s="80" t="s">
        <v>1470</v>
      </c>
      <c r="B510" s="80">
        <v>1134</v>
      </c>
    </row>
    <row r="511" spans="1:2" s="19" customFormat="1" ht="12" hidden="1" customHeight="1">
      <c r="A511" s="80" t="s">
        <v>1471</v>
      </c>
      <c r="B511" s="80">
        <v>1135</v>
      </c>
    </row>
    <row r="512" spans="1:2" s="19" customFormat="1" ht="12" hidden="1" customHeight="1">
      <c r="A512" s="80" t="s">
        <v>396</v>
      </c>
      <c r="B512" s="80">
        <v>1136</v>
      </c>
    </row>
    <row r="513" spans="1:2" s="19" customFormat="1" ht="12" hidden="1" customHeight="1">
      <c r="A513" s="80" t="s">
        <v>1472</v>
      </c>
      <c r="B513" s="80">
        <v>1137</v>
      </c>
    </row>
    <row r="514" spans="1:2" s="19" customFormat="1" ht="12" hidden="1" customHeight="1">
      <c r="A514" s="80" t="s">
        <v>1473</v>
      </c>
      <c r="B514" s="80">
        <v>1138</v>
      </c>
    </row>
    <row r="515" spans="1:2" s="19" customFormat="1" ht="12" hidden="1" customHeight="1">
      <c r="A515" s="80" t="s">
        <v>1474</v>
      </c>
      <c r="B515" s="80">
        <v>1139</v>
      </c>
    </row>
    <row r="516" spans="1:2" s="19" customFormat="1" ht="12" hidden="1" customHeight="1">
      <c r="A516" s="80" t="s">
        <v>1475</v>
      </c>
      <c r="B516" s="80">
        <v>1140</v>
      </c>
    </row>
    <row r="517" spans="1:2" s="19" customFormat="1" ht="12" hidden="1" customHeight="1">
      <c r="A517" s="80" t="s">
        <v>1476</v>
      </c>
      <c r="B517" s="80">
        <v>1141</v>
      </c>
    </row>
    <row r="518" spans="1:2" s="19" customFormat="1" ht="12" hidden="1" customHeight="1">
      <c r="A518" s="80" t="s">
        <v>1477</v>
      </c>
      <c r="B518" s="80">
        <v>1142</v>
      </c>
    </row>
    <row r="519" spans="1:2" s="19" customFormat="1" ht="12" hidden="1" customHeight="1">
      <c r="A519" s="80" t="s">
        <v>1478</v>
      </c>
      <c r="B519" s="80">
        <v>1143</v>
      </c>
    </row>
    <row r="520" spans="1:2" s="19" customFormat="1" ht="12" hidden="1" customHeight="1">
      <c r="A520" s="80" t="s">
        <v>1479</v>
      </c>
      <c r="B520" s="80">
        <v>1144</v>
      </c>
    </row>
    <row r="521" spans="1:2" s="19" customFormat="1" ht="12" hidden="1" customHeight="1">
      <c r="A521" s="80" t="s">
        <v>1480</v>
      </c>
      <c r="B521" s="80">
        <v>1145</v>
      </c>
    </row>
    <row r="522" spans="1:2" s="19" customFormat="1" ht="12" hidden="1" customHeight="1">
      <c r="A522" s="80" t="s">
        <v>1481</v>
      </c>
      <c r="B522" s="80">
        <v>1146</v>
      </c>
    </row>
    <row r="523" spans="1:2" s="19" customFormat="1" ht="12" hidden="1" customHeight="1">
      <c r="A523" s="80" t="s">
        <v>1482</v>
      </c>
      <c r="B523" s="80">
        <v>1147</v>
      </c>
    </row>
    <row r="524" spans="1:2" s="19" customFormat="1" ht="12" hidden="1" customHeight="1">
      <c r="A524" s="80" t="s">
        <v>1483</v>
      </c>
      <c r="B524" s="80">
        <v>1148</v>
      </c>
    </row>
    <row r="525" spans="1:2" s="19" customFormat="1" ht="12" hidden="1" customHeight="1">
      <c r="A525" s="80" t="s">
        <v>1484</v>
      </c>
      <c r="B525" s="80">
        <v>1149</v>
      </c>
    </row>
    <row r="526" spans="1:2" s="19" customFormat="1" ht="12" hidden="1" customHeight="1">
      <c r="A526" s="80" t="s">
        <v>1485</v>
      </c>
      <c r="B526" s="80">
        <v>1150</v>
      </c>
    </row>
    <row r="527" spans="1:2" s="19" customFormat="1" ht="12" hidden="1" customHeight="1">
      <c r="A527" s="80" t="s">
        <v>1486</v>
      </c>
      <c r="B527" s="80">
        <v>1151</v>
      </c>
    </row>
    <row r="528" spans="1:2" s="19" customFormat="1" ht="12" hidden="1" customHeight="1">
      <c r="A528" s="80" t="s">
        <v>1487</v>
      </c>
      <c r="B528" s="80">
        <v>1152</v>
      </c>
    </row>
    <row r="529" spans="1:2" s="19" customFormat="1" ht="12" hidden="1" customHeight="1">
      <c r="A529" s="80" t="s">
        <v>1488</v>
      </c>
      <c r="B529" s="80">
        <v>1153</v>
      </c>
    </row>
    <row r="530" spans="1:2" s="19" customFormat="1" ht="12" hidden="1" customHeight="1">
      <c r="A530" s="80" t="s">
        <v>1489</v>
      </c>
      <c r="B530" s="80">
        <v>1154</v>
      </c>
    </row>
    <row r="531" spans="1:2" s="19" customFormat="1" ht="12" hidden="1" customHeight="1">
      <c r="A531" s="80" t="s">
        <v>1490</v>
      </c>
      <c r="B531" s="80">
        <v>1156</v>
      </c>
    </row>
    <row r="532" spans="1:2" s="19" customFormat="1" ht="12" hidden="1" customHeight="1">
      <c r="A532" s="80" t="s">
        <v>1491</v>
      </c>
      <c r="B532" s="80">
        <v>1157</v>
      </c>
    </row>
    <row r="533" spans="1:2" s="19" customFormat="1" ht="12" hidden="1" customHeight="1">
      <c r="A533" s="80" t="s">
        <v>1492</v>
      </c>
      <c r="B533" s="80">
        <v>1158</v>
      </c>
    </row>
    <row r="534" spans="1:2" s="19" customFormat="1" ht="12" hidden="1" customHeight="1">
      <c r="A534" s="80" t="s">
        <v>1493</v>
      </c>
      <c r="B534" s="80">
        <v>1159</v>
      </c>
    </row>
    <row r="535" spans="1:2" s="19" customFormat="1" ht="12" hidden="1" customHeight="1">
      <c r="A535" s="80" t="s">
        <v>1494</v>
      </c>
      <c r="B535" s="80">
        <v>1160</v>
      </c>
    </row>
    <row r="536" spans="1:2" s="19" customFormat="1" ht="12" hidden="1" customHeight="1">
      <c r="A536" s="80" t="s">
        <v>1495</v>
      </c>
      <c r="B536" s="80">
        <v>1161</v>
      </c>
    </row>
    <row r="537" spans="1:2" s="19" customFormat="1" ht="12" hidden="1" customHeight="1">
      <c r="A537" s="80" t="s">
        <v>1496</v>
      </c>
      <c r="B537" s="80">
        <v>1162</v>
      </c>
    </row>
    <row r="538" spans="1:2" s="19" customFormat="1" ht="12" hidden="1" customHeight="1">
      <c r="A538" s="80" t="s">
        <v>1497</v>
      </c>
      <c r="B538" s="80">
        <v>1163</v>
      </c>
    </row>
    <row r="539" spans="1:2" s="19" customFormat="1" ht="12" hidden="1" customHeight="1">
      <c r="A539" s="80" t="s">
        <v>1498</v>
      </c>
      <c r="B539" s="80">
        <v>1164</v>
      </c>
    </row>
    <row r="540" spans="1:2" s="19" customFormat="1" ht="12" hidden="1" customHeight="1">
      <c r="A540" s="80" t="s">
        <v>1499</v>
      </c>
      <c r="B540" s="80">
        <v>1165</v>
      </c>
    </row>
    <row r="541" spans="1:2" s="19" customFormat="1" ht="12" hidden="1" customHeight="1">
      <c r="A541" s="80" t="s">
        <v>1500</v>
      </c>
      <c r="B541" s="80">
        <v>1166</v>
      </c>
    </row>
    <row r="542" spans="1:2" s="19" customFormat="1" ht="12" hidden="1" customHeight="1">
      <c r="A542" s="80" t="s">
        <v>385</v>
      </c>
      <c r="B542" s="80">
        <v>1167</v>
      </c>
    </row>
    <row r="543" spans="1:2" s="19" customFormat="1" ht="12" hidden="1" customHeight="1">
      <c r="A543" s="80" t="s">
        <v>1501</v>
      </c>
      <c r="B543" s="80">
        <v>1168</v>
      </c>
    </row>
    <row r="544" spans="1:2" s="19" customFormat="1" ht="12" hidden="1" customHeight="1">
      <c r="A544" s="80" t="s">
        <v>1502</v>
      </c>
      <c r="B544" s="80">
        <v>1169</v>
      </c>
    </row>
    <row r="545" spans="1:2" s="19" customFormat="1" ht="12" hidden="1" customHeight="1">
      <c r="A545" s="80" t="s">
        <v>1503</v>
      </c>
      <c r="B545" s="80">
        <v>1170</v>
      </c>
    </row>
    <row r="546" spans="1:2" s="19" customFormat="1" ht="12" hidden="1" customHeight="1">
      <c r="A546" s="80" t="s">
        <v>1504</v>
      </c>
      <c r="B546" s="80">
        <v>1171</v>
      </c>
    </row>
    <row r="547" spans="1:2" s="19" customFormat="1" ht="12" hidden="1" customHeight="1">
      <c r="A547" s="80" t="s">
        <v>390</v>
      </c>
      <c r="B547" s="80">
        <v>1172</v>
      </c>
    </row>
    <row r="548" spans="1:2" s="19" customFormat="1" ht="12" hidden="1" customHeight="1">
      <c r="A548" s="80" t="s">
        <v>1505</v>
      </c>
      <c r="B548" s="80">
        <v>1173</v>
      </c>
    </row>
    <row r="549" spans="1:2" s="19" customFormat="1" ht="12" hidden="1" customHeight="1">
      <c r="A549" s="80" t="s">
        <v>1506</v>
      </c>
      <c r="B549" s="80">
        <v>1174</v>
      </c>
    </row>
    <row r="550" spans="1:2" s="19" customFormat="1" ht="12" hidden="1" customHeight="1">
      <c r="A550" s="80" t="s">
        <v>1507</v>
      </c>
      <c r="B550" s="80">
        <v>1175</v>
      </c>
    </row>
    <row r="551" spans="1:2" s="19" customFormat="1" ht="12" hidden="1" customHeight="1">
      <c r="A551" s="80" t="s">
        <v>1508</v>
      </c>
      <c r="B551" s="80">
        <v>1176</v>
      </c>
    </row>
    <row r="552" spans="1:2" s="19" customFormat="1" ht="12" hidden="1" customHeight="1">
      <c r="A552" s="80" t="s">
        <v>1509</v>
      </c>
      <c r="B552" s="80">
        <v>1177</v>
      </c>
    </row>
    <row r="553" spans="1:2" s="19" customFormat="1" ht="12" hidden="1" customHeight="1">
      <c r="A553" s="80" t="s">
        <v>1510</v>
      </c>
      <c r="B553" s="80">
        <v>1178</v>
      </c>
    </row>
    <row r="554" spans="1:2" s="19" customFormat="1" ht="12" hidden="1" customHeight="1">
      <c r="A554" s="80" t="s">
        <v>1511</v>
      </c>
      <c r="B554" s="80">
        <v>1179</v>
      </c>
    </row>
    <row r="555" spans="1:2" s="19" customFormat="1" ht="12" hidden="1" customHeight="1">
      <c r="A555" s="80" t="s">
        <v>1512</v>
      </c>
      <c r="B555" s="80">
        <v>1180</v>
      </c>
    </row>
    <row r="556" spans="1:2" s="19" customFormat="1" ht="12" hidden="1" customHeight="1">
      <c r="A556" s="80" t="s">
        <v>1513</v>
      </c>
      <c r="B556" s="80">
        <v>1181</v>
      </c>
    </row>
    <row r="557" spans="1:2" s="19" customFormat="1" ht="12" hidden="1" customHeight="1">
      <c r="A557" s="80" t="s">
        <v>1514</v>
      </c>
      <c r="B557" s="80">
        <v>1182</v>
      </c>
    </row>
    <row r="558" spans="1:2" s="19" customFormat="1" ht="12" hidden="1" customHeight="1">
      <c r="A558" s="80" t="s">
        <v>1515</v>
      </c>
      <c r="B558" s="80">
        <v>1183</v>
      </c>
    </row>
    <row r="559" spans="1:2" s="19" customFormat="1" ht="12" hidden="1" customHeight="1">
      <c r="A559" s="80" t="s">
        <v>1516</v>
      </c>
      <c r="B559" s="80">
        <v>1184</v>
      </c>
    </row>
    <row r="560" spans="1:2" s="19" customFormat="1" ht="12" hidden="1" customHeight="1">
      <c r="A560" s="80" t="s">
        <v>1517</v>
      </c>
      <c r="B560" s="80">
        <v>1185</v>
      </c>
    </row>
    <row r="561" spans="1:2" s="19" customFormat="1" ht="12" hidden="1" customHeight="1">
      <c r="A561" s="80" t="s">
        <v>1518</v>
      </c>
      <c r="B561" s="80">
        <v>1186</v>
      </c>
    </row>
    <row r="562" spans="1:2" s="19" customFormat="1" ht="12" hidden="1" customHeight="1">
      <c r="A562" s="80" t="s">
        <v>1519</v>
      </c>
      <c r="B562" s="80">
        <v>1187</v>
      </c>
    </row>
    <row r="563" spans="1:2" s="19" customFormat="1" ht="12" hidden="1" customHeight="1">
      <c r="A563" s="80" t="s">
        <v>1520</v>
      </c>
      <c r="B563" s="80">
        <v>1188</v>
      </c>
    </row>
    <row r="564" spans="1:2" s="19" customFormat="1" ht="12" hidden="1" customHeight="1">
      <c r="A564" s="80" t="s">
        <v>1521</v>
      </c>
      <c r="B564" s="80">
        <v>1189</v>
      </c>
    </row>
    <row r="565" spans="1:2" s="19" customFormat="1" ht="12" hidden="1" customHeight="1">
      <c r="A565" s="80" t="s">
        <v>1522</v>
      </c>
      <c r="B565" s="80">
        <v>1190</v>
      </c>
    </row>
    <row r="566" spans="1:2" s="19" customFormat="1" ht="12" hidden="1" customHeight="1">
      <c r="A566" s="80" t="s">
        <v>1523</v>
      </c>
      <c r="B566" s="80">
        <v>1191</v>
      </c>
    </row>
    <row r="567" spans="1:2" s="19" customFormat="1" ht="12" hidden="1" customHeight="1">
      <c r="A567" s="80" t="s">
        <v>1524</v>
      </c>
      <c r="B567" s="80">
        <v>1192</v>
      </c>
    </row>
    <row r="568" spans="1:2" s="19" customFormat="1" ht="12" hidden="1" customHeight="1">
      <c r="A568" s="80" t="s">
        <v>1525</v>
      </c>
      <c r="B568" s="80">
        <v>1193</v>
      </c>
    </row>
    <row r="569" spans="1:2" s="19" customFormat="1" ht="12" hidden="1" customHeight="1">
      <c r="A569" s="80" t="s">
        <v>1526</v>
      </c>
      <c r="B569" s="80">
        <v>1194</v>
      </c>
    </row>
    <row r="570" spans="1:2" s="19" customFormat="1" ht="12" hidden="1" customHeight="1">
      <c r="A570" s="80" t="s">
        <v>1527</v>
      </c>
      <c r="B570" s="80">
        <v>1195</v>
      </c>
    </row>
    <row r="571" spans="1:2" s="19" customFormat="1" ht="12" hidden="1" customHeight="1">
      <c r="A571" s="80" t="s">
        <v>1528</v>
      </c>
      <c r="B571" s="80">
        <v>1196</v>
      </c>
    </row>
    <row r="572" spans="1:2" s="19" customFormat="1" ht="12" hidden="1" customHeight="1">
      <c r="A572" s="80" t="s">
        <v>1529</v>
      </c>
      <c r="B572" s="80">
        <v>1197</v>
      </c>
    </row>
    <row r="573" spans="1:2" s="19" customFormat="1" ht="12" hidden="1" customHeight="1">
      <c r="A573" s="80" t="s">
        <v>1530</v>
      </c>
      <c r="B573" s="80">
        <v>1198</v>
      </c>
    </row>
    <row r="574" spans="1:2" s="19" customFormat="1" ht="12" hidden="1" customHeight="1">
      <c r="A574" s="80" t="s">
        <v>413</v>
      </c>
      <c r="B574" s="80">
        <v>1199</v>
      </c>
    </row>
    <row r="575" spans="1:2" s="19" customFormat="1" ht="12" hidden="1" customHeight="1">
      <c r="A575" s="80" t="s">
        <v>1531</v>
      </c>
      <c r="B575" s="80">
        <v>1200</v>
      </c>
    </row>
    <row r="576" spans="1:2" s="19" customFormat="1" ht="12" hidden="1" customHeight="1">
      <c r="A576" s="80" t="s">
        <v>1532</v>
      </c>
      <c r="B576" s="80">
        <v>1201</v>
      </c>
    </row>
    <row r="577" spans="1:2" s="19" customFormat="1" ht="12" hidden="1" customHeight="1">
      <c r="A577" s="80" t="s">
        <v>1533</v>
      </c>
      <c r="B577" s="80">
        <v>1202</v>
      </c>
    </row>
    <row r="578" spans="1:2" s="19" customFormat="1" ht="12" hidden="1" customHeight="1">
      <c r="A578" s="80" t="s">
        <v>1534</v>
      </c>
      <c r="B578" s="80">
        <v>1203</v>
      </c>
    </row>
    <row r="579" spans="1:2" s="19" customFormat="1" ht="12" hidden="1" customHeight="1">
      <c r="A579" s="80" t="s">
        <v>1535</v>
      </c>
      <c r="B579" s="80">
        <v>1204</v>
      </c>
    </row>
    <row r="580" spans="1:2" s="19" customFormat="1" ht="12" hidden="1" customHeight="1">
      <c r="A580" s="80" t="s">
        <v>1536</v>
      </c>
      <c r="B580" s="80">
        <v>1205</v>
      </c>
    </row>
    <row r="581" spans="1:2" s="19" customFormat="1" ht="12" hidden="1" customHeight="1">
      <c r="A581" s="80" t="s">
        <v>1537</v>
      </c>
      <c r="B581" s="80">
        <v>1206</v>
      </c>
    </row>
    <row r="582" spans="1:2" s="19" customFormat="1" ht="12" hidden="1" customHeight="1">
      <c r="A582" s="80" t="s">
        <v>1538</v>
      </c>
      <c r="B582" s="80">
        <v>1207</v>
      </c>
    </row>
    <row r="583" spans="1:2" s="19" customFormat="1" ht="12" hidden="1" customHeight="1">
      <c r="A583" s="80" t="s">
        <v>1539</v>
      </c>
      <c r="B583" s="80">
        <v>1208</v>
      </c>
    </row>
    <row r="584" spans="1:2" s="19" customFormat="1" ht="12" hidden="1" customHeight="1">
      <c r="A584" s="80" t="s">
        <v>1540</v>
      </c>
      <c r="B584" s="80">
        <v>1209</v>
      </c>
    </row>
    <row r="585" spans="1:2" s="19" customFormat="1" ht="12" hidden="1" customHeight="1">
      <c r="A585" s="80" t="s">
        <v>1541</v>
      </c>
      <c r="B585" s="80">
        <v>1210</v>
      </c>
    </row>
    <row r="586" spans="1:2" s="19" customFormat="1" ht="12" hidden="1" customHeight="1">
      <c r="A586" s="80" t="s">
        <v>1542</v>
      </c>
      <c r="B586" s="80">
        <v>1211</v>
      </c>
    </row>
    <row r="587" spans="1:2" s="19" customFormat="1" ht="12" hidden="1" customHeight="1">
      <c r="A587" s="80" t="s">
        <v>1543</v>
      </c>
      <c r="B587" s="80">
        <v>1212</v>
      </c>
    </row>
    <row r="588" spans="1:2" s="19" customFormat="1" ht="12" hidden="1" customHeight="1">
      <c r="A588" s="80" t="s">
        <v>1544</v>
      </c>
      <c r="B588" s="80">
        <v>1213</v>
      </c>
    </row>
    <row r="589" spans="1:2" s="19" customFormat="1" ht="12" hidden="1" customHeight="1">
      <c r="A589" s="80" t="s">
        <v>1545</v>
      </c>
      <c r="B589" s="80">
        <v>1214</v>
      </c>
    </row>
    <row r="590" spans="1:2" s="19" customFormat="1" ht="12" hidden="1" customHeight="1">
      <c r="A590" s="80" t="s">
        <v>1546</v>
      </c>
      <c r="B590" s="80">
        <v>1215</v>
      </c>
    </row>
    <row r="591" spans="1:2" s="19" customFormat="1" ht="12" hidden="1" customHeight="1">
      <c r="A591" s="80" t="s">
        <v>1547</v>
      </c>
      <c r="B591" s="80">
        <v>1216</v>
      </c>
    </row>
    <row r="592" spans="1:2" s="19" customFormat="1" ht="12" hidden="1" customHeight="1">
      <c r="A592" s="80" t="s">
        <v>1548</v>
      </c>
      <c r="B592" s="80">
        <v>1217</v>
      </c>
    </row>
    <row r="593" spans="1:2" s="19" customFormat="1" ht="12" hidden="1" customHeight="1">
      <c r="A593" s="80" t="s">
        <v>1549</v>
      </c>
      <c r="B593" s="80">
        <v>1218</v>
      </c>
    </row>
    <row r="594" spans="1:2" s="19" customFormat="1" ht="12" hidden="1" customHeight="1">
      <c r="A594" s="80" t="s">
        <v>1550</v>
      </c>
      <c r="B594" s="80">
        <v>1219</v>
      </c>
    </row>
    <row r="595" spans="1:2" s="19" customFormat="1" ht="12" hidden="1" customHeight="1">
      <c r="A595" s="80" t="s">
        <v>1551</v>
      </c>
      <c r="B595" s="80">
        <v>1220</v>
      </c>
    </row>
    <row r="596" spans="1:2" s="19" customFormat="1" ht="12" hidden="1" customHeight="1">
      <c r="A596" s="80" t="s">
        <v>1552</v>
      </c>
      <c r="B596" s="80">
        <v>1221</v>
      </c>
    </row>
    <row r="597" spans="1:2" s="19" customFormat="1" ht="12" hidden="1" customHeight="1">
      <c r="A597" s="80" t="s">
        <v>1553</v>
      </c>
      <c r="B597" s="80">
        <v>1222</v>
      </c>
    </row>
    <row r="598" spans="1:2" s="19" customFormat="1" ht="12" hidden="1" customHeight="1">
      <c r="A598" s="80" t="s">
        <v>1554</v>
      </c>
      <c r="B598" s="80">
        <v>1223</v>
      </c>
    </row>
    <row r="599" spans="1:2" s="19" customFormat="1" ht="12" hidden="1" customHeight="1">
      <c r="A599" s="80" t="s">
        <v>1555</v>
      </c>
      <c r="B599" s="80">
        <v>1224</v>
      </c>
    </row>
    <row r="600" spans="1:2" s="19" customFormat="1" ht="12" hidden="1" customHeight="1">
      <c r="A600" s="80" t="s">
        <v>1556</v>
      </c>
      <c r="B600" s="80">
        <v>1225</v>
      </c>
    </row>
    <row r="601" spans="1:2" s="19" customFormat="1" ht="12" hidden="1" customHeight="1">
      <c r="A601" s="80" t="s">
        <v>1557</v>
      </c>
      <c r="B601" s="80">
        <v>1226</v>
      </c>
    </row>
    <row r="602" spans="1:2" s="19" customFormat="1" ht="12" hidden="1" customHeight="1">
      <c r="A602" s="80" t="s">
        <v>1558</v>
      </c>
      <c r="B602" s="80">
        <v>1227</v>
      </c>
    </row>
    <row r="603" spans="1:2" s="19" customFormat="1" ht="12" hidden="1" customHeight="1">
      <c r="A603" s="80" t="s">
        <v>1559</v>
      </c>
      <c r="B603" s="80">
        <v>1228</v>
      </c>
    </row>
    <row r="604" spans="1:2" s="19" customFormat="1" ht="12" hidden="1" customHeight="1">
      <c r="A604" s="80" t="s">
        <v>414</v>
      </c>
      <c r="B604" s="80">
        <v>1229</v>
      </c>
    </row>
    <row r="605" spans="1:2" s="19" customFormat="1" ht="12" hidden="1" customHeight="1">
      <c r="A605" s="80" t="s">
        <v>1560</v>
      </c>
      <c r="B605" s="80">
        <v>1230</v>
      </c>
    </row>
    <row r="606" spans="1:2" s="19" customFormat="1" ht="12" hidden="1" customHeight="1">
      <c r="A606" s="80" t="s">
        <v>1561</v>
      </c>
      <c r="B606" s="80">
        <v>1231</v>
      </c>
    </row>
    <row r="607" spans="1:2" s="19" customFormat="1" ht="12" hidden="1" customHeight="1">
      <c r="A607" s="80" t="s">
        <v>1562</v>
      </c>
      <c r="B607" s="80">
        <v>1232</v>
      </c>
    </row>
    <row r="608" spans="1:2" s="19" customFormat="1" ht="12" hidden="1" customHeight="1">
      <c r="A608" s="80" t="s">
        <v>1563</v>
      </c>
      <c r="B608" s="80">
        <v>1233</v>
      </c>
    </row>
    <row r="609" spans="1:2" s="19" customFormat="1" ht="12" hidden="1" customHeight="1">
      <c r="A609" s="80" t="s">
        <v>1564</v>
      </c>
      <c r="B609" s="80">
        <v>1234</v>
      </c>
    </row>
    <row r="610" spans="1:2" s="19" customFormat="1" ht="12" hidden="1" customHeight="1">
      <c r="A610" s="80" t="s">
        <v>1565</v>
      </c>
      <c r="B610" s="80">
        <v>1235</v>
      </c>
    </row>
    <row r="611" spans="1:2" s="19" customFormat="1" ht="12" hidden="1" customHeight="1">
      <c r="A611" s="80" t="s">
        <v>1566</v>
      </c>
      <c r="B611" s="80">
        <v>1236</v>
      </c>
    </row>
    <row r="612" spans="1:2" s="19" customFormat="1" ht="12" hidden="1" customHeight="1">
      <c r="A612" s="80" t="s">
        <v>1567</v>
      </c>
      <c r="B612" s="80">
        <v>1237</v>
      </c>
    </row>
    <row r="613" spans="1:2" s="19" customFormat="1" ht="12" hidden="1" customHeight="1">
      <c r="A613" s="80" t="s">
        <v>1568</v>
      </c>
      <c r="B613" s="80">
        <v>1238</v>
      </c>
    </row>
    <row r="614" spans="1:2" s="19" customFormat="1" ht="12" hidden="1" customHeight="1">
      <c r="A614" s="80" t="s">
        <v>1569</v>
      </c>
      <c r="B614" s="80">
        <v>1239</v>
      </c>
    </row>
    <row r="615" spans="1:2" s="19" customFormat="1" ht="12" hidden="1" customHeight="1">
      <c r="A615" s="80" t="s">
        <v>1570</v>
      </c>
      <c r="B615" s="80">
        <v>1240</v>
      </c>
    </row>
    <row r="616" spans="1:2" s="19" customFormat="1" ht="12" hidden="1" customHeight="1">
      <c r="A616" s="80" t="s">
        <v>1571</v>
      </c>
      <c r="B616" s="80">
        <v>1241</v>
      </c>
    </row>
    <row r="617" spans="1:2" s="19" customFormat="1" ht="12" hidden="1" customHeight="1">
      <c r="A617" s="80" t="s">
        <v>1572</v>
      </c>
      <c r="B617" s="80">
        <v>1242</v>
      </c>
    </row>
    <row r="618" spans="1:2" s="19" customFormat="1" ht="12" hidden="1" customHeight="1">
      <c r="A618" s="80" t="s">
        <v>1573</v>
      </c>
      <c r="B618" s="80">
        <v>1243</v>
      </c>
    </row>
    <row r="619" spans="1:2" s="19" customFormat="1" ht="12" hidden="1" customHeight="1">
      <c r="A619" s="80" t="s">
        <v>415</v>
      </c>
      <c r="B619" s="80">
        <v>1244</v>
      </c>
    </row>
    <row r="620" spans="1:2" s="19" customFormat="1" ht="12" hidden="1" customHeight="1">
      <c r="A620" s="80" t="s">
        <v>1574</v>
      </c>
      <c r="B620" s="80">
        <v>1245</v>
      </c>
    </row>
    <row r="621" spans="1:2" s="19" customFormat="1" ht="12" hidden="1" customHeight="1">
      <c r="A621" s="80" t="s">
        <v>1575</v>
      </c>
      <c r="B621" s="80">
        <v>1246</v>
      </c>
    </row>
    <row r="622" spans="1:2" s="19" customFormat="1" ht="12" hidden="1" customHeight="1">
      <c r="A622" s="80" t="s">
        <v>1576</v>
      </c>
      <c r="B622" s="80">
        <v>1247</v>
      </c>
    </row>
    <row r="623" spans="1:2" s="19" customFormat="1" ht="12" hidden="1" customHeight="1">
      <c r="A623" s="80" t="s">
        <v>1577</v>
      </c>
      <c r="B623" s="80">
        <v>1248</v>
      </c>
    </row>
    <row r="624" spans="1:2" s="19" customFormat="1" ht="12" hidden="1" customHeight="1">
      <c r="A624" s="80" t="s">
        <v>1578</v>
      </c>
      <c r="B624" s="80">
        <v>1249</v>
      </c>
    </row>
    <row r="625" spans="1:2" s="19" customFormat="1" ht="12" hidden="1" customHeight="1">
      <c r="A625" s="80" t="s">
        <v>1579</v>
      </c>
      <c r="B625" s="80">
        <v>1250</v>
      </c>
    </row>
    <row r="626" spans="1:2" s="19" customFormat="1" ht="12" hidden="1" customHeight="1">
      <c r="A626" s="80" t="s">
        <v>1580</v>
      </c>
      <c r="B626" s="80">
        <v>1251</v>
      </c>
    </row>
    <row r="627" spans="1:2" s="19" customFormat="1" ht="12" hidden="1" customHeight="1">
      <c r="A627" s="80" t="s">
        <v>1581</v>
      </c>
      <c r="B627" s="80">
        <v>1252</v>
      </c>
    </row>
    <row r="628" spans="1:2" s="19" customFormat="1" ht="12" hidden="1" customHeight="1">
      <c r="A628" s="80" t="s">
        <v>387</v>
      </c>
      <c r="B628" s="80">
        <v>1253</v>
      </c>
    </row>
    <row r="629" spans="1:2" s="19" customFormat="1" ht="12" hidden="1" customHeight="1">
      <c r="A629" s="80" t="s">
        <v>1582</v>
      </c>
      <c r="B629" s="80">
        <v>1254</v>
      </c>
    </row>
    <row r="630" spans="1:2" s="19" customFormat="1" ht="12" hidden="1" customHeight="1">
      <c r="A630" s="80" t="s">
        <v>1583</v>
      </c>
      <c r="B630" s="80">
        <v>1255</v>
      </c>
    </row>
    <row r="631" spans="1:2" s="19" customFormat="1" ht="12" hidden="1" customHeight="1">
      <c r="A631" s="80" t="s">
        <v>1584</v>
      </c>
      <c r="B631" s="80">
        <v>1256</v>
      </c>
    </row>
    <row r="632" spans="1:2" s="19" customFormat="1" ht="12" hidden="1" customHeight="1">
      <c r="A632" s="80" t="s">
        <v>416</v>
      </c>
      <c r="B632" s="80">
        <v>1257</v>
      </c>
    </row>
    <row r="633" spans="1:2" s="19" customFormat="1" ht="12" hidden="1" customHeight="1">
      <c r="A633" s="80" t="s">
        <v>1585</v>
      </c>
      <c r="B633" s="80">
        <v>1258</v>
      </c>
    </row>
    <row r="634" spans="1:2" s="19" customFormat="1" ht="12" hidden="1" customHeight="1">
      <c r="A634" s="80" t="s">
        <v>1586</v>
      </c>
      <c r="B634" s="80">
        <v>1259</v>
      </c>
    </row>
    <row r="635" spans="1:2" s="19" customFormat="1" ht="12" hidden="1" customHeight="1">
      <c r="A635" s="80" t="s">
        <v>1587</v>
      </c>
      <c r="B635" s="80">
        <v>1260</v>
      </c>
    </row>
    <row r="636" spans="1:2" s="19" customFormat="1" ht="12" hidden="1" customHeight="1">
      <c r="A636" s="80" t="s">
        <v>1588</v>
      </c>
      <c r="B636" s="80">
        <v>1261</v>
      </c>
    </row>
    <row r="637" spans="1:2" s="19" customFormat="1" ht="12" hidden="1" customHeight="1">
      <c r="A637" s="80" t="s">
        <v>1589</v>
      </c>
      <c r="B637" s="80">
        <v>1262</v>
      </c>
    </row>
    <row r="638" spans="1:2" s="19" customFormat="1" ht="12" hidden="1" customHeight="1">
      <c r="A638" s="80" t="s">
        <v>1590</v>
      </c>
      <c r="B638" s="80">
        <v>1263</v>
      </c>
    </row>
    <row r="639" spans="1:2" s="19" customFormat="1" ht="12" hidden="1" customHeight="1">
      <c r="A639" s="80" t="s">
        <v>1591</v>
      </c>
      <c r="B639" s="80">
        <v>1264</v>
      </c>
    </row>
    <row r="640" spans="1:2" s="19" customFormat="1" ht="12" hidden="1" customHeight="1">
      <c r="A640" s="80" t="s">
        <v>1592</v>
      </c>
      <c r="B640" s="80">
        <v>1265</v>
      </c>
    </row>
    <row r="641" spans="1:2" s="19" customFormat="1" ht="12" hidden="1" customHeight="1">
      <c r="A641" s="80" t="s">
        <v>1593</v>
      </c>
      <c r="B641" s="80">
        <v>1266</v>
      </c>
    </row>
    <row r="642" spans="1:2" s="19" customFormat="1" ht="12" hidden="1" customHeight="1">
      <c r="A642" s="80" t="s">
        <v>1594</v>
      </c>
      <c r="B642" s="80">
        <v>1267</v>
      </c>
    </row>
    <row r="643" spans="1:2" s="19" customFormat="1" ht="12" hidden="1" customHeight="1">
      <c r="A643" s="80" t="s">
        <v>1595</v>
      </c>
      <c r="B643" s="80">
        <v>1268</v>
      </c>
    </row>
    <row r="644" spans="1:2" s="19" customFormat="1" ht="12" hidden="1" customHeight="1">
      <c r="A644" s="80" t="s">
        <v>381</v>
      </c>
      <c r="B644" s="80">
        <v>1269</v>
      </c>
    </row>
    <row r="645" spans="1:2" s="19" customFormat="1" ht="12" hidden="1" customHeight="1">
      <c r="A645" s="80" t="s">
        <v>1596</v>
      </c>
      <c r="B645" s="80">
        <v>1270</v>
      </c>
    </row>
    <row r="646" spans="1:2" s="19" customFormat="1" ht="12" hidden="1" customHeight="1">
      <c r="A646" s="80" t="s">
        <v>1597</v>
      </c>
      <c r="B646" s="80">
        <v>1271</v>
      </c>
    </row>
    <row r="647" spans="1:2" s="19" customFormat="1" ht="12" hidden="1" customHeight="1">
      <c r="A647" s="80" t="s">
        <v>1598</v>
      </c>
      <c r="B647" s="80">
        <v>1272</v>
      </c>
    </row>
    <row r="648" spans="1:2" s="19" customFormat="1" ht="12" hidden="1" customHeight="1">
      <c r="A648" s="80" t="s">
        <v>1599</v>
      </c>
      <c r="B648" s="80">
        <v>1273</v>
      </c>
    </row>
    <row r="649" spans="1:2" s="19" customFormat="1" ht="12" hidden="1" customHeight="1">
      <c r="A649" s="80" t="s">
        <v>1600</v>
      </c>
      <c r="B649" s="80">
        <v>1274</v>
      </c>
    </row>
    <row r="650" spans="1:2" s="19" customFormat="1" ht="12" hidden="1" customHeight="1">
      <c r="A650" s="80" t="s">
        <v>1601</v>
      </c>
      <c r="B650" s="80">
        <v>1275</v>
      </c>
    </row>
    <row r="651" spans="1:2" s="19" customFormat="1" ht="12" hidden="1" customHeight="1">
      <c r="A651" s="80" t="s">
        <v>1602</v>
      </c>
      <c r="B651" s="80">
        <v>1276</v>
      </c>
    </row>
    <row r="652" spans="1:2" s="19" customFormat="1" ht="12" hidden="1" customHeight="1">
      <c r="A652" s="80" t="s">
        <v>1603</v>
      </c>
      <c r="B652" s="80">
        <v>1277</v>
      </c>
    </row>
    <row r="653" spans="1:2" s="19" customFormat="1" ht="12" hidden="1" customHeight="1">
      <c r="A653" s="80" t="s">
        <v>1604</v>
      </c>
      <c r="B653" s="80">
        <v>1278</v>
      </c>
    </row>
    <row r="654" spans="1:2" s="19" customFormat="1" ht="12" hidden="1" customHeight="1">
      <c r="A654" s="80" t="s">
        <v>1605</v>
      </c>
      <c r="B654" s="80">
        <v>1279</v>
      </c>
    </row>
    <row r="655" spans="1:2" s="19" customFormat="1" ht="12" hidden="1" customHeight="1">
      <c r="A655" s="80" t="s">
        <v>1606</v>
      </c>
      <c r="B655" s="80">
        <v>1280</v>
      </c>
    </row>
    <row r="656" spans="1:2" s="19" customFormat="1" ht="12" hidden="1" customHeight="1">
      <c r="A656" s="80" t="s">
        <v>1607</v>
      </c>
      <c r="B656" s="80">
        <v>1281</v>
      </c>
    </row>
    <row r="657" spans="1:2" s="19" customFormat="1" ht="12" hidden="1" customHeight="1">
      <c r="A657" s="80" t="s">
        <v>1608</v>
      </c>
      <c r="B657" s="80">
        <v>1282</v>
      </c>
    </row>
    <row r="658" spans="1:2" s="19" customFormat="1" ht="12" hidden="1" customHeight="1">
      <c r="A658" s="80" t="s">
        <v>1609</v>
      </c>
      <c r="B658" s="80">
        <v>1283</v>
      </c>
    </row>
    <row r="659" spans="1:2" s="19" customFormat="1" ht="12" hidden="1" customHeight="1">
      <c r="A659" s="80" t="s">
        <v>403</v>
      </c>
      <c r="B659" s="80">
        <v>1284</v>
      </c>
    </row>
    <row r="660" spans="1:2" s="19" customFormat="1" ht="12" hidden="1" customHeight="1">
      <c r="A660" s="80" t="s">
        <v>1610</v>
      </c>
      <c r="B660" s="80">
        <v>1285</v>
      </c>
    </row>
    <row r="661" spans="1:2" s="19" customFormat="1" ht="12" hidden="1" customHeight="1">
      <c r="A661" s="80" t="s">
        <v>1611</v>
      </c>
      <c r="B661" s="80">
        <v>1286</v>
      </c>
    </row>
    <row r="662" spans="1:2" s="19" customFormat="1" ht="12" hidden="1" customHeight="1">
      <c r="A662" s="80" t="s">
        <v>1612</v>
      </c>
      <c r="B662" s="80">
        <v>1287</v>
      </c>
    </row>
    <row r="663" spans="1:2" s="19" customFormat="1" ht="12" hidden="1" customHeight="1">
      <c r="A663" s="80" t="s">
        <v>1613</v>
      </c>
      <c r="B663" s="80">
        <v>1288</v>
      </c>
    </row>
    <row r="664" spans="1:2" s="19" customFormat="1" ht="12" hidden="1" customHeight="1">
      <c r="A664" s="80" t="s">
        <v>386</v>
      </c>
      <c r="B664" s="80">
        <v>1289</v>
      </c>
    </row>
    <row r="665" spans="1:2" s="19" customFormat="1" ht="12" hidden="1" customHeight="1">
      <c r="A665" s="80" t="s">
        <v>1614</v>
      </c>
      <c r="B665" s="80">
        <v>1290</v>
      </c>
    </row>
    <row r="666" spans="1:2" s="19" customFormat="1" ht="12" hidden="1" customHeight="1">
      <c r="A666" s="80" t="s">
        <v>1615</v>
      </c>
      <c r="B666" s="80">
        <v>1291</v>
      </c>
    </row>
    <row r="667" spans="1:2" s="19" customFormat="1" ht="12" hidden="1" customHeight="1">
      <c r="A667" s="80" t="s">
        <v>1616</v>
      </c>
      <c r="B667" s="80">
        <v>1292</v>
      </c>
    </row>
    <row r="668" spans="1:2" s="19" customFormat="1" ht="12" hidden="1" customHeight="1">
      <c r="A668" s="80" t="s">
        <v>1617</v>
      </c>
      <c r="B668" s="80">
        <v>1293</v>
      </c>
    </row>
    <row r="669" spans="1:2" s="19" customFormat="1" ht="12" hidden="1" customHeight="1">
      <c r="A669" s="80" t="s">
        <v>1618</v>
      </c>
      <c r="B669" s="80">
        <v>1294</v>
      </c>
    </row>
    <row r="670" spans="1:2" s="19" customFormat="1" ht="12" hidden="1" customHeight="1">
      <c r="A670" s="80" t="s">
        <v>1619</v>
      </c>
      <c r="B670" s="80">
        <v>1295</v>
      </c>
    </row>
    <row r="671" spans="1:2" s="19" customFormat="1" ht="12" hidden="1" customHeight="1">
      <c r="A671" s="80" t="s">
        <v>1620</v>
      </c>
      <c r="B671" s="80">
        <v>1296</v>
      </c>
    </row>
    <row r="672" spans="1:2" s="19" customFormat="1" ht="12" hidden="1" customHeight="1">
      <c r="A672" s="80" t="s">
        <v>1621</v>
      </c>
      <c r="B672" s="80">
        <v>1297</v>
      </c>
    </row>
    <row r="673" spans="1:2" s="19" customFormat="1" ht="12" hidden="1" customHeight="1">
      <c r="A673" s="80" t="s">
        <v>417</v>
      </c>
      <c r="B673" s="80">
        <v>1298</v>
      </c>
    </row>
    <row r="674" spans="1:2" s="19" customFormat="1" ht="12" hidden="1" customHeight="1">
      <c r="A674" s="80" t="s">
        <v>1622</v>
      </c>
      <c r="B674" s="80">
        <v>1299</v>
      </c>
    </row>
    <row r="675" spans="1:2" s="19" customFormat="1" ht="12" hidden="1" customHeight="1">
      <c r="A675" s="80" t="s">
        <v>1623</v>
      </c>
      <c r="B675" s="80">
        <v>1300</v>
      </c>
    </row>
    <row r="676" spans="1:2" s="19" customFormat="1" ht="12" hidden="1" customHeight="1">
      <c r="A676" s="80" t="s">
        <v>1624</v>
      </c>
      <c r="B676" s="80">
        <v>1301</v>
      </c>
    </row>
    <row r="677" spans="1:2" s="19" customFormat="1" ht="12" hidden="1" customHeight="1">
      <c r="A677" s="80" t="s">
        <v>1625</v>
      </c>
      <c r="B677" s="80">
        <v>1302</v>
      </c>
    </row>
    <row r="678" spans="1:2" s="19" customFormat="1" ht="12" hidden="1" customHeight="1">
      <c r="A678" s="20"/>
      <c r="B678" s="20"/>
    </row>
    <row r="679" spans="1:2" s="19" customFormat="1" ht="12" hidden="1" customHeight="1">
      <c r="A679" s="20"/>
      <c r="B679" s="20"/>
    </row>
    <row r="680" spans="1:2" s="19" customFormat="1" ht="12" hidden="1" customHeight="1">
      <c r="A680" s="20"/>
      <c r="B680" s="20"/>
    </row>
    <row r="681" spans="1:2" s="19" customFormat="1" ht="12" hidden="1" customHeight="1">
      <c r="A681" s="20"/>
      <c r="B681" s="20"/>
    </row>
    <row r="682" spans="1:2" s="19" customFormat="1" ht="12" hidden="1" customHeight="1">
      <c r="A682" s="20"/>
      <c r="B682" s="20"/>
    </row>
    <row r="683" spans="1:2" s="19" customFormat="1" ht="12" hidden="1" customHeight="1">
      <c r="A683" s="20"/>
      <c r="B683" s="20"/>
    </row>
    <row r="684" spans="1:2" s="19" customFormat="1" ht="12" hidden="1" customHeight="1">
      <c r="A684" s="20"/>
      <c r="B684" s="20"/>
    </row>
    <row r="685" spans="1:2" s="19" customFormat="1" ht="12" hidden="1" customHeight="1">
      <c r="A685" s="20"/>
      <c r="B685" s="20"/>
    </row>
    <row r="686" spans="1:2" s="19" customFormat="1" ht="12" hidden="1" customHeight="1">
      <c r="A686" s="20"/>
      <c r="B686" s="20"/>
    </row>
    <row r="687" spans="1:2" s="19" customFormat="1" ht="12" hidden="1" customHeight="1">
      <c r="A687" s="20"/>
      <c r="B687" s="20"/>
    </row>
    <row r="688" spans="1:2" s="19" customFormat="1" ht="12" hidden="1" customHeight="1">
      <c r="A688" s="20"/>
      <c r="B688" s="20"/>
    </row>
    <row r="689" spans="1:2" s="19" customFormat="1" ht="12" hidden="1" customHeight="1">
      <c r="A689" s="20"/>
      <c r="B689" s="20"/>
    </row>
    <row r="690" spans="1:2" s="19" customFormat="1" ht="12" hidden="1" customHeight="1">
      <c r="A690" s="20"/>
      <c r="B690" s="20"/>
    </row>
    <row r="691" spans="1:2" s="19" customFormat="1" ht="12" hidden="1" customHeight="1">
      <c r="A691" s="20"/>
      <c r="B691" s="20"/>
    </row>
    <row r="692" spans="1:2" s="19" customFormat="1" ht="12" hidden="1" customHeight="1">
      <c r="A692" s="20"/>
      <c r="B692" s="20"/>
    </row>
    <row r="693" spans="1:2" s="19" customFormat="1" ht="12" hidden="1" customHeight="1">
      <c r="A693" s="20"/>
      <c r="B693" s="20"/>
    </row>
    <row r="694" spans="1:2" s="19" customFormat="1" ht="12" hidden="1" customHeight="1">
      <c r="A694" s="20"/>
      <c r="B694" s="20"/>
    </row>
    <row r="695" spans="1:2" s="19" customFormat="1" ht="12" hidden="1" customHeight="1">
      <c r="A695" s="20"/>
      <c r="B695" s="20"/>
    </row>
    <row r="696" spans="1:2" s="19" customFormat="1" ht="12" hidden="1" customHeight="1">
      <c r="A696" s="20"/>
      <c r="B696" s="20"/>
    </row>
    <row r="697" spans="1:2" s="19" customFormat="1" ht="12" hidden="1" customHeight="1">
      <c r="A697" s="20"/>
      <c r="B697" s="20"/>
    </row>
    <row r="698" spans="1:2" s="19" customFormat="1" ht="12" hidden="1" customHeight="1">
      <c r="A698" s="20"/>
      <c r="B698" s="20"/>
    </row>
    <row r="699" spans="1:2" s="19" customFormat="1" ht="12" hidden="1" customHeight="1">
      <c r="A699" s="20"/>
      <c r="B699" s="20"/>
    </row>
    <row r="700" spans="1:2" s="19" customFormat="1" ht="12" hidden="1" customHeight="1">
      <c r="A700" s="20"/>
      <c r="B700" s="20"/>
    </row>
    <row r="701" spans="1:2" s="19" customFormat="1" ht="12" hidden="1" customHeight="1">
      <c r="A701" s="20"/>
      <c r="B701" s="20"/>
    </row>
    <row r="702" spans="1:2" s="19" customFormat="1" ht="12" hidden="1" customHeight="1">
      <c r="A702" s="20"/>
      <c r="B702" s="20"/>
    </row>
    <row r="703" spans="1:2" s="19" customFormat="1" ht="12" hidden="1" customHeight="1">
      <c r="A703" s="20"/>
      <c r="B703" s="20"/>
    </row>
    <row r="704" spans="1:2" s="19" customFormat="1" ht="12" hidden="1" customHeight="1">
      <c r="A704" s="20"/>
      <c r="B704" s="20"/>
    </row>
    <row r="705" spans="1:2" s="19" customFormat="1" ht="12" hidden="1" customHeight="1">
      <c r="A705" s="20"/>
      <c r="B705" s="20"/>
    </row>
    <row r="706" spans="1:2" s="19" customFormat="1" ht="12" hidden="1" customHeight="1">
      <c r="A706" s="20"/>
      <c r="B706" s="20"/>
    </row>
    <row r="707" spans="1:2" s="19" customFormat="1" ht="12" hidden="1" customHeight="1">
      <c r="A707" s="20"/>
      <c r="B707" s="20"/>
    </row>
    <row r="708" spans="1:2" s="19" customFormat="1" ht="12" hidden="1" customHeight="1">
      <c r="A708" s="20"/>
      <c r="B708" s="20"/>
    </row>
    <row r="709" spans="1:2" s="19" customFormat="1" ht="12" hidden="1" customHeight="1">
      <c r="A709" s="20"/>
      <c r="B709" s="20"/>
    </row>
    <row r="710" spans="1:2" s="19" customFormat="1" ht="12" hidden="1" customHeight="1">
      <c r="A710" s="20"/>
      <c r="B710" s="20"/>
    </row>
    <row r="711" spans="1:2" s="19" customFormat="1" ht="12" hidden="1" customHeight="1">
      <c r="A711" s="20"/>
      <c r="B711" s="20"/>
    </row>
    <row r="712" spans="1:2" s="19" customFormat="1" ht="12" hidden="1" customHeight="1">
      <c r="A712" s="20"/>
      <c r="B712" s="20"/>
    </row>
    <row r="713" spans="1:2" s="19" customFormat="1" ht="12" hidden="1" customHeight="1">
      <c r="A713" s="20"/>
      <c r="B713" s="20"/>
    </row>
    <row r="714" spans="1:2" s="19" customFormat="1" ht="12" hidden="1" customHeight="1">
      <c r="A714" s="20"/>
      <c r="B714" s="20"/>
    </row>
    <row r="715" spans="1:2" s="19" customFormat="1" ht="12" hidden="1" customHeight="1">
      <c r="A715" s="20"/>
      <c r="B715" s="20"/>
    </row>
    <row r="716" spans="1:2" s="19" customFormat="1" ht="12" hidden="1" customHeight="1">
      <c r="A716" s="20"/>
      <c r="B716" s="20"/>
    </row>
    <row r="717" spans="1:2" s="19" customFormat="1" ht="12" hidden="1" customHeight="1">
      <c r="A717" s="20"/>
      <c r="B717" s="20"/>
    </row>
    <row r="718" spans="1:2" s="19" customFormat="1" ht="12" hidden="1" customHeight="1">
      <c r="A718" s="20"/>
      <c r="B718" s="20"/>
    </row>
    <row r="719" spans="1:2" s="19" customFormat="1" ht="12" hidden="1" customHeight="1">
      <c r="A719" s="20"/>
      <c r="B719" s="20"/>
    </row>
    <row r="720" spans="1:2" s="19" customFormat="1" ht="12" hidden="1" customHeight="1">
      <c r="A720" s="20"/>
      <c r="B720" s="20"/>
    </row>
    <row r="721" spans="1:2" s="19" customFormat="1" ht="12" hidden="1" customHeight="1">
      <c r="A721" s="20"/>
      <c r="B721" s="20"/>
    </row>
    <row r="722" spans="1:2" s="19" customFormat="1" ht="12" hidden="1" customHeight="1">
      <c r="A722" s="20"/>
      <c r="B722" s="20"/>
    </row>
    <row r="723" spans="1:2" s="19" customFormat="1" ht="12" hidden="1" customHeight="1">
      <c r="A723" s="20"/>
      <c r="B723" s="20"/>
    </row>
    <row r="724" spans="1:2" s="19" customFormat="1" ht="12" hidden="1" customHeight="1">
      <c r="A724" s="20"/>
      <c r="B724" s="20"/>
    </row>
    <row r="725" spans="1:2" s="19" customFormat="1" ht="12" hidden="1" customHeight="1">
      <c r="A725" s="20"/>
      <c r="B725" s="20"/>
    </row>
    <row r="726" spans="1:2" s="19" customFormat="1" ht="12" hidden="1" customHeight="1">
      <c r="A726" s="20"/>
      <c r="B726" s="20"/>
    </row>
    <row r="727" spans="1:2" s="19" customFormat="1" ht="12" hidden="1" customHeight="1">
      <c r="A727" s="20"/>
      <c r="B727" s="20"/>
    </row>
    <row r="728" spans="1:2" s="19" customFormat="1" ht="12" hidden="1" customHeight="1">
      <c r="A728" s="20"/>
      <c r="B728" s="20"/>
    </row>
    <row r="729" spans="1:2" s="19" customFormat="1" ht="12" hidden="1" customHeight="1">
      <c r="A729" s="20"/>
      <c r="B729" s="20"/>
    </row>
    <row r="730" spans="1:2" s="19" customFormat="1" ht="12" hidden="1" customHeight="1">
      <c r="A730" s="20"/>
      <c r="B730" s="20"/>
    </row>
    <row r="731" spans="1:2" s="19" customFormat="1" ht="12" hidden="1" customHeight="1">
      <c r="A731" s="20"/>
      <c r="B731" s="20"/>
    </row>
    <row r="732" spans="1:2" s="19" customFormat="1" ht="12" hidden="1" customHeight="1">
      <c r="A732" s="20"/>
      <c r="B732" s="20"/>
    </row>
    <row r="733" spans="1:2" s="19" customFormat="1" ht="12" hidden="1" customHeight="1">
      <c r="A733" s="20"/>
      <c r="B733" s="20"/>
    </row>
    <row r="734" spans="1:2" s="19" customFormat="1" ht="12" hidden="1" customHeight="1">
      <c r="A734" s="20"/>
      <c r="B734" s="20"/>
    </row>
    <row r="735" spans="1:2" s="19" customFormat="1" ht="12" hidden="1" customHeight="1">
      <c r="A735" s="20"/>
      <c r="B735" s="20"/>
    </row>
    <row r="736" spans="1:2" s="19" customFormat="1" ht="12" hidden="1" customHeight="1">
      <c r="A736" s="20"/>
      <c r="B736" s="20"/>
    </row>
    <row r="737" spans="1:2" s="19" customFormat="1" ht="12" hidden="1" customHeight="1">
      <c r="A737" s="20"/>
      <c r="B737" s="20"/>
    </row>
    <row r="738" spans="1:2" s="19" customFormat="1" ht="12" hidden="1" customHeight="1">
      <c r="A738" s="20"/>
      <c r="B738" s="20"/>
    </row>
    <row r="739" spans="1:2" s="19" customFormat="1" ht="12" hidden="1" customHeight="1">
      <c r="A739" s="20"/>
      <c r="B739" s="20"/>
    </row>
    <row r="740" spans="1:2" s="19" customFormat="1" ht="12" hidden="1" customHeight="1">
      <c r="A740" s="20"/>
      <c r="B740" s="20"/>
    </row>
    <row r="741" spans="1:2" s="19" customFormat="1" ht="12" hidden="1" customHeight="1">
      <c r="A741" s="20"/>
      <c r="B741" s="20"/>
    </row>
    <row r="742" spans="1:2" s="19" customFormat="1" ht="12" hidden="1" customHeight="1">
      <c r="A742" s="20"/>
      <c r="B742" s="20"/>
    </row>
    <row r="743" spans="1:2" s="19" customFormat="1" ht="12" hidden="1" customHeight="1">
      <c r="A743" s="20"/>
      <c r="B743" s="20"/>
    </row>
    <row r="744" spans="1:2" s="19" customFormat="1" ht="12" hidden="1" customHeight="1">
      <c r="A744" s="20"/>
      <c r="B744" s="20"/>
    </row>
    <row r="745" spans="1:2" s="19" customFormat="1" ht="12" hidden="1" customHeight="1">
      <c r="A745" s="20"/>
      <c r="B745" s="20"/>
    </row>
    <row r="746" spans="1:2" s="19" customFormat="1" ht="12" hidden="1" customHeight="1">
      <c r="A746" s="20"/>
      <c r="B746" s="20"/>
    </row>
    <row r="747" spans="1:2" s="19" customFormat="1" ht="12" hidden="1" customHeight="1">
      <c r="A747" s="20"/>
      <c r="B747" s="20"/>
    </row>
    <row r="748" spans="1:2" s="19" customFormat="1" ht="12" hidden="1" customHeight="1">
      <c r="A748" s="20"/>
      <c r="B748" s="20"/>
    </row>
    <row r="749" spans="1:2" s="19" customFormat="1" ht="12" hidden="1" customHeight="1">
      <c r="A749" s="20"/>
      <c r="B749" s="20"/>
    </row>
    <row r="750" spans="1:2" s="19" customFormat="1" ht="12" hidden="1" customHeight="1">
      <c r="A750" s="20"/>
      <c r="B750" s="20"/>
    </row>
    <row r="751" spans="1:2" s="19" customFormat="1" ht="12" hidden="1" customHeight="1">
      <c r="A751" s="20"/>
      <c r="B751" s="20"/>
    </row>
    <row r="752" spans="1:2" s="19" customFormat="1" ht="12" hidden="1" customHeight="1">
      <c r="A752" s="20"/>
      <c r="B752" s="20"/>
    </row>
    <row r="753" spans="1:2" s="19" customFormat="1" ht="12" hidden="1" customHeight="1">
      <c r="A753" s="20"/>
      <c r="B753" s="20"/>
    </row>
    <row r="754" spans="1:2" s="19" customFormat="1" ht="12" hidden="1" customHeight="1">
      <c r="A754" s="20"/>
      <c r="B754" s="20"/>
    </row>
    <row r="755" spans="1:2" s="19" customFormat="1" ht="12" hidden="1" customHeight="1">
      <c r="A755" s="20"/>
      <c r="B755" s="20"/>
    </row>
    <row r="756" spans="1:2" s="19" customFormat="1" ht="12" hidden="1" customHeight="1">
      <c r="A756" s="20"/>
      <c r="B756" s="20"/>
    </row>
    <row r="757" spans="1:2" s="19" customFormat="1" ht="12" hidden="1" customHeight="1">
      <c r="A757" s="20"/>
      <c r="B757" s="20"/>
    </row>
    <row r="758" spans="1:2" s="19" customFormat="1" ht="12" hidden="1" customHeight="1">
      <c r="A758" s="20"/>
      <c r="B758" s="20"/>
    </row>
    <row r="759" spans="1:2" s="19" customFormat="1" ht="12" hidden="1" customHeight="1">
      <c r="A759" s="20"/>
      <c r="B759" s="20"/>
    </row>
    <row r="760" spans="1:2" s="19" customFormat="1" ht="12" hidden="1" customHeight="1">
      <c r="A760" s="20"/>
      <c r="B760" s="20"/>
    </row>
    <row r="761" spans="1:2" s="19" customFormat="1" ht="12" hidden="1" customHeight="1">
      <c r="A761" s="20"/>
      <c r="B761" s="20"/>
    </row>
    <row r="762" spans="1:2" s="19" customFormat="1" ht="12" hidden="1" customHeight="1">
      <c r="A762" s="20"/>
      <c r="B762" s="20"/>
    </row>
    <row r="763" spans="1:2" s="19" customFormat="1" ht="12" hidden="1" customHeight="1">
      <c r="A763" s="20"/>
      <c r="B763" s="20"/>
    </row>
    <row r="764" spans="1:2" s="19" customFormat="1" ht="12" hidden="1" customHeight="1">
      <c r="A764" s="20"/>
      <c r="B764" s="20"/>
    </row>
    <row r="765" spans="1:2" s="19" customFormat="1" ht="12" hidden="1" customHeight="1">
      <c r="A765" s="20"/>
      <c r="B765" s="20"/>
    </row>
    <row r="766" spans="1:2" s="19" customFormat="1" ht="12" hidden="1" customHeight="1">
      <c r="A766" s="20"/>
      <c r="B766" s="20"/>
    </row>
    <row r="767" spans="1:2" s="19" customFormat="1" ht="12" hidden="1" customHeight="1">
      <c r="A767" s="20"/>
      <c r="B767" s="20"/>
    </row>
    <row r="768" spans="1:2" s="19" customFormat="1" ht="12" hidden="1" customHeight="1">
      <c r="A768" s="20"/>
      <c r="B768" s="20"/>
    </row>
    <row r="769" spans="1:2" s="19" customFormat="1" ht="12" hidden="1" customHeight="1">
      <c r="A769" s="20"/>
      <c r="B769" s="20"/>
    </row>
    <row r="770" spans="1:2" s="19" customFormat="1" ht="12" hidden="1" customHeight="1">
      <c r="A770" s="20"/>
      <c r="B770" s="20"/>
    </row>
    <row r="771" spans="1:2" s="19" customFormat="1" ht="12" hidden="1" customHeight="1">
      <c r="A771" s="20"/>
      <c r="B771" s="20"/>
    </row>
    <row r="772" spans="1:2" s="19" customFormat="1" ht="12" hidden="1" customHeight="1">
      <c r="A772" s="20"/>
      <c r="B772" s="20"/>
    </row>
    <row r="773" spans="1:2" s="19" customFormat="1" ht="12" hidden="1" customHeight="1">
      <c r="A773" s="20"/>
      <c r="B773" s="20"/>
    </row>
    <row r="774" spans="1:2" s="19" customFormat="1" ht="12" hidden="1" customHeight="1">
      <c r="A774" s="20"/>
      <c r="B774" s="20"/>
    </row>
    <row r="775" spans="1:2" s="19" customFormat="1" ht="12" hidden="1" customHeight="1">
      <c r="A775" s="20"/>
      <c r="B775" s="20"/>
    </row>
    <row r="776" spans="1:2" s="19" customFormat="1" ht="12" hidden="1" customHeight="1">
      <c r="A776" s="20"/>
      <c r="B776" s="20"/>
    </row>
    <row r="777" spans="1:2" s="19" customFormat="1" ht="12" hidden="1" customHeight="1">
      <c r="A777" s="20"/>
      <c r="B777" s="20"/>
    </row>
    <row r="778" spans="1:2" s="19" customFormat="1" ht="12" hidden="1" customHeight="1">
      <c r="A778" s="20"/>
      <c r="B778" s="20"/>
    </row>
    <row r="779" spans="1:2" s="19" customFormat="1" ht="12" hidden="1" customHeight="1">
      <c r="A779" s="20"/>
      <c r="B779" s="20"/>
    </row>
    <row r="780" spans="1:2" s="19" customFormat="1" ht="12" hidden="1" customHeight="1">
      <c r="A780" s="20"/>
      <c r="B780" s="20"/>
    </row>
    <row r="781" spans="1:2" s="19" customFormat="1" ht="12" hidden="1" customHeight="1">
      <c r="A781" s="20"/>
      <c r="B781" s="20"/>
    </row>
    <row r="782" spans="1:2" s="19" customFormat="1" ht="12" hidden="1" customHeight="1">
      <c r="A782" s="20"/>
      <c r="B782" s="20"/>
    </row>
    <row r="783" spans="1:2" s="19" customFormat="1" ht="12" hidden="1" customHeight="1">
      <c r="A783" s="20"/>
      <c r="B783" s="20"/>
    </row>
    <row r="784" spans="1:2" s="19" customFormat="1" ht="12" hidden="1" customHeight="1">
      <c r="A784" s="20"/>
      <c r="B784" s="20"/>
    </row>
    <row r="785" spans="1:2" s="19" customFormat="1" ht="12" hidden="1" customHeight="1">
      <c r="A785" s="20"/>
      <c r="B785" s="20"/>
    </row>
    <row r="786" spans="1:2" s="19" customFormat="1" ht="12" hidden="1" customHeight="1">
      <c r="A786" s="20"/>
      <c r="B786" s="20"/>
    </row>
    <row r="787" spans="1:2" s="19" customFormat="1" ht="12" hidden="1" customHeight="1">
      <c r="A787" s="20"/>
      <c r="B787" s="20"/>
    </row>
    <row r="788" spans="1:2" s="19" customFormat="1" ht="12" hidden="1" customHeight="1">
      <c r="A788" s="20"/>
      <c r="B788" s="20"/>
    </row>
    <row r="789" spans="1:2" s="19" customFormat="1" ht="12" hidden="1" customHeight="1">
      <c r="A789" s="20"/>
      <c r="B789" s="20"/>
    </row>
    <row r="790" spans="1:2" s="19" customFormat="1" ht="12" hidden="1" customHeight="1">
      <c r="A790" s="20"/>
      <c r="B790" s="20"/>
    </row>
    <row r="791" spans="1:2" s="19" customFormat="1" ht="12" hidden="1" customHeight="1">
      <c r="A791" s="20"/>
      <c r="B791" s="20"/>
    </row>
    <row r="792" spans="1:2" s="19" customFormat="1" ht="12" hidden="1" customHeight="1">
      <c r="A792" s="20"/>
      <c r="B792" s="20"/>
    </row>
    <row r="793" spans="1:2" s="19" customFormat="1" ht="12" hidden="1" customHeight="1">
      <c r="A793" s="20"/>
      <c r="B793" s="20"/>
    </row>
    <row r="794" spans="1:2" s="19" customFormat="1" ht="12" hidden="1" customHeight="1">
      <c r="A794" s="20"/>
      <c r="B794" s="20"/>
    </row>
    <row r="795" spans="1:2" s="19" customFormat="1" ht="12" hidden="1" customHeight="1">
      <c r="A795" s="20"/>
      <c r="B795" s="20"/>
    </row>
    <row r="796" spans="1:2" s="19" customFormat="1" ht="12" hidden="1" customHeight="1">
      <c r="A796" s="20"/>
      <c r="B796" s="20"/>
    </row>
    <row r="797" spans="1:2" s="19" customFormat="1" ht="12" hidden="1" customHeight="1">
      <c r="A797" s="20"/>
      <c r="B797" s="20"/>
    </row>
    <row r="798" spans="1:2" s="19" customFormat="1" ht="12" hidden="1" customHeight="1">
      <c r="A798" s="20"/>
      <c r="B798" s="20"/>
    </row>
    <row r="799" spans="1:2" s="19" customFormat="1" ht="12" hidden="1" customHeight="1">
      <c r="A799" s="20"/>
      <c r="B799" s="20"/>
    </row>
    <row r="800" spans="1:2" s="19" customFormat="1" ht="12" hidden="1" customHeight="1">
      <c r="A800" s="20"/>
      <c r="B800" s="20"/>
    </row>
    <row r="801" spans="1:2" s="19" customFormat="1" ht="12" hidden="1" customHeight="1">
      <c r="A801" s="20"/>
      <c r="B801" s="20"/>
    </row>
    <row r="802" spans="1:2" s="19" customFormat="1" ht="12" hidden="1" customHeight="1">
      <c r="A802" s="20"/>
      <c r="B802" s="20"/>
    </row>
    <row r="803" spans="1:2" s="19" customFormat="1" ht="12" hidden="1" customHeight="1">
      <c r="A803" s="20"/>
      <c r="B803" s="20"/>
    </row>
    <row r="804" spans="1:2" s="19" customFormat="1" ht="12" hidden="1" customHeight="1">
      <c r="A804" s="20"/>
      <c r="B804" s="20"/>
    </row>
    <row r="805" spans="1:2" s="19" customFormat="1" ht="12" hidden="1" customHeight="1">
      <c r="A805" s="20"/>
      <c r="B805" s="20"/>
    </row>
    <row r="806" spans="1:2" s="19" customFormat="1" ht="12" hidden="1" customHeight="1">
      <c r="A806" s="20"/>
      <c r="B806" s="20"/>
    </row>
    <row r="807" spans="1:2" s="19" customFormat="1" ht="12" hidden="1" customHeight="1">
      <c r="A807" s="20"/>
      <c r="B807" s="20"/>
    </row>
    <row r="808" spans="1:2" s="19" customFormat="1" ht="12" hidden="1" customHeight="1">
      <c r="A808" s="20"/>
      <c r="B808" s="20"/>
    </row>
    <row r="809" spans="1:2" s="19" customFormat="1" ht="12" hidden="1" customHeight="1">
      <c r="A809" s="20"/>
      <c r="B809" s="20"/>
    </row>
    <row r="810" spans="1:2" s="19" customFormat="1" ht="12" hidden="1" customHeight="1">
      <c r="A810" s="20"/>
      <c r="B810" s="20"/>
    </row>
    <row r="811" spans="1:2" s="19" customFormat="1" ht="12" hidden="1" customHeight="1">
      <c r="A811" s="20"/>
      <c r="B811" s="20"/>
    </row>
    <row r="812" spans="1:2" s="19" customFormat="1" ht="12" hidden="1" customHeight="1">
      <c r="A812" s="20"/>
      <c r="B812" s="20"/>
    </row>
    <row r="813" spans="1:2" s="19" customFormat="1" ht="12" hidden="1" customHeight="1">
      <c r="A813" s="20"/>
      <c r="B813" s="20"/>
    </row>
    <row r="814" spans="1:2" s="19" customFormat="1" ht="12" hidden="1" customHeight="1">
      <c r="A814" s="20"/>
      <c r="B814" s="20"/>
    </row>
    <row r="815" spans="1:2" s="19" customFormat="1" ht="12" hidden="1" customHeight="1">
      <c r="A815" s="20"/>
      <c r="B815" s="20"/>
    </row>
    <row r="816" spans="1:2" s="19" customFormat="1" ht="12" hidden="1" customHeight="1">
      <c r="A816" s="20"/>
      <c r="B816" s="20"/>
    </row>
    <row r="817" spans="1:2" s="19" customFormat="1" ht="12" hidden="1" customHeight="1">
      <c r="A817" s="20"/>
      <c r="B817" s="20"/>
    </row>
    <row r="818" spans="1:2" s="19" customFormat="1" ht="12" hidden="1" customHeight="1">
      <c r="A818" s="20"/>
      <c r="B818" s="20"/>
    </row>
    <row r="819" spans="1:2" s="19" customFormat="1" ht="12" hidden="1" customHeight="1">
      <c r="A819" s="20"/>
      <c r="B819" s="20"/>
    </row>
    <row r="820" spans="1:2" s="19" customFormat="1" ht="12" hidden="1" customHeight="1">
      <c r="A820" s="20"/>
      <c r="B820" s="20"/>
    </row>
    <row r="821" spans="1:2" s="19" customFormat="1" ht="12" hidden="1" customHeight="1">
      <c r="A821" s="20"/>
      <c r="B821" s="20"/>
    </row>
    <row r="822" spans="1:2" s="19" customFormat="1" ht="12" hidden="1" customHeight="1">
      <c r="A822" s="20"/>
      <c r="B822" s="20"/>
    </row>
    <row r="823" spans="1:2" s="19" customFormat="1" ht="12" hidden="1" customHeight="1">
      <c r="A823" s="20"/>
      <c r="B823" s="20"/>
    </row>
    <row r="824" spans="1:2" s="19" customFormat="1" ht="12" hidden="1" customHeight="1">
      <c r="A824" s="20"/>
      <c r="B824" s="20"/>
    </row>
    <row r="825" spans="1:2" s="19" customFormat="1" ht="12" hidden="1" customHeight="1">
      <c r="A825" s="20"/>
      <c r="B825" s="20"/>
    </row>
    <row r="826" spans="1:2" s="19" customFormat="1" ht="12" hidden="1" customHeight="1">
      <c r="A826" s="20"/>
      <c r="B826" s="20"/>
    </row>
    <row r="827" spans="1:2" s="19" customFormat="1" ht="12" hidden="1" customHeight="1">
      <c r="A827" s="20"/>
      <c r="B827" s="20"/>
    </row>
    <row r="828" spans="1:2" s="19" customFormat="1" ht="12" hidden="1" customHeight="1">
      <c r="A828" s="20"/>
      <c r="B828" s="20"/>
    </row>
    <row r="829" spans="1:2" s="19" customFormat="1" ht="12" hidden="1" customHeight="1">
      <c r="A829" s="20"/>
      <c r="B829" s="20"/>
    </row>
    <row r="830" spans="1:2" s="19" customFormat="1" ht="12" hidden="1" customHeight="1">
      <c r="A830" s="20"/>
      <c r="B830" s="20"/>
    </row>
    <row r="831" spans="1:2" s="19" customFormat="1" ht="12" hidden="1" customHeight="1">
      <c r="A831" s="20"/>
      <c r="B831" s="20"/>
    </row>
    <row r="832" spans="1:2" s="19" customFormat="1" ht="12" hidden="1" customHeight="1">
      <c r="A832" s="20"/>
      <c r="B832" s="20"/>
    </row>
    <row r="833" spans="1:2" s="19" customFormat="1" ht="12" hidden="1" customHeight="1">
      <c r="A833" s="20"/>
      <c r="B833" s="20"/>
    </row>
    <row r="834" spans="1:2" s="19" customFormat="1" ht="12" hidden="1" customHeight="1">
      <c r="A834" s="20"/>
      <c r="B834" s="20"/>
    </row>
    <row r="835" spans="1:2" s="19" customFormat="1" ht="12" hidden="1" customHeight="1">
      <c r="A835" s="20"/>
      <c r="B835" s="20"/>
    </row>
    <row r="836" spans="1:2" s="19" customFormat="1" ht="12" hidden="1" customHeight="1">
      <c r="A836" s="20"/>
      <c r="B836" s="20"/>
    </row>
    <row r="837" spans="1:2" s="19" customFormat="1" ht="12" hidden="1" customHeight="1">
      <c r="A837" s="20"/>
      <c r="B837" s="20"/>
    </row>
    <row r="838" spans="1:2" s="19" customFormat="1" ht="12" hidden="1" customHeight="1">
      <c r="A838" s="20"/>
      <c r="B838" s="20"/>
    </row>
    <row r="839" spans="1:2" s="19" customFormat="1" ht="12" hidden="1" customHeight="1">
      <c r="A839" s="20"/>
      <c r="B839" s="20"/>
    </row>
    <row r="840" spans="1:2" s="19" customFormat="1" ht="12" hidden="1" customHeight="1">
      <c r="A840" s="20"/>
      <c r="B840" s="20"/>
    </row>
    <row r="841" spans="1:2" s="19" customFormat="1" ht="12" hidden="1" customHeight="1">
      <c r="A841" s="20"/>
      <c r="B841" s="20"/>
    </row>
    <row r="842" spans="1:2" s="19" customFormat="1" ht="12" hidden="1" customHeight="1">
      <c r="A842" s="20"/>
      <c r="B842" s="20"/>
    </row>
    <row r="843" spans="1:2" s="19" customFormat="1" ht="12" hidden="1" customHeight="1">
      <c r="A843" s="20"/>
      <c r="B843" s="20"/>
    </row>
    <row r="844" spans="1:2" s="19" customFormat="1" ht="12" hidden="1" customHeight="1">
      <c r="A844" s="20"/>
      <c r="B844" s="20"/>
    </row>
    <row r="845" spans="1:2" s="19" customFormat="1" ht="12" hidden="1" customHeight="1">
      <c r="A845" s="20"/>
      <c r="B845" s="20"/>
    </row>
    <row r="846" spans="1:2" s="19" customFormat="1" ht="12" hidden="1" customHeight="1">
      <c r="A846" s="20"/>
      <c r="B846" s="20"/>
    </row>
    <row r="847" spans="1:2" s="19" customFormat="1" ht="12" hidden="1" customHeight="1">
      <c r="A847" s="20"/>
      <c r="B847" s="20"/>
    </row>
    <row r="848" spans="1:2" s="19" customFormat="1" ht="12" hidden="1" customHeight="1">
      <c r="A848" s="20"/>
      <c r="B848" s="20"/>
    </row>
    <row r="849" spans="1:2" s="19" customFormat="1" ht="12" hidden="1" customHeight="1">
      <c r="A849" s="20"/>
      <c r="B849" s="20"/>
    </row>
    <row r="850" spans="1:2" s="19" customFormat="1" ht="12" hidden="1" customHeight="1">
      <c r="A850" s="20"/>
      <c r="B850" s="20"/>
    </row>
    <row r="851" spans="1:2" s="19" customFormat="1" ht="12" hidden="1" customHeight="1">
      <c r="A851" s="20"/>
      <c r="B851" s="20"/>
    </row>
    <row r="852" spans="1:2" s="19" customFormat="1" ht="12" hidden="1" customHeight="1">
      <c r="A852" s="20"/>
      <c r="B852" s="20"/>
    </row>
    <row r="853" spans="1:2" s="19" customFormat="1" ht="12" hidden="1" customHeight="1">
      <c r="A853" s="20"/>
      <c r="B853" s="20"/>
    </row>
    <row r="854" spans="1:2" s="19" customFormat="1" ht="12" hidden="1" customHeight="1">
      <c r="A854" s="20"/>
      <c r="B854" s="20"/>
    </row>
    <row r="855" spans="1:2" s="19" customFormat="1" ht="12" hidden="1" customHeight="1">
      <c r="A855" s="20"/>
      <c r="B855" s="20"/>
    </row>
    <row r="856" spans="1:2" s="19" customFormat="1" ht="12" hidden="1" customHeight="1">
      <c r="A856" s="20"/>
      <c r="B856" s="20"/>
    </row>
    <row r="857" spans="1:2" s="19" customFormat="1" ht="12" hidden="1" customHeight="1">
      <c r="A857" s="20"/>
      <c r="B857" s="20"/>
    </row>
    <row r="858" spans="1:2" s="19" customFormat="1" ht="12" hidden="1" customHeight="1">
      <c r="A858" s="20"/>
      <c r="B858" s="20"/>
    </row>
    <row r="859" spans="1:2" s="19" customFormat="1" ht="12" hidden="1" customHeight="1">
      <c r="A859" s="20"/>
      <c r="B859" s="20"/>
    </row>
    <row r="860" spans="1:2" s="19" customFormat="1" ht="12" hidden="1" customHeight="1">
      <c r="A860" s="20"/>
      <c r="B860" s="20"/>
    </row>
    <row r="861" spans="1:2" s="19" customFormat="1" ht="12" hidden="1" customHeight="1">
      <c r="A861" s="20"/>
      <c r="B861" s="20"/>
    </row>
    <row r="862" spans="1:2" s="19" customFormat="1" ht="12" hidden="1" customHeight="1">
      <c r="A862" s="20"/>
      <c r="B862" s="20"/>
    </row>
    <row r="863" spans="1:2" s="19" customFormat="1" ht="12" hidden="1" customHeight="1">
      <c r="A863" s="20"/>
      <c r="B863" s="20"/>
    </row>
    <row r="864" spans="1:2" s="19" customFormat="1" ht="12" hidden="1" customHeight="1">
      <c r="A864" s="20"/>
      <c r="B864" s="20"/>
    </row>
    <row r="865" spans="1:2" s="19" customFormat="1" ht="12" hidden="1" customHeight="1">
      <c r="A865" s="20"/>
      <c r="B865" s="20"/>
    </row>
    <row r="866" spans="1:2" s="19" customFormat="1" ht="12" hidden="1" customHeight="1">
      <c r="A866" s="20"/>
      <c r="B866" s="20"/>
    </row>
    <row r="867" spans="1:2" s="19" customFormat="1" ht="12" hidden="1" customHeight="1">
      <c r="A867" s="20"/>
      <c r="B867" s="20"/>
    </row>
    <row r="868" spans="1:2" s="19" customFormat="1" ht="12" hidden="1" customHeight="1">
      <c r="A868" s="20"/>
      <c r="B868" s="20"/>
    </row>
    <row r="869" spans="1:2" s="19" customFormat="1" ht="12" hidden="1" customHeight="1">
      <c r="A869" s="20"/>
      <c r="B869" s="20"/>
    </row>
    <row r="870" spans="1:2" s="19" customFormat="1" ht="12" hidden="1" customHeight="1">
      <c r="A870" s="20"/>
      <c r="B870" s="20"/>
    </row>
    <row r="871" spans="1:2" s="19" customFormat="1" ht="12" hidden="1" customHeight="1">
      <c r="A871" s="20"/>
      <c r="B871" s="20"/>
    </row>
    <row r="872" spans="1:2" s="19" customFormat="1" ht="12" hidden="1" customHeight="1">
      <c r="A872" s="20"/>
      <c r="B872" s="20"/>
    </row>
    <row r="873" spans="1:2" s="19" customFormat="1" ht="12" hidden="1" customHeight="1">
      <c r="A873" s="20"/>
      <c r="B873" s="20"/>
    </row>
    <row r="874" spans="1:2" s="19" customFormat="1" ht="12" hidden="1" customHeight="1">
      <c r="A874" s="20"/>
      <c r="B874" s="20"/>
    </row>
    <row r="875" spans="1:2" s="19" customFormat="1" ht="12" hidden="1" customHeight="1">
      <c r="A875" s="20"/>
      <c r="B875" s="20"/>
    </row>
    <row r="876" spans="1:2" s="19" customFormat="1" ht="12" hidden="1" customHeight="1">
      <c r="A876" s="20"/>
      <c r="B876" s="20"/>
    </row>
    <row r="877" spans="1:2" s="19" customFormat="1" ht="12" hidden="1" customHeight="1">
      <c r="A877" s="20"/>
      <c r="B877" s="20"/>
    </row>
    <row r="878" spans="1:2" s="19" customFormat="1" ht="12" hidden="1" customHeight="1">
      <c r="A878" s="20"/>
      <c r="B878" s="20"/>
    </row>
    <row r="879" spans="1:2" s="19" customFormat="1" ht="12" hidden="1" customHeight="1">
      <c r="A879" s="20"/>
      <c r="B879" s="20"/>
    </row>
    <row r="880" spans="1:2" s="19" customFormat="1" ht="12" hidden="1" customHeight="1">
      <c r="A880" s="20"/>
      <c r="B880" s="20"/>
    </row>
    <row r="881" spans="1:2" s="19" customFormat="1" ht="12" hidden="1" customHeight="1">
      <c r="A881" s="20"/>
      <c r="B881" s="20"/>
    </row>
    <row r="882" spans="1:2" s="19" customFormat="1" ht="12" hidden="1" customHeight="1">
      <c r="A882" s="20"/>
      <c r="B882" s="20"/>
    </row>
    <row r="883" spans="1:2" s="19" customFormat="1" ht="12" hidden="1" customHeight="1">
      <c r="A883" s="20"/>
      <c r="B883" s="20"/>
    </row>
    <row r="884" spans="1:2" s="19" customFormat="1" ht="12" hidden="1" customHeight="1">
      <c r="A884" s="20"/>
      <c r="B884" s="20"/>
    </row>
    <row r="885" spans="1:2" s="19" customFormat="1" ht="12" hidden="1" customHeight="1">
      <c r="A885" s="20"/>
      <c r="B885" s="20"/>
    </row>
    <row r="886" spans="1:2" s="19" customFormat="1" ht="12" hidden="1" customHeight="1">
      <c r="A886" s="20"/>
      <c r="B886" s="20"/>
    </row>
    <row r="887" spans="1:2" s="19" customFormat="1" ht="12" hidden="1" customHeight="1">
      <c r="A887" s="20"/>
      <c r="B887" s="20"/>
    </row>
    <row r="888" spans="1:2" s="19" customFormat="1" ht="12" hidden="1" customHeight="1">
      <c r="A888" s="20"/>
      <c r="B888" s="20"/>
    </row>
    <row r="889" spans="1:2" s="19" customFormat="1" ht="12" hidden="1" customHeight="1">
      <c r="A889" s="20"/>
      <c r="B889" s="20"/>
    </row>
    <row r="890" spans="1:2" s="19" customFormat="1" ht="12" hidden="1" customHeight="1">
      <c r="A890" s="20"/>
      <c r="B890" s="20"/>
    </row>
    <row r="891" spans="1:2" s="19" customFormat="1" ht="12" hidden="1" customHeight="1">
      <c r="A891" s="20"/>
      <c r="B891" s="20"/>
    </row>
    <row r="892" spans="1:2" s="19" customFormat="1" ht="12" hidden="1" customHeight="1">
      <c r="A892" s="20"/>
      <c r="B892" s="20"/>
    </row>
    <row r="893" spans="1:2" s="19" customFormat="1" ht="12" hidden="1" customHeight="1">
      <c r="A893" s="20"/>
      <c r="B893" s="20"/>
    </row>
    <row r="894" spans="1:2" s="19" customFormat="1" ht="12" hidden="1" customHeight="1">
      <c r="A894" s="20"/>
      <c r="B894" s="20"/>
    </row>
    <row r="895" spans="1:2" s="19" customFormat="1" ht="12" hidden="1" customHeight="1">
      <c r="A895" s="20"/>
      <c r="B895" s="20"/>
    </row>
    <row r="896" spans="1:2" s="19" customFormat="1" ht="12" hidden="1" customHeight="1">
      <c r="A896" s="20"/>
      <c r="B896" s="20"/>
    </row>
    <row r="897" spans="1:2" s="19" customFormat="1" ht="12" hidden="1" customHeight="1">
      <c r="A897" s="20"/>
      <c r="B897" s="20"/>
    </row>
    <row r="898" spans="1:2" s="19" customFormat="1" ht="12" hidden="1" customHeight="1">
      <c r="A898" s="20"/>
      <c r="B898" s="20"/>
    </row>
    <row r="899" spans="1:2" s="19" customFormat="1" ht="12" hidden="1" customHeight="1">
      <c r="A899" s="20"/>
      <c r="B899" s="20"/>
    </row>
    <row r="900" spans="1:2" s="19" customFormat="1" ht="12" hidden="1" customHeight="1">
      <c r="A900" s="20"/>
      <c r="B900" s="20"/>
    </row>
    <row r="901" spans="1:2" s="19" customFormat="1" ht="12" hidden="1" customHeight="1">
      <c r="A901" s="20"/>
      <c r="B901" s="20"/>
    </row>
    <row r="902" spans="1:2" s="19" customFormat="1" ht="12" hidden="1" customHeight="1">
      <c r="A902" s="20"/>
      <c r="B902" s="20"/>
    </row>
    <row r="903" spans="1:2" s="19" customFormat="1" ht="12" hidden="1" customHeight="1">
      <c r="A903" s="20"/>
      <c r="B903" s="20"/>
    </row>
    <row r="904" spans="1:2" s="19" customFormat="1" ht="12" hidden="1" customHeight="1">
      <c r="A904" s="20"/>
      <c r="B904" s="20"/>
    </row>
    <row r="905" spans="1:2" s="19" customFormat="1" ht="12" hidden="1" customHeight="1">
      <c r="A905" s="20"/>
      <c r="B905" s="20"/>
    </row>
    <row r="906" spans="1:2" s="19" customFormat="1" ht="12" hidden="1" customHeight="1">
      <c r="A906" s="20"/>
      <c r="B906" s="20"/>
    </row>
    <row r="907" spans="1:2" s="19" customFormat="1" ht="12" hidden="1" customHeight="1">
      <c r="A907" s="20"/>
      <c r="B907" s="20"/>
    </row>
    <row r="908" spans="1:2" s="19" customFormat="1" ht="12" hidden="1" customHeight="1">
      <c r="A908" s="20"/>
      <c r="B908" s="20"/>
    </row>
    <row r="909" spans="1:2" s="19" customFormat="1" ht="12" hidden="1" customHeight="1">
      <c r="A909" s="20"/>
      <c r="B909" s="20"/>
    </row>
    <row r="910" spans="1:2" s="19" customFormat="1" ht="12" hidden="1" customHeight="1">
      <c r="A910" s="20"/>
      <c r="B910" s="20"/>
    </row>
    <row r="911" spans="1:2" s="19" customFormat="1" ht="12" hidden="1" customHeight="1">
      <c r="A911" s="20"/>
      <c r="B911" s="20"/>
    </row>
    <row r="912" spans="1:2" s="19" customFormat="1" ht="12" hidden="1" customHeight="1">
      <c r="A912" s="20"/>
      <c r="B912" s="20"/>
    </row>
    <row r="913" spans="1:2" s="19" customFormat="1" ht="12" hidden="1" customHeight="1">
      <c r="A913" s="20"/>
      <c r="B913" s="20"/>
    </row>
    <row r="914" spans="1:2" s="19" customFormat="1" ht="12" hidden="1" customHeight="1">
      <c r="A914" s="20"/>
      <c r="B914" s="20"/>
    </row>
    <row r="915" spans="1:2" s="19" customFormat="1" ht="12" hidden="1" customHeight="1">
      <c r="A915" s="20"/>
      <c r="B915" s="20"/>
    </row>
    <row r="916" spans="1:2" s="19" customFormat="1" ht="12" hidden="1" customHeight="1">
      <c r="A916" s="20"/>
      <c r="B916" s="20"/>
    </row>
    <row r="917" spans="1:2" s="19" customFormat="1" ht="12" hidden="1" customHeight="1">
      <c r="A917" s="20"/>
      <c r="B917" s="20"/>
    </row>
    <row r="918" spans="1:2" s="19" customFormat="1" ht="12" hidden="1" customHeight="1">
      <c r="A918" s="20"/>
      <c r="B918" s="20"/>
    </row>
    <row r="919" spans="1:2" s="19" customFormat="1" ht="12" hidden="1" customHeight="1">
      <c r="A919" s="20"/>
      <c r="B919" s="20"/>
    </row>
    <row r="920" spans="1:2" s="19" customFormat="1" ht="12" hidden="1" customHeight="1">
      <c r="A920" s="20"/>
      <c r="B920" s="20"/>
    </row>
    <row r="921" spans="1:2" s="19" customFormat="1" ht="12" hidden="1" customHeight="1">
      <c r="A921" s="20"/>
      <c r="B921" s="20"/>
    </row>
    <row r="922" spans="1:2" s="19" customFormat="1" ht="12" hidden="1" customHeight="1">
      <c r="A922" s="20"/>
      <c r="B922" s="20"/>
    </row>
    <row r="923" spans="1:2" s="19" customFormat="1" ht="12" hidden="1" customHeight="1">
      <c r="A923" s="20"/>
      <c r="B923" s="20"/>
    </row>
    <row r="924" spans="1:2" s="19" customFormat="1" ht="12" hidden="1" customHeight="1">
      <c r="A924" s="20"/>
      <c r="B924" s="20"/>
    </row>
    <row r="925" spans="1:2" s="19" customFormat="1" ht="12" hidden="1" customHeight="1">
      <c r="A925" s="20"/>
      <c r="B925" s="20"/>
    </row>
    <row r="926" spans="1:2" s="19" customFormat="1" ht="12" hidden="1" customHeight="1">
      <c r="A926" s="20"/>
      <c r="B926" s="20"/>
    </row>
    <row r="927" spans="1:2" s="19" customFormat="1" ht="12" hidden="1" customHeight="1">
      <c r="A927" s="20"/>
      <c r="B927" s="20"/>
    </row>
    <row r="928" spans="1:2" s="19" customFormat="1" ht="12" hidden="1" customHeight="1">
      <c r="A928" s="20"/>
      <c r="B928" s="20"/>
    </row>
    <row r="929" spans="1:2" s="19" customFormat="1" ht="12" hidden="1" customHeight="1">
      <c r="A929" s="20"/>
      <c r="B929" s="20"/>
    </row>
    <row r="930" spans="1:2" s="19" customFormat="1" ht="12" hidden="1" customHeight="1">
      <c r="A930" s="20"/>
      <c r="B930" s="20"/>
    </row>
    <row r="931" spans="1:2" s="19" customFormat="1" ht="12" hidden="1" customHeight="1">
      <c r="A931" s="20"/>
      <c r="B931" s="20"/>
    </row>
    <row r="932" spans="1:2" s="19" customFormat="1" ht="12" hidden="1" customHeight="1">
      <c r="A932" s="20"/>
      <c r="B932" s="20"/>
    </row>
    <row r="933" spans="1:2" s="19" customFormat="1" ht="12" hidden="1" customHeight="1">
      <c r="A933" s="20"/>
      <c r="B933" s="20"/>
    </row>
    <row r="934" spans="1:2" s="19" customFormat="1" ht="12" hidden="1" customHeight="1">
      <c r="A934" s="20"/>
      <c r="B934" s="20"/>
    </row>
    <row r="935" spans="1:2" s="19" customFormat="1" ht="12" hidden="1" customHeight="1">
      <c r="A935" s="20"/>
      <c r="B935" s="20"/>
    </row>
    <row r="936" spans="1:2" s="19" customFormat="1" ht="12" hidden="1" customHeight="1">
      <c r="A936" s="20"/>
      <c r="B936" s="20"/>
    </row>
    <row r="937" spans="1:2" s="19" customFormat="1" ht="12" hidden="1" customHeight="1">
      <c r="A937" s="20"/>
      <c r="B937" s="20"/>
    </row>
    <row r="938" spans="1:2" s="19" customFormat="1" ht="12" hidden="1" customHeight="1">
      <c r="A938" s="20"/>
      <c r="B938" s="20"/>
    </row>
    <row r="939" spans="1:2" s="19" customFormat="1" ht="12" hidden="1" customHeight="1">
      <c r="A939" s="20"/>
      <c r="B939" s="20"/>
    </row>
    <row r="940" spans="1:2" s="19" customFormat="1" ht="12" hidden="1" customHeight="1">
      <c r="A940" s="20"/>
      <c r="B940" s="20"/>
    </row>
    <row r="941" spans="1:2" s="19" customFormat="1" ht="12" hidden="1" customHeight="1">
      <c r="A941" s="20"/>
      <c r="B941" s="20"/>
    </row>
    <row r="942" spans="1:2" s="19" customFormat="1" ht="12" hidden="1" customHeight="1">
      <c r="A942" s="20"/>
      <c r="B942" s="20"/>
    </row>
    <row r="943" spans="1:2" s="19" customFormat="1" ht="12" hidden="1" customHeight="1">
      <c r="A943" s="20"/>
      <c r="B943" s="20"/>
    </row>
    <row r="944" spans="1:2" s="19" customFormat="1" ht="12" hidden="1" customHeight="1">
      <c r="A944" s="20"/>
      <c r="B944" s="20"/>
    </row>
    <row r="945" spans="1:2" s="19" customFormat="1" ht="12" hidden="1" customHeight="1">
      <c r="A945" s="20"/>
      <c r="B945" s="20"/>
    </row>
    <row r="946" spans="1:2" s="19" customFormat="1" ht="12" hidden="1" customHeight="1">
      <c r="A946" s="20"/>
      <c r="B946" s="20"/>
    </row>
    <row r="947" spans="1:2" s="19" customFormat="1" ht="12" hidden="1" customHeight="1">
      <c r="A947" s="20"/>
      <c r="B947" s="20"/>
    </row>
    <row r="948" spans="1:2" s="19" customFormat="1" ht="12" hidden="1" customHeight="1">
      <c r="A948" s="20"/>
      <c r="B948" s="20"/>
    </row>
    <row r="949" spans="1:2" s="19" customFormat="1" ht="12" hidden="1" customHeight="1">
      <c r="A949" s="20"/>
      <c r="B949" s="20"/>
    </row>
    <row r="950" spans="1:2" s="19" customFormat="1" ht="12" hidden="1" customHeight="1">
      <c r="A950" s="20"/>
      <c r="B950" s="20"/>
    </row>
    <row r="951" spans="1:2" s="19" customFormat="1" ht="12" hidden="1" customHeight="1">
      <c r="A951" s="20"/>
      <c r="B951" s="20"/>
    </row>
    <row r="952" spans="1:2" s="19" customFormat="1" ht="12" hidden="1" customHeight="1">
      <c r="A952" s="20"/>
      <c r="B952" s="20"/>
    </row>
    <row r="953" spans="1:2" s="19" customFormat="1" ht="12" hidden="1" customHeight="1">
      <c r="A953" s="20"/>
      <c r="B953" s="20"/>
    </row>
    <row r="954" spans="1:2" s="19" customFormat="1" ht="12" hidden="1" customHeight="1">
      <c r="A954" s="20"/>
      <c r="B954" s="20"/>
    </row>
    <row r="955" spans="1:2" s="19" customFormat="1" ht="12" hidden="1" customHeight="1">
      <c r="A955" s="20"/>
      <c r="B955" s="20"/>
    </row>
    <row r="956" spans="1:2" s="19" customFormat="1" ht="12" hidden="1" customHeight="1">
      <c r="A956" s="20"/>
      <c r="B956" s="20"/>
    </row>
    <row r="957" spans="1:2" s="19" customFormat="1" ht="12" hidden="1" customHeight="1">
      <c r="A957" s="20"/>
      <c r="B957" s="20"/>
    </row>
    <row r="958" spans="1:2" s="19" customFormat="1" ht="12" hidden="1" customHeight="1">
      <c r="A958" s="20"/>
      <c r="B958" s="20"/>
    </row>
    <row r="959" spans="1:2" s="19" customFormat="1" ht="12" hidden="1" customHeight="1">
      <c r="A959" s="20"/>
      <c r="B959" s="20"/>
    </row>
    <row r="960" spans="1:2" s="19" customFormat="1" ht="12" hidden="1" customHeight="1">
      <c r="A960" s="20"/>
      <c r="B960" s="20"/>
    </row>
    <row r="961" spans="1:2" s="19" customFormat="1" ht="12" hidden="1" customHeight="1">
      <c r="A961" s="20"/>
      <c r="B961" s="20"/>
    </row>
    <row r="962" spans="1:2" s="19" customFormat="1" ht="12" hidden="1" customHeight="1">
      <c r="A962" s="20"/>
      <c r="B962" s="20"/>
    </row>
    <row r="963" spans="1:2" s="19" customFormat="1" ht="12" hidden="1" customHeight="1">
      <c r="A963" s="20"/>
      <c r="B963" s="20"/>
    </row>
    <row r="964" spans="1:2" s="19" customFormat="1" ht="12" hidden="1" customHeight="1">
      <c r="A964" s="20"/>
      <c r="B964" s="20"/>
    </row>
    <row r="965" spans="1:2" s="19" customFormat="1" ht="12" hidden="1" customHeight="1">
      <c r="A965" s="20"/>
      <c r="B965" s="20"/>
    </row>
    <row r="966" spans="1:2" s="19" customFormat="1" ht="12" hidden="1" customHeight="1">
      <c r="A966" s="20"/>
      <c r="B966" s="20"/>
    </row>
    <row r="967" spans="1:2" s="19" customFormat="1" ht="12" hidden="1" customHeight="1">
      <c r="A967" s="20"/>
      <c r="B967" s="20"/>
    </row>
    <row r="968" spans="1:2" s="19" customFormat="1" ht="12" hidden="1" customHeight="1">
      <c r="A968" s="20"/>
      <c r="B968" s="20"/>
    </row>
    <row r="969" spans="1:2" s="19" customFormat="1" ht="12" hidden="1" customHeight="1">
      <c r="A969" s="20"/>
      <c r="B969" s="20"/>
    </row>
    <row r="970" spans="1:2" s="19" customFormat="1" ht="12" hidden="1" customHeight="1">
      <c r="A970" s="20"/>
      <c r="B970" s="20"/>
    </row>
    <row r="971" spans="1:2" s="19" customFormat="1" ht="12" hidden="1" customHeight="1">
      <c r="A971" s="20"/>
      <c r="B971" s="20"/>
    </row>
    <row r="972" spans="1:2" s="19" customFormat="1" ht="12" hidden="1" customHeight="1">
      <c r="A972" s="20"/>
      <c r="B972" s="20"/>
    </row>
    <row r="973" spans="1:2" s="19" customFormat="1" ht="12" hidden="1" customHeight="1">
      <c r="A973" s="20"/>
      <c r="B973" s="20"/>
    </row>
    <row r="974" spans="1:2" s="19" customFormat="1" ht="12" hidden="1" customHeight="1">
      <c r="A974" s="20"/>
      <c r="B974" s="20"/>
    </row>
    <row r="975" spans="1:2" s="19" customFormat="1" ht="12" hidden="1" customHeight="1">
      <c r="A975" s="20"/>
      <c r="B975" s="20"/>
    </row>
    <row r="976" spans="1:2" s="19" customFormat="1" ht="12" hidden="1" customHeight="1">
      <c r="A976" s="20"/>
      <c r="B976" s="20"/>
    </row>
    <row r="977" spans="1:2" s="19" customFormat="1" ht="12" hidden="1" customHeight="1">
      <c r="A977" s="20"/>
      <c r="B977" s="20"/>
    </row>
    <row r="978" spans="1:2" s="19" customFormat="1" ht="12" hidden="1" customHeight="1">
      <c r="A978" s="20"/>
      <c r="B978" s="20"/>
    </row>
    <row r="979" spans="1:2" s="19" customFormat="1" ht="12" hidden="1" customHeight="1">
      <c r="A979" s="20"/>
      <c r="B979" s="20"/>
    </row>
    <row r="980" spans="1:2" s="19" customFormat="1" ht="12" hidden="1" customHeight="1">
      <c r="A980" s="20"/>
      <c r="B980" s="20"/>
    </row>
    <row r="981" spans="1:2" s="19" customFormat="1" ht="12" hidden="1" customHeight="1">
      <c r="A981" s="20"/>
      <c r="B981" s="20"/>
    </row>
    <row r="982" spans="1:2" s="19" customFormat="1" ht="12" hidden="1" customHeight="1">
      <c r="A982" s="20"/>
      <c r="B982" s="20"/>
    </row>
    <row r="983" spans="1:2" s="19" customFormat="1" ht="12" hidden="1" customHeight="1">
      <c r="A983" s="20"/>
      <c r="B983" s="20"/>
    </row>
    <row r="984" spans="1:2" s="19" customFormat="1" ht="12" hidden="1" customHeight="1">
      <c r="A984" s="20"/>
      <c r="B984" s="20"/>
    </row>
    <row r="985" spans="1:2" s="19" customFormat="1" ht="12" hidden="1" customHeight="1">
      <c r="A985" s="20"/>
      <c r="B985" s="20"/>
    </row>
    <row r="986" spans="1:2" s="19" customFormat="1" ht="12" hidden="1" customHeight="1">
      <c r="A986" s="20"/>
      <c r="B986" s="20"/>
    </row>
    <row r="987" spans="1:2" s="19" customFormat="1" ht="12" hidden="1" customHeight="1">
      <c r="A987" s="20"/>
      <c r="B987" s="20"/>
    </row>
    <row r="988" spans="1:2" s="19" customFormat="1" ht="12" hidden="1" customHeight="1">
      <c r="A988" s="20"/>
      <c r="B988" s="20"/>
    </row>
    <row r="989" spans="1:2" s="19" customFormat="1" ht="12" hidden="1" customHeight="1">
      <c r="A989" s="20"/>
      <c r="B989" s="20"/>
    </row>
    <row r="990" spans="1:2" s="19" customFormat="1" ht="12" hidden="1" customHeight="1">
      <c r="A990" s="20"/>
      <c r="B990" s="20"/>
    </row>
    <row r="991" spans="1:2" s="19" customFormat="1" ht="12" hidden="1" customHeight="1">
      <c r="A991" s="20"/>
      <c r="B991" s="20"/>
    </row>
    <row r="992" spans="1:2" s="19" customFormat="1" ht="12" hidden="1" customHeight="1">
      <c r="A992" s="20"/>
      <c r="B992" s="20"/>
    </row>
    <row r="993" spans="1:2" s="19" customFormat="1" ht="12" hidden="1" customHeight="1">
      <c r="A993" s="20"/>
      <c r="B993" s="20"/>
    </row>
    <row r="994" spans="1:2" s="19" customFormat="1" ht="12" hidden="1" customHeight="1">
      <c r="A994" s="20"/>
      <c r="B994" s="20"/>
    </row>
    <row r="995" spans="1:2" s="19" customFormat="1" ht="12" hidden="1" customHeight="1">
      <c r="A995" s="20"/>
      <c r="B995" s="20"/>
    </row>
    <row r="996" spans="1:2" s="19" customFormat="1" ht="12" hidden="1" customHeight="1">
      <c r="A996" s="20"/>
      <c r="B996" s="20"/>
    </row>
    <row r="997" spans="1:2" s="19" customFormat="1" ht="12" hidden="1" customHeight="1">
      <c r="A997" s="20"/>
      <c r="B997" s="20"/>
    </row>
    <row r="998" spans="1:2" s="19" customFormat="1" ht="12" hidden="1" customHeight="1">
      <c r="A998" s="20"/>
      <c r="B998" s="20"/>
    </row>
    <row r="999" spans="1:2" s="19" customFormat="1" ht="12" hidden="1" customHeight="1">
      <c r="A999" s="20"/>
      <c r="B999" s="20"/>
    </row>
    <row r="1000" spans="1:2" s="19" customFormat="1" ht="12" hidden="1" customHeight="1">
      <c r="A1000" s="20"/>
      <c r="B1000" s="20"/>
    </row>
    <row r="1001" spans="1:2" s="19" customFormat="1" ht="12" hidden="1" customHeight="1">
      <c r="A1001" s="20"/>
      <c r="B1001" s="20"/>
    </row>
    <row r="1002" spans="1:2" s="19" customFormat="1" ht="12" hidden="1" customHeight="1">
      <c r="A1002" s="20"/>
      <c r="B1002" s="20"/>
    </row>
    <row r="1003" spans="1:2" s="19" customFormat="1" ht="12" hidden="1" customHeight="1">
      <c r="A1003" s="20"/>
      <c r="B1003" s="20"/>
    </row>
    <row r="1004" spans="1:2" s="19" customFormat="1" ht="12" hidden="1" customHeight="1">
      <c r="A1004" s="20"/>
      <c r="B1004" s="20"/>
    </row>
    <row r="1005" spans="1:2" s="19" customFormat="1" ht="12" hidden="1" customHeight="1">
      <c r="A1005" s="20"/>
      <c r="B1005" s="20"/>
    </row>
    <row r="1006" spans="1:2" s="19" customFormat="1" ht="12" hidden="1" customHeight="1">
      <c r="A1006" s="20"/>
      <c r="B1006" s="20"/>
    </row>
    <row r="1007" spans="1:2" s="19" customFormat="1" ht="12" hidden="1" customHeight="1">
      <c r="A1007" s="20"/>
      <c r="B1007" s="20"/>
    </row>
    <row r="1008" spans="1:2" s="19" customFormat="1" ht="12" hidden="1" customHeight="1">
      <c r="A1008" s="20"/>
      <c r="B1008" s="20"/>
    </row>
    <row r="1009" spans="1:2" s="19" customFormat="1" ht="12" hidden="1" customHeight="1">
      <c r="A1009" s="20"/>
      <c r="B1009" s="20"/>
    </row>
    <row r="1010" spans="1:2" s="19" customFormat="1" ht="12" hidden="1" customHeight="1">
      <c r="A1010" s="20"/>
      <c r="B1010" s="20"/>
    </row>
    <row r="1011" spans="1:2" s="19" customFormat="1" ht="12" hidden="1" customHeight="1">
      <c r="A1011" s="20"/>
      <c r="B1011" s="20"/>
    </row>
    <row r="1012" spans="1:2" s="19" customFormat="1" ht="12" hidden="1" customHeight="1">
      <c r="A1012" s="20"/>
      <c r="B1012" s="20"/>
    </row>
    <row r="1013" spans="1:2" s="19" customFormat="1" ht="12" hidden="1" customHeight="1">
      <c r="A1013" s="20"/>
      <c r="B1013" s="20"/>
    </row>
    <row r="1014" spans="1:2" s="19" customFormat="1" ht="12" hidden="1" customHeight="1">
      <c r="A1014" s="20"/>
      <c r="B1014" s="20"/>
    </row>
    <row r="1015" spans="1:2" s="19" customFormat="1" ht="12" hidden="1" customHeight="1">
      <c r="A1015" s="20"/>
      <c r="B1015" s="20"/>
    </row>
    <row r="1016" spans="1:2" s="19" customFormat="1" ht="12" hidden="1" customHeight="1">
      <c r="A1016" s="20"/>
      <c r="B1016" s="20"/>
    </row>
    <row r="1017" spans="1:2" s="19" customFormat="1" ht="12" hidden="1" customHeight="1">
      <c r="A1017" s="20"/>
      <c r="B1017" s="20"/>
    </row>
    <row r="1018" spans="1:2" s="19" customFormat="1" ht="12" hidden="1" customHeight="1">
      <c r="A1018" s="20"/>
      <c r="B1018" s="20"/>
    </row>
    <row r="1019" spans="1:2" s="19" customFormat="1" ht="12" hidden="1" customHeight="1">
      <c r="A1019" s="20"/>
      <c r="B1019" s="20"/>
    </row>
    <row r="1020" spans="1:2" s="19" customFormat="1" ht="12" hidden="1" customHeight="1">
      <c r="A1020" s="20"/>
      <c r="B1020" s="20"/>
    </row>
    <row r="1021" spans="1:2" s="19" customFormat="1" ht="12" hidden="1" customHeight="1">
      <c r="A1021" s="20"/>
      <c r="B1021" s="20"/>
    </row>
    <row r="1022" spans="1:2" s="19" customFormat="1" ht="12" hidden="1" customHeight="1">
      <c r="A1022" s="20"/>
      <c r="B1022" s="20"/>
    </row>
    <row r="1023" spans="1:2" s="19" customFormat="1" ht="12" hidden="1" customHeight="1">
      <c r="A1023" s="20"/>
      <c r="B1023" s="20"/>
    </row>
    <row r="1024" spans="1:2" s="19" customFormat="1" ht="12" hidden="1" customHeight="1">
      <c r="A1024" s="20"/>
      <c r="B1024" s="20"/>
    </row>
    <row r="1025" spans="1:2" s="19" customFormat="1" ht="12" hidden="1" customHeight="1">
      <c r="A1025" s="20"/>
      <c r="B1025" s="20"/>
    </row>
    <row r="1026" spans="1:2" s="19" customFormat="1" ht="12" hidden="1" customHeight="1">
      <c r="A1026" s="20"/>
      <c r="B1026" s="20"/>
    </row>
    <row r="1027" spans="1:2" s="19" customFormat="1" ht="12" hidden="1" customHeight="1">
      <c r="A1027" s="20"/>
      <c r="B1027" s="20"/>
    </row>
    <row r="1028" spans="1:2" s="19" customFormat="1" ht="12" hidden="1" customHeight="1">
      <c r="A1028" s="20"/>
      <c r="B1028" s="20"/>
    </row>
    <row r="1029" spans="1:2" s="19" customFormat="1" ht="12" hidden="1" customHeight="1">
      <c r="A1029" s="20"/>
      <c r="B1029" s="20"/>
    </row>
    <row r="1030" spans="1:2" s="19" customFormat="1" ht="12" hidden="1" customHeight="1">
      <c r="A1030" s="20"/>
      <c r="B1030" s="20"/>
    </row>
    <row r="1031" spans="1:2" s="19" customFormat="1" ht="12" hidden="1" customHeight="1">
      <c r="A1031" s="20"/>
      <c r="B1031" s="20"/>
    </row>
    <row r="1032" spans="1:2" s="19" customFormat="1" ht="12" hidden="1" customHeight="1">
      <c r="A1032" s="20"/>
      <c r="B1032" s="20"/>
    </row>
    <row r="1033" spans="1:2" s="19" customFormat="1" ht="12" hidden="1" customHeight="1">
      <c r="A1033" s="20"/>
      <c r="B1033" s="20"/>
    </row>
    <row r="1034" spans="1:2" s="19" customFormat="1" ht="12" hidden="1" customHeight="1">
      <c r="A1034" s="20"/>
      <c r="B1034" s="20"/>
    </row>
    <row r="1035" spans="1:2" s="19" customFormat="1" ht="12" hidden="1" customHeight="1">
      <c r="A1035" s="20"/>
      <c r="B1035" s="20"/>
    </row>
    <row r="1036" spans="1:2" s="19" customFormat="1" ht="12" hidden="1" customHeight="1">
      <c r="A1036" s="20"/>
      <c r="B1036" s="20"/>
    </row>
    <row r="1037" spans="1:2" s="19" customFormat="1" ht="12" hidden="1" customHeight="1">
      <c r="A1037" s="20"/>
      <c r="B1037" s="20"/>
    </row>
    <row r="1038" spans="1:2" s="19" customFormat="1" ht="12" hidden="1" customHeight="1">
      <c r="A1038" s="20"/>
      <c r="B1038" s="20"/>
    </row>
    <row r="1039" spans="1:2" s="19" customFormat="1" ht="12" hidden="1" customHeight="1">
      <c r="A1039" s="20"/>
      <c r="B1039" s="20"/>
    </row>
    <row r="1040" spans="1:2" s="19" customFormat="1" ht="12" hidden="1" customHeight="1">
      <c r="A1040" s="20"/>
      <c r="B1040" s="20"/>
    </row>
    <row r="1041" spans="1:2" s="19" customFormat="1" ht="12" hidden="1" customHeight="1">
      <c r="A1041" s="20"/>
      <c r="B1041" s="20"/>
    </row>
    <row r="1042" spans="1:2" s="19" customFormat="1" ht="12" hidden="1" customHeight="1">
      <c r="A1042" s="20"/>
      <c r="B1042" s="20"/>
    </row>
    <row r="1043" spans="1:2" s="19" customFormat="1" ht="12" hidden="1" customHeight="1">
      <c r="A1043" s="20"/>
      <c r="B1043" s="20"/>
    </row>
    <row r="1044" spans="1:2" s="19" customFormat="1" ht="12" hidden="1" customHeight="1">
      <c r="A1044" s="20"/>
      <c r="B1044" s="20"/>
    </row>
    <row r="1045" spans="1:2" s="19" customFormat="1" ht="12" hidden="1" customHeight="1">
      <c r="A1045" s="20"/>
      <c r="B1045" s="20"/>
    </row>
    <row r="1046" spans="1:2" s="19" customFormat="1" ht="12" hidden="1" customHeight="1">
      <c r="A1046" s="20"/>
      <c r="B1046" s="20"/>
    </row>
    <row r="1047" spans="1:2" s="19" customFormat="1" ht="12" hidden="1" customHeight="1">
      <c r="A1047" s="20"/>
      <c r="B1047" s="20"/>
    </row>
    <row r="1048" spans="1:2" s="19" customFormat="1" ht="12" hidden="1" customHeight="1">
      <c r="A1048" s="20"/>
      <c r="B1048" s="20"/>
    </row>
    <row r="1049" spans="1:2" s="19" customFormat="1" ht="12" hidden="1" customHeight="1">
      <c r="A1049" s="20"/>
      <c r="B1049" s="20"/>
    </row>
    <row r="1050" spans="1:2" s="19" customFormat="1" ht="12" hidden="1" customHeight="1">
      <c r="A1050" s="20"/>
      <c r="B1050" s="20"/>
    </row>
    <row r="1051" spans="1:2" s="19" customFormat="1" ht="12" hidden="1" customHeight="1">
      <c r="A1051" s="20"/>
      <c r="B1051" s="20"/>
    </row>
    <row r="1052" spans="1:2" s="19" customFormat="1" ht="12" hidden="1" customHeight="1">
      <c r="A1052" s="20"/>
      <c r="B1052" s="20"/>
    </row>
    <row r="1053" spans="1:2" s="19" customFormat="1" ht="12" hidden="1" customHeight="1">
      <c r="A1053" s="20"/>
      <c r="B1053" s="20"/>
    </row>
    <row r="1054" spans="1:2" s="19" customFormat="1" ht="12" hidden="1" customHeight="1">
      <c r="A1054" s="20"/>
      <c r="B1054" s="20"/>
    </row>
    <row r="1055" spans="1:2" s="19" customFormat="1" ht="12" hidden="1" customHeight="1">
      <c r="A1055" s="20"/>
      <c r="B1055" s="20"/>
    </row>
    <row r="1056" spans="1:2" s="19" customFormat="1" ht="12" hidden="1" customHeight="1">
      <c r="A1056" s="20"/>
      <c r="B1056" s="20"/>
    </row>
    <row r="1057" spans="1:2" s="19" customFormat="1" ht="12" hidden="1" customHeight="1">
      <c r="A1057" s="20"/>
      <c r="B1057" s="20"/>
    </row>
    <row r="1058" spans="1:2" s="19" customFormat="1" ht="12" hidden="1" customHeight="1">
      <c r="A1058" s="20"/>
      <c r="B1058" s="20"/>
    </row>
    <row r="1059" spans="1:2" s="19" customFormat="1" ht="12" hidden="1" customHeight="1">
      <c r="A1059" s="20"/>
      <c r="B1059" s="20"/>
    </row>
    <row r="1060" spans="1:2" s="19" customFormat="1" ht="12" hidden="1" customHeight="1">
      <c r="A1060" s="20"/>
      <c r="B1060" s="20"/>
    </row>
    <row r="1061" spans="1:2" s="19" customFormat="1" ht="12" hidden="1" customHeight="1">
      <c r="A1061" s="20"/>
      <c r="B1061" s="20"/>
    </row>
    <row r="1062" spans="1:2" s="19" customFormat="1" ht="12" hidden="1" customHeight="1">
      <c r="A1062" s="20"/>
      <c r="B1062" s="20"/>
    </row>
    <row r="1063" spans="1:2" s="19" customFormat="1" ht="12" hidden="1" customHeight="1">
      <c r="A1063" s="20"/>
      <c r="B1063" s="20"/>
    </row>
    <row r="1064" spans="1:2" s="19" customFormat="1" ht="12" hidden="1" customHeight="1">
      <c r="A1064" s="20"/>
      <c r="B1064" s="20"/>
    </row>
    <row r="1065" spans="1:2" s="19" customFormat="1" ht="12" hidden="1" customHeight="1">
      <c r="A1065" s="20"/>
      <c r="B1065" s="20"/>
    </row>
    <row r="1066" spans="1:2" s="19" customFormat="1" ht="12" hidden="1" customHeight="1">
      <c r="A1066" s="20"/>
      <c r="B1066" s="20"/>
    </row>
    <row r="1067" spans="1:2" s="19" customFormat="1" ht="12" hidden="1" customHeight="1">
      <c r="A1067" s="20"/>
      <c r="B1067" s="20"/>
    </row>
    <row r="1068" spans="1:2" s="19" customFormat="1" ht="12" hidden="1" customHeight="1">
      <c r="A1068" s="20"/>
      <c r="B1068" s="20"/>
    </row>
    <row r="1069" spans="1:2" s="19" customFormat="1" ht="12" hidden="1" customHeight="1">
      <c r="A1069" s="20"/>
      <c r="B1069" s="20"/>
    </row>
    <row r="1070" spans="1:2" s="19" customFormat="1" ht="12" hidden="1" customHeight="1">
      <c r="A1070" s="20"/>
      <c r="B1070" s="20"/>
    </row>
    <row r="1071" spans="1:2" s="19" customFormat="1" ht="12" hidden="1" customHeight="1">
      <c r="A1071" s="20"/>
      <c r="B1071" s="20"/>
    </row>
    <row r="1072" spans="1:2" s="19" customFormat="1" ht="12" hidden="1" customHeight="1">
      <c r="A1072" s="20"/>
      <c r="B1072" s="20"/>
    </row>
    <row r="1073" spans="1:2" s="19" customFormat="1" ht="12" hidden="1" customHeight="1">
      <c r="A1073" s="20"/>
      <c r="B1073" s="20"/>
    </row>
    <row r="1074" spans="1:2" s="19" customFormat="1" ht="12" hidden="1" customHeight="1">
      <c r="A1074" s="20"/>
      <c r="B1074" s="20"/>
    </row>
    <row r="1075" spans="1:2" s="19" customFormat="1" ht="12" hidden="1" customHeight="1">
      <c r="A1075" s="20"/>
      <c r="B1075" s="20"/>
    </row>
    <row r="1076" spans="1:2" s="19" customFormat="1" ht="12" hidden="1" customHeight="1">
      <c r="A1076" s="20"/>
      <c r="B1076" s="20"/>
    </row>
    <row r="1077" spans="1:2" s="19" customFormat="1" ht="12" hidden="1" customHeight="1">
      <c r="A1077" s="20"/>
      <c r="B1077" s="20"/>
    </row>
    <row r="1078" spans="1:2" s="19" customFormat="1" ht="12" hidden="1" customHeight="1">
      <c r="A1078" s="20"/>
      <c r="B1078" s="20"/>
    </row>
    <row r="1079" spans="1:2" s="19" customFormat="1" ht="12" hidden="1" customHeight="1">
      <c r="A1079" s="20"/>
      <c r="B1079" s="20"/>
    </row>
    <row r="1080" spans="1:2" s="19" customFormat="1" ht="12" hidden="1" customHeight="1">
      <c r="A1080" s="20"/>
      <c r="B1080" s="20"/>
    </row>
    <row r="1081" spans="1:2" s="19" customFormat="1" ht="12" hidden="1" customHeight="1">
      <c r="A1081" s="20"/>
      <c r="B1081" s="20"/>
    </row>
    <row r="1082" spans="1:2" s="19" customFormat="1" ht="12" hidden="1" customHeight="1">
      <c r="A1082" s="20"/>
      <c r="B1082" s="20"/>
    </row>
    <row r="1083" spans="1:2" s="19" customFormat="1" ht="12" hidden="1" customHeight="1">
      <c r="A1083" s="20"/>
      <c r="B1083" s="20"/>
    </row>
    <row r="1084" spans="1:2" s="19" customFormat="1" ht="12" hidden="1" customHeight="1">
      <c r="A1084" s="20"/>
      <c r="B1084" s="20"/>
    </row>
    <row r="1085" spans="1:2" s="19" customFormat="1" ht="12" hidden="1" customHeight="1">
      <c r="A1085" s="20"/>
      <c r="B1085" s="20"/>
    </row>
    <row r="1086" spans="1:2" s="19" customFormat="1" ht="12" hidden="1" customHeight="1">
      <c r="A1086" s="20"/>
      <c r="B1086" s="20"/>
    </row>
    <row r="1087" spans="1:2" s="19" customFormat="1" ht="12" hidden="1" customHeight="1">
      <c r="A1087" s="20"/>
      <c r="B1087" s="20"/>
    </row>
    <row r="1088" spans="1:2" s="19" customFormat="1" ht="12" hidden="1" customHeight="1">
      <c r="A1088" s="20"/>
      <c r="B1088" s="20"/>
    </row>
    <row r="1089" spans="1:2" s="19" customFormat="1" ht="12" hidden="1" customHeight="1">
      <c r="A1089" s="20"/>
      <c r="B1089" s="20"/>
    </row>
    <row r="1090" spans="1:2" s="19" customFormat="1" ht="12" hidden="1" customHeight="1">
      <c r="A1090" s="20"/>
      <c r="B1090" s="20"/>
    </row>
    <row r="1091" spans="1:2" s="19" customFormat="1" ht="12" hidden="1" customHeight="1">
      <c r="A1091" s="20"/>
      <c r="B1091" s="20"/>
    </row>
    <row r="1092" spans="1:2" s="19" customFormat="1" ht="12" hidden="1" customHeight="1">
      <c r="A1092" s="20"/>
      <c r="B1092" s="20"/>
    </row>
    <row r="1093" spans="1:2" s="19" customFormat="1" ht="12" hidden="1" customHeight="1">
      <c r="A1093" s="20"/>
      <c r="B1093" s="20"/>
    </row>
    <row r="1094" spans="1:2" s="19" customFormat="1" ht="12" hidden="1" customHeight="1">
      <c r="A1094" s="20"/>
      <c r="B1094" s="20"/>
    </row>
    <row r="1095" spans="1:2" s="19" customFormat="1" ht="12" hidden="1" customHeight="1">
      <c r="A1095" s="20"/>
      <c r="B1095" s="20"/>
    </row>
    <row r="1096" spans="1:2" s="19" customFormat="1" ht="12" hidden="1" customHeight="1">
      <c r="A1096" s="20"/>
      <c r="B1096" s="20"/>
    </row>
    <row r="1097" spans="1:2" s="19" customFormat="1" ht="12" hidden="1" customHeight="1">
      <c r="A1097" s="20"/>
      <c r="B1097" s="20"/>
    </row>
    <row r="1098" spans="1:2" s="19" customFormat="1" ht="12" hidden="1" customHeight="1">
      <c r="A1098" s="20"/>
      <c r="B1098" s="20"/>
    </row>
    <row r="1099" spans="1:2" s="19" customFormat="1" ht="12" hidden="1" customHeight="1">
      <c r="A1099" s="20"/>
      <c r="B1099" s="20"/>
    </row>
    <row r="1100" spans="1:2" s="19" customFormat="1" ht="12" hidden="1" customHeight="1">
      <c r="A1100" s="20"/>
      <c r="B1100" s="20"/>
    </row>
    <row r="1101" spans="1:2" s="19" customFormat="1" ht="12" hidden="1" customHeight="1">
      <c r="A1101" s="20"/>
      <c r="B1101" s="20"/>
    </row>
    <row r="1102" spans="1:2" s="19" customFormat="1" ht="12" hidden="1" customHeight="1">
      <c r="A1102" s="20"/>
      <c r="B1102" s="20"/>
    </row>
    <row r="1103" spans="1:2" s="19" customFormat="1" ht="12" hidden="1" customHeight="1">
      <c r="A1103" s="20"/>
      <c r="B1103" s="20"/>
    </row>
    <row r="1104" spans="1:2" s="19" customFormat="1" ht="12" hidden="1" customHeight="1">
      <c r="A1104" s="20"/>
      <c r="B1104" s="20"/>
    </row>
    <row r="1105" spans="1:10" s="19" customFormat="1" ht="12" hidden="1" customHeight="1">
      <c r="A1105" s="20"/>
      <c r="B1105" s="20"/>
    </row>
    <row r="1106" spans="1:10" s="19" customFormat="1" ht="12" hidden="1" customHeight="1">
      <c r="A1106" s="20"/>
      <c r="B1106" s="20"/>
    </row>
    <row r="1107" spans="1:10" s="19" customFormat="1" ht="12" hidden="1" customHeight="1">
      <c r="A1107" s="20"/>
      <c r="B1107" s="20"/>
    </row>
    <row r="1108" spans="1:10" s="19" customFormat="1" ht="12" hidden="1" customHeight="1">
      <c r="A1108" s="20"/>
      <c r="B1108" s="20"/>
    </row>
    <row r="1109" spans="1:10" s="19" customFormat="1" ht="12" hidden="1" customHeight="1">
      <c r="A1109" s="20"/>
      <c r="B1109" s="20"/>
    </row>
    <row r="1110" spans="1:10" s="19" customFormat="1" ht="12" hidden="1" customHeight="1">
      <c r="A1110" s="20"/>
      <c r="B1110" s="20"/>
    </row>
    <row r="1111" spans="1:10" s="19" customFormat="1" ht="12" hidden="1" customHeight="1">
      <c r="A1111" s="20"/>
      <c r="B1111" s="20"/>
    </row>
    <row r="1112" spans="1:10" s="19" customFormat="1" ht="12" hidden="1" customHeight="1">
      <c r="A1112" s="20"/>
      <c r="B1112" s="20"/>
    </row>
    <row r="1113" spans="1:10" s="19" customFormat="1" ht="12" hidden="1" customHeight="1">
      <c r="A1113" s="20"/>
      <c r="B1113" s="20"/>
    </row>
    <row r="1114" spans="1:10" s="19" customFormat="1" ht="12" hidden="1" customHeight="1">
      <c r="A1114" s="20"/>
      <c r="B1114" s="20"/>
    </row>
    <row r="1115" spans="1:10" s="19" customFormat="1" ht="12" hidden="1" customHeight="1">
      <c r="A1115" s="20"/>
      <c r="B1115" s="20"/>
    </row>
    <row r="1116" spans="1:10" s="19" customFormat="1" ht="12" hidden="1" customHeight="1">
      <c r="A1116" s="20"/>
      <c r="B1116" s="20"/>
    </row>
    <row r="1117" spans="1:10" s="19" customFormat="1" ht="36.75" hidden="1" customHeight="1">
      <c r="A1117" s="20"/>
      <c r="B1117" s="20"/>
    </row>
    <row r="1118" spans="1:10" ht="7.5" hidden="1" customHeight="1">
      <c r="G1118" s="19"/>
      <c r="H1118" s="19"/>
      <c r="I1118" s="19"/>
      <c r="J1118" s="19"/>
    </row>
    <row r="1119" spans="1:10" hidden="1">
      <c r="G1119" s="19"/>
      <c r="H1119" s="19"/>
      <c r="I1119" s="19"/>
      <c r="J1119" s="19"/>
    </row>
    <row r="1120" spans="1:10">
      <c r="G1120" s="19"/>
      <c r="H1120" s="19"/>
      <c r="I1120" s="19"/>
      <c r="J1120" s="19"/>
    </row>
    <row r="1121" spans="7:10">
      <c r="G1121" s="19"/>
      <c r="H1121" s="19"/>
      <c r="I1121" s="19"/>
      <c r="J1121" s="19"/>
    </row>
    <row r="1122" spans="7:10">
      <c r="G1122" s="19"/>
      <c r="H1122" s="19"/>
      <c r="I1122" s="19"/>
      <c r="J1122" s="19"/>
    </row>
    <row r="1123" spans="7:10">
      <c r="G1123" s="19"/>
      <c r="H1123" s="19"/>
      <c r="I1123" s="19"/>
      <c r="J1123" s="19"/>
    </row>
    <row r="1124" spans="7:10">
      <c r="G1124" s="19"/>
      <c r="H1124" s="19"/>
      <c r="I1124" s="19"/>
      <c r="J1124" s="19"/>
    </row>
  </sheetData>
  <sheetProtection sheet="1" objects="1" scenarios="1" selectLockedCells="1"/>
  <phoneticPr fontId="2"/>
  <pageMargins left="0.7" right="0.7" top="0.75" bottom="0.75" header="0.3" footer="0.3"/>
  <pageSetup paperSize="9"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A01FD-5E50-4688-91B7-EDF4CC0A17AE}">
  <dimension ref="A1:C31"/>
  <sheetViews>
    <sheetView zoomScale="88" workbookViewId="0">
      <selection activeCell="A25" sqref="A25"/>
    </sheetView>
  </sheetViews>
  <sheetFormatPr defaultRowHeight="18"/>
  <cols>
    <col min="1" max="1" width="28.8984375" style="49" customWidth="1"/>
    <col min="2" max="2" width="17.796875" style="49" customWidth="1"/>
    <col min="3" max="3" width="72.19921875" style="49" customWidth="1"/>
    <col min="4" max="16384" width="8.796875" style="49"/>
  </cols>
  <sheetData>
    <row r="1" spans="1:3" ht="9" customHeight="1">
      <c r="A1" s="85"/>
      <c r="B1" s="85"/>
      <c r="C1" s="85"/>
    </row>
    <row r="2" spans="1:3" ht="30" customHeight="1">
      <c r="A2" s="229" t="s">
        <v>980</v>
      </c>
      <c r="B2" s="229"/>
      <c r="C2" s="229"/>
    </row>
    <row r="3" spans="1:3" ht="5.4" customHeight="1">
      <c r="A3" s="50"/>
      <c r="B3" s="50"/>
      <c r="C3" s="50"/>
    </row>
    <row r="4" spans="1:3" ht="23.4">
      <c r="A4" s="230" t="s">
        <v>0</v>
      </c>
      <c r="B4" s="230"/>
      <c r="C4" s="230"/>
    </row>
    <row r="5" spans="1:3" ht="19.8">
      <c r="A5" s="85"/>
      <c r="B5" s="85"/>
      <c r="C5" s="85"/>
    </row>
    <row r="6" spans="1:3" ht="23.4">
      <c r="A6" s="231" t="s">
        <v>1</v>
      </c>
      <c r="B6" s="231"/>
      <c r="C6" s="231"/>
    </row>
    <row r="7" spans="1:3" ht="19.8">
      <c r="A7" s="51" t="s">
        <v>0</v>
      </c>
      <c r="B7" s="51" t="s">
        <v>2</v>
      </c>
      <c r="C7" s="51" t="s">
        <v>3</v>
      </c>
    </row>
    <row r="8" spans="1:3" ht="19.8">
      <c r="A8" s="85" t="s">
        <v>4</v>
      </c>
      <c r="B8" s="85">
        <f>基本情報!B5</f>
        <v>13</v>
      </c>
      <c r="C8" s="85" t="str">
        <f>IF(B8=0,"入力条件OK","要修正：該当シートの赤い欄を確認してください")</f>
        <v>要修正：該当シートの赤い欄を確認してください</v>
      </c>
    </row>
    <row r="9" spans="1:3" ht="19.8">
      <c r="A9" s="85" t="s">
        <v>5</v>
      </c>
      <c r="B9" s="85">
        <f>経営・許可!B5</f>
        <v>7</v>
      </c>
      <c r="C9" s="85" t="str">
        <f>IF(B9=0,"入力条件OK","要修正：該当シートの赤い欄を確認してください")</f>
        <v>要修正：該当シートの赤い欄を確認してください</v>
      </c>
    </row>
    <row r="10" spans="1:3" ht="19.8">
      <c r="A10" s="85" t="s">
        <v>418</v>
      </c>
      <c r="B10" s="85">
        <f>希望業種!B6</f>
        <v>1</v>
      </c>
      <c r="C10" s="85" t="str">
        <f>IF(B10=0,"入力条件OK","要修正：該当シートの赤い欄を確認してください")</f>
        <v>要修正：該当シートの赤い欄を確認してください</v>
      </c>
    </row>
    <row r="11" spans="1:3" ht="19.8">
      <c r="A11" s="85" t="s">
        <v>419</v>
      </c>
      <c r="B11" s="85">
        <f>IF(経営・許可!C19="市内・市外",有資格職員数名簿!B8,0)</f>
        <v>0</v>
      </c>
      <c r="C11" s="85" t="str">
        <f>IF(経営・許可!C19="県外","対象外：人数を経営・許可に入力",IF(経営・許可!C19="市内・市外",IF(B11=0,"入力条件OK","要修正：名簿の赤い欄を確認してください"),"対象区分を経営・許可で選択"))</f>
        <v>対象区分を経営・許可で選択</v>
      </c>
    </row>
    <row r="12" spans="1:3" ht="23.4">
      <c r="A12" s="52" t="s">
        <v>6</v>
      </c>
      <c r="B12" s="52">
        <f>SUM(B8:B11)</f>
        <v>21</v>
      </c>
      <c r="C12" s="52" t="str">
        <f>IF(B12=0,"入力条件OK。募集要領に従い、添付書類とともに提出してください。","未入力・NGが残っています。修正してから提出してください。")</f>
        <v>未入力・NGが残っています。修正してから提出してください。</v>
      </c>
    </row>
    <row r="13" spans="1:3" ht="19.8">
      <c r="A13" s="85"/>
      <c r="B13" s="85"/>
      <c r="C13" s="85"/>
    </row>
    <row r="14" spans="1:3" ht="19.8">
      <c r="A14" s="85"/>
      <c r="B14" s="85"/>
      <c r="C14" s="85"/>
    </row>
    <row r="16" spans="1:3" ht="19.95" customHeight="1">
      <c r="A16" s="231" t="s">
        <v>7</v>
      </c>
      <c r="B16" s="231"/>
      <c r="C16" s="231"/>
    </row>
    <row r="17" spans="1:3" ht="19.95" customHeight="1">
      <c r="A17" s="53" t="s">
        <v>8</v>
      </c>
      <c r="B17" s="228" t="s">
        <v>9</v>
      </c>
      <c r="C17" s="228"/>
    </row>
    <row r="18" spans="1:3" ht="19.95" customHeight="1">
      <c r="A18" s="54" t="s">
        <v>10</v>
      </c>
      <c r="B18" s="228" t="s">
        <v>11</v>
      </c>
      <c r="C18" s="228"/>
    </row>
    <row r="19" spans="1:3" ht="19.95" customHeight="1">
      <c r="A19" s="55" t="s">
        <v>12</v>
      </c>
      <c r="B19" s="228" t="s">
        <v>13</v>
      </c>
      <c r="C19" s="228"/>
    </row>
    <row r="20" spans="1:3" ht="19.95" customHeight="1">
      <c r="A20" s="56" t="s">
        <v>14</v>
      </c>
      <c r="B20" s="228" t="s">
        <v>15</v>
      </c>
      <c r="C20" s="228"/>
    </row>
    <row r="21" spans="1:3" ht="16.2" customHeight="1">
      <c r="A21" s="85" t="s">
        <v>16</v>
      </c>
      <c r="B21" s="228" t="s">
        <v>420</v>
      </c>
      <c r="C21" s="228"/>
    </row>
    <row r="22" spans="1:3" ht="16.2" customHeight="1">
      <c r="A22" s="85" t="s">
        <v>17</v>
      </c>
      <c r="B22" s="228" t="s">
        <v>18</v>
      </c>
      <c r="C22" s="228"/>
    </row>
    <row r="23" spans="1:3" ht="19.95" customHeight="1"/>
    <row r="24" spans="1:3" ht="19.95" customHeight="1">
      <c r="A24" s="49" t="s">
        <v>1695</v>
      </c>
    </row>
    <row r="25" spans="1:3" ht="19.95" customHeight="1"/>
    <row r="26" spans="1:3" ht="19.95" customHeight="1"/>
    <row r="27" spans="1:3" ht="19.95" customHeight="1"/>
    <row r="28" spans="1:3" ht="19.95" customHeight="1"/>
    <row r="29" spans="1:3" ht="19.8">
      <c r="A29" s="85"/>
      <c r="B29" s="85"/>
      <c r="C29" s="85"/>
    </row>
    <row r="30" spans="1:3" ht="19.8">
      <c r="A30" s="85"/>
      <c r="B30" s="85"/>
      <c r="C30" s="85"/>
    </row>
    <row r="31" spans="1:3" ht="19.8">
      <c r="A31" s="85"/>
      <c r="B31" s="85"/>
      <c r="C31" s="85"/>
    </row>
  </sheetData>
  <sheetProtection sheet="1" objects="1" scenarios="1" selectLockedCells="1"/>
  <mergeCells count="10">
    <mergeCell ref="B18:C18"/>
    <mergeCell ref="B19:C19"/>
    <mergeCell ref="B20:C20"/>
    <mergeCell ref="B21:C21"/>
    <mergeCell ref="B22:C22"/>
    <mergeCell ref="B17:C17"/>
    <mergeCell ref="A2:C2"/>
    <mergeCell ref="A4:C4"/>
    <mergeCell ref="A6:C6"/>
    <mergeCell ref="A16:C16"/>
  </mergeCells>
  <phoneticPr fontId="2"/>
  <conditionalFormatting sqref="A12:C12">
    <cfRule type="expression" dxfId="37" priority="2">
      <formula>$B$12&gt;0</formula>
    </cfRule>
  </conditionalFormatting>
  <conditionalFormatting sqref="B8:C11">
    <cfRule type="expression" dxfId="36" priority="1">
      <formula>$B8&gt;0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0B70A-C233-484D-A3BC-A6A7563D0138}">
  <sheetPr>
    <tabColor rgb="FFFFC000"/>
    <pageSetUpPr fitToPage="1"/>
  </sheetPr>
  <dimension ref="A1:E65"/>
  <sheetViews>
    <sheetView zoomScale="85" zoomScaleNormal="85" workbookViewId="0">
      <selection activeCell="C9" sqref="C9"/>
    </sheetView>
  </sheetViews>
  <sheetFormatPr defaultRowHeight="15"/>
  <cols>
    <col min="1" max="1" width="33.59765625" style="88" customWidth="1"/>
    <col min="2" max="2" width="10.5" style="88" customWidth="1"/>
    <col min="3" max="3" width="37.09765625" style="88" customWidth="1"/>
    <col min="4" max="4" width="20.09765625" style="88" customWidth="1"/>
    <col min="5" max="5" width="53" style="88" customWidth="1"/>
    <col min="6" max="16384" width="8.796875" style="88"/>
  </cols>
  <sheetData>
    <row r="1" spans="1:5" ht="3.6" customHeight="1">
      <c r="A1" s="46"/>
      <c r="B1" s="46"/>
      <c r="C1" s="46"/>
      <c r="D1" s="46"/>
      <c r="E1" s="46"/>
    </row>
    <row r="2" spans="1:5" ht="22.35" customHeight="1">
      <c r="A2" s="233" t="s">
        <v>4</v>
      </c>
      <c r="B2" s="233"/>
      <c r="C2" s="233"/>
      <c r="D2" s="233"/>
      <c r="E2" s="233"/>
    </row>
    <row r="3" spans="1:5" ht="3.6" customHeight="1">
      <c r="A3" s="46"/>
      <c r="B3" s="46"/>
      <c r="C3" s="46"/>
      <c r="D3" s="46"/>
      <c r="E3" s="46"/>
    </row>
    <row r="4" spans="1:5" ht="22.35" customHeight="1">
      <c r="A4" s="234" t="s">
        <v>374</v>
      </c>
      <c r="B4" s="234"/>
      <c r="C4" s="234"/>
      <c r="D4" s="234"/>
      <c r="E4" s="234"/>
    </row>
    <row r="5" spans="1:5" ht="45.6" customHeight="1">
      <c r="A5" s="87" t="s">
        <v>1658</v>
      </c>
      <c r="B5" s="46">
        <f>SUM(IF(OR(LEFT(D9,2)="NG",LEFT(D9,3)="未入力"),1,0),IF(OR(LEFT(D10,2)="NG",LEFT(D10,3)="未入力"),1,0),IF(OR(LEFT(D11,2)="NG",LEFT(D11,3)="未入力"),1,0),IF(OR(LEFT(D12,2)="NG",LEFT(D12,3)="未入力"),1,0),IF(OR(LEFT(D13,2)="NG",LEFT(D13,3)="未入力"),1,0),IF(OR(LEFT(D16,2)="NG",LEFT(D16,3)="未入力"),1,0),IF(OR(LEFT(D17,2)="NG",LEFT(D17,3)="未入力"),1,0),IF(OR(LEFT(D18,2)="NG",LEFT(D18,3)="未入力"),1,0),IF(OR(LEFT(D19,2)="NG",LEFT(D19,3)="未入力"),1,0),IF(OR(LEFT(D20,2)="NG",LEFT(D20,3)="未入力"),1,0),IF(OR(LEFT(D21,2)="NG",LEFT(D21,3)="未入力"),1,0),IF(OR(LEFT(D22,2)="NG",LEFT(D22,3)="未入力"),1,0),IF(OR(LEFT(D23,2)="NG",LEFT(D23,3)="未入力"),1,0),IF(OR(LEFT(D24,2)="NG",LEFT(D24,3)="未入力"),1,0),IF(OR(LEFT(D25,2)="NG",LEFT(D25,3)="未入力"),1,0),IF(OR(LEFT(D26,2)="NG",LEFT(D26,3)="未入力"),1,0),IF(OR(LEFT(D29,2)="NG",LEFT(D29,3)="未入力"),1,0),IF(OR(LEFT(D30,2)="NG",LEFT(D30,3)="未入力"),1,0),IF(OR(LEFT(D31,2)="NG",LEFT(D31,3)="未入力"),1,0),IF(OR(LEFT(D32,2)="NG",LEFT(D32,3)="未入力"),1,0),IF(OR(LEFT(D33,2)="NG",LEFT(D33,3)="未入力"),1,0),IF(OR(LEFT(D34,2)="NG",LEFT(D34,3)="未入力"),1,0),IF(OR(LEFT(D35,2)="NG",LEFT(D35,3)="未入力"),1,0),IF(OR(LEFT(D36,2)="NG",LEFT(D36,3)="未入力"),1,0))</f>
        <v>13</v>
      </c>
      <c r="C5" s="234" t="str">
        <f>IF(B5=0,"入力条件OK","要修正：赤い欄を確認")</f>
        <v>要修正：赤い欄を確認</v>
      </c>
      <c r="D5" s="234"/>
      <c r="E5" s="46"/>
    </row>
    <row r="6" spans="1:5" ht="15.6" customHeight="1">
      <c r="A6" s="46"/>
      <c r="B6" s="46"/>
      <c r="C6" s="46"/>
      <c r="D6" s="46"/>
      <c r="E6" s="46"/>
    </row>
    <row r="7" spans="1:5" ht="22.35" customHeight="1">
      <c r="A7" s="39" t="s">
        <v>19</v>
      </c>
      <c r="B7" s="39" t="s">
        <v>20</v>
      </c>
      <c r="C7" s="39" t="s">
        <v>21</v>
      </c>
      <c r="D7" s="39" t="s">
        <v>22</v>
      </c>
      <c r="E7" s="39" t="s">
        <v>23</v>
      </c>
    </row>
    <row r="8" spans="1:5" ht="22.35" customHeight="1">
      <c r="A8" s="235" t="s">
        <v>24</v>
      </c>
      <c r="B8" s="235"/>
      <c r="C8" s="235"/>
      <c r="D8" s="235"/>
      <c r="E8" s="235"/>
    </row>
    <row r="9" spans="1:5" ht="22.35" customHeight="1">
      <c r="A9" s="46" t="s">
        <v>25</v>
      </c>
      <c r="B9" s="46" t="s">
        <v>26</v>
      </c>
      <c r="C9" s="82"/>
      <c r="D9" s="46" t="str">
        <f>IF(NOT(TRUE),IF(AND(C9="",NOT(ISNUMBER(C9))),"対象外","NG：対象外の入力"),IF(AND(C9="",NOT(ISNUMBER(C9))),"未入力",IF(OR(C9="法人",C9="個人事業者"),"OK","NG：リストから選択")))</f>
        <v>未入力</v>
      </c>
      <c r="E9" s="46"/>
    </row>
    <row r="10" spans="1:5" ht="40.200000000000003" customHeight="1">
      <c r="A10" s="46" t="s">
        <v>27</v>
      </c>
      <c r="B10" s="46" t="str">
        <f>IF($C$9="法人","必須","対象外")</f>
        <v>対象外</v>
      </c>
      <c r="C10" s="82"/>
      <c r="D10" s="46" t="str">
        <f>IF($C$9&lt;&gt;"法人","対象外",IF(AND(C10="",NOT(ISNUMBER(C10))),"未入力",IF(IFERROR(AND(LEN(C10)=13,LEN(SUBSTITUTE(SUBSTITUTE(SUBSTITUTE(SUBSTITUTE(SUBSTITUTE(SUBSTITUTE(SUBSTITUTE(SUBSTITUTE(SUBSTITUTE(SUBSTITUTE(C10,"0",""),"1",""),"2",""),"3",""),"4",""),"5",""),"6",""),"7",""),"8",""),"9",""))=0),FALSE),"OK","NG：半角13桁")))</f>
        <v>対象外</v>
      </c>
      <c r="E10" s="46" t="s">
        <v>1648</v>
      </c>
    </row>
    <row r="11" spans="1:5" ht="40.200000000000003" customHeight="1">
      <c r="A11" s="46" t="s">
        <v>28</v>
      </c>
      <c r="B11" s="46" t="s">
        <v>26</v>
      </c>
      <c r="C11" s="82"/>
      <c r="D11" s="46" t="str">
        <f>IF(C11="","未入力",IF(OR(C11="市内",C11="市外",C11="県外"),"OK","NG：リストから選択"))</f>
        <v>未入力</v>
      </c>
      <c r="E11" s="46" t="s">
        <v>421</v>
      </c>
    </row>
    <row r="12" spans="1:5" ht="35.1" customHeight="1">
      <c r="A12" s="46" t="s">
        <v>283</v>
      </c>
      <c r="B12" s="46" t="s">
        <v>26</v>
      </c>
      <c r="C12" s="82"/>
      <c r="D12" s="46" t="str">
        <f>IF(C12="","未入力",IF(OR(C12="あり",C12="なし",C12="不明"),"OK","NG：リストから選択"))</f>
        <v>未入力</v>
      </c>
      <c r="E12" s="46" t="s">
        <v>1649</v>
      </c>
    </row>
    <row r="13" spans="1:5" ht="40.200000000000003" customHeight="1">
      <c r="A13" s="46" t="s">
        <v>332</v>
      </c>
      <c r="B13" s="46" t="str">
        <f>IF(C12="あり","必須","任意")</f>
        <v>任意</v>
      </c>
      <c r="C13" s="82"/>
      <c r="D13" s="46" t="str">
        <f>IF(C12="なし","対象外",IF(AND(C13="",NOT(ISNUMBER(C13))),IF(C12="あり","未入力","任意"),IF(C12="なし","NG：登録歴なしの番号","OK")))</f>
        <v>任意</v>
      </c>
      <c r="E13" s="46" t="s">
        <v>1650</v>
      </c>
    </row>
    <row r="14" spans="1:5" ht="22.35" customHeight="1">
      <c r="A14" s="46"/>
      <c r="B14" s="46"/>
      <c r="C14" s="46"/>
      <c r="D14" s="46"/>
      <c r="E14" s="46"/>
    </row>
    <row r="15" spans="1:5" ht="22.35" customHeight="1">
      <c r="A15" s="235" t="s">
        <v>333</v>
      </c>
      <c r="B15" s="235"/>
      <c r="C15" s="235"/>
      <c r="D15" s="235"/>
      <c r="E15" s="235"/>
    </row>
    <row r="16" spans="1:5" ht="22.35" customHeight="1">
      <c r="A16" s="46" t="s">
        <v>29</v>
      </c>
      <c r="B16" s="46" t="s">
        <v>26</v>
      </c>
      <c r="C16" s="82"/>
      <c r="D16" s="46" t="str">
        <f>IF(NOT(TRUE),IF(AND(C16="",NOT(ISNUMBER(C16))),"対象外","NG：対象外の入力"),IF(AND(C16="",NOT(ISNUMBER(C16))),"未入力",IF(IFERROR(AND(LEN(C16)=7,LEN(SUBSTITUTE(SUBSTITUTE(SUBSTITUTE(SUBSTITUTE(SUBSTITUTE(SUBSTITUTE(SUBSTITUTE(SUBSTITUTE(SUBSTITUTE(SUBSTITUTE(C16,"0",""),"1",""),"2",""),"3",""),"4",""),"5",""),"6",""),"7",""),"8",""),"9",""))=0),FALSE),"OK","NG：半角7桁")))</f>
        <v>未入力</v>
      </c>
      <c r="E16" s="46" t="s">
        <v>30</v>
      </c>
    </row>
    <row r="17" spans="1:5" ht="61.8" customHeight="1">
      <c r="A17" s="46" t="s">
        <v>31</v>
      </c>
      <c r="B17" s="46" t="s">
        <v>26</v>
      </c>
      <c r="C17" s="83"/>
      <c r="D17" s="46" t="str">
        <f t="shared" ref="D17:D22" si="0">IF(NOT(TRUE),IF(AND(C17="",NOT(ISNUMBER(C17))),"対象外","NG：対象外の入力"),IF(AND(C17="",NOT(ISNUMBER(C17))),"未入力",IF(LEN(TRIM(C17))&gt;0,"OK","NG：内容を確認")))</f>
        <v>未入力</v>
      </c>
      <c r="E17" s="46" t="s">
        <v>32</v>
      </c>
    </row>
    <row r="18" spans="1:5" ht="34.049999999999997" customHeight="1">
      <c r="A18" s="46" t="s">
        <v>33</v>
      </c>
      <c r="B18" s="46" t="s">
        <v>26</v>
      </c>
      <c r="C18" s="83"/>
      <c r="D18" s="46" t="str">
        <f t="shared" si="0"/>
        <v>未入力</v>
      </c>
      <c r="E18" s="46" t="s">
        <v>34</v>
      </c>
    </row>
    <row r="19" spans="1:5" ht="45.6" customHeight="1">
      <c r="A19" s="46" t="s">
        <v>35</v>
      </c>
      <c r="B19" s="46" t="s">
        <v>26</v>
      </c>
      <c r="C19" s="83"/>
      <c r="D19" s="46" t="str">
        <f t="shared" si="0"/>
        <v>未入力</v>
      </c>
      <c r="E19" s="46" t="s">
        <v>1651</v>
      </c>
    </row>
    <row r="20" spans="1:5" ht="22.35" customHeight="1">
      <c r="A20" s="46" t="s">
        <v>37</v>
      </c>
      <c r="B20" s="46" t="s">
        <v>26</v>
      </c>
      <c r="C20" s="83"/>
      <c r="D20" s="46" t="str">
        <f t="shared" si="0"/>
        <v>未入力</v>
      </c>
      <c r="E20" s="46" t="s">
        <v>38</v>
      </c>
    </row>
    <row r="21" spans="1:5" ht="34.049999999999997" customHeight="1">
      <c r="A21" s="46" t="s">
        <v>39</v>
      </c>
      <c r="B21" s="46" t="s">
        <v>26</v>
      </c>
      <c r="C21" s="83"/>
      <c r="D21" s="46" t="str">
        <f t="shared" si="0"/>
        <v>未入力</v>
      </c>
      <c r="E21" s="46" t="s">
        <v>40</v>
      </c>
    </row>
    <row r="22" spans="1:5" ht="34.049999999999997" customHeight="1">
      <c r="A22" s="46" t="s">
        <v>41</v>
      </c>
      <c r="B22" s="46" t="s">
        <v>26</v>
      </c>
      <c r="C22" s="83"/>
      <c r="D22" s="46" t="str">
        <f t="shared" si="0"/>
        <v>未入力</v>
      </c>
      <c r="E22" s="46" t="s">
        <v>42</v>
      </c>
    </row>
    <row r="23" spans="1:5" ht="22.35" customHeight="1">
      <c r="A23" s="46" t="s">
        <v>43</v>
      </c>
      <c r="B23" s="46" t="s">
        <v>26</v>
      </c>
      <c r="C23" s="82"/>
      <c r="D23" s="46" t="str">
        <f>IF(NOT(TRUE),IF(AND(C23="",NOT(ISNUMBER(C23))),"対象外","NG：対象外の入力"),IF(AND(C23="",NOT(ISNUMBER(C23))),"未入力",IF(AND(LEN(SUBSTITUTE(C23,"-",""))&gt;=10,LEN(SUBSTITUTE(C23,"-",""))&lt;=11,LEN(SUBSTITUTE(SUBSTITUTE(SUBSTITUTE(SUBSTITUTE(SUBSTITUTE(SUBSTITUTE(SUBSTITUTE(SUBSTITUTE(SUBSTITUTE(SUBSTITUTE(SUBSTITUTE(C23,"-",""),"0",""),"1",""),"2",""),"3",""),"4",""),"5",""),"6",""),"7",""),"8",""),"9",""))=0,LEFT(C23,1)="0",LEFT(C23,1)&lt;&gt;"-",RIGHT(C23,1)&lt;&gt;"-",ISERROR(SEARCH("--",C23))),"OK","NG：電話番号の形式")))</f>
        <v>未入力</v>
      </c>
      <c r="E23" s="46" t="s">
        <v>44</v>
      </c>
    </row>
    <row r="24" spans="1:5" ht="22.35" customHeight="1">
      <c r="A24" s="46" t="s">
        <v>45</v>
      </c>
      <c r="B24" s="46" t="s">
        <v>46</v>
      </c>
      <c r="C24" s="82"/>
      <c r="D24" s="46" t="str">
        <f>IF(NOT(TRUE),IF(AND(C24="",NOT(ISNUMBER(C24))),"対象外","NG：対象外の入力"),IF(AND(C24="",NOT(ISNUMBER(C24))),"任意",IF(AND(LEN(SUBSTITUTE(C24,"-",""))&gt;=10,LEN(SUBSTITUTE(C24,"-",""))&lt;=11,LEN(SUBSTITUTE(SUBSTITUTE(SUBSTITUTE(SUBSTITUTE(SUBSTITUTE(SUBSTITUTE(SUBSTITUTE(SUBSTITUTE(SUBSTITUTE(SUBSTITUTE(SUBSTITUTE(C24,"-",""),"0",""),"1",""),"2",""),"3",""),"4",""),"5",""),"6",""),"7",""),"8",""),"9",""))=0,LEFT(C24,1)="0",LEFT(C24,1)&lt;&gt;"-",RIGHT(C24,1)&lt;&gt;"-",ISERROR(SEARCH("--",C24))),"OK","NG：電話番号の形式")))</f>
        <v>任意</v>
      </c>
      <c r="E24" s="46" t="s">
        <v>47</v>
      </c>
    </row>
    <row r="25" spans="1:5" ht="83.1" customHeight="1">
      <c r="A25" s="46" t="s">
        <v>334</v>
      </c>
      <c r="B25" s="46" t="s">
        <v>26</v>
      </c>
      <c r="C25" s="84"/>
      <c r="D25" s="46" t="str">
        <f>IF(NOT(TRUE),IF(AND(C25="",NOT(ISNUMBER(C25))),"対象外","NG：対象外の入力"),IF(AND(C25="",NOT(ISNUMBER(C25))),"未入力",IF(IFERROR(AND(LEN(C25)-LEN(SUBSTITUTE(C25,"@",""))=1,SEARCH("@",C25)&gt;1,SEARCH(".",C25,SEARCH("@",C25)+2)&lt;LEN(C25),ISERROR(SEARCH(" ",C25)),ISERROR(SEARCH("　",C25)),C25=ASC(C25)),FALSE),"OK","NG：メールの形式")))</f>
        <v>未入力</v>
      </c>
      <c r="E25" s="46" t="s">
        <v>981</v>
      </c>
    </row>
    <row r="26" spans="1:5" ht="25.5" customHeight="1">
      <c r="A26" s="46" t="s">
        <v>48</v>
      </c>
      <c r="B26" s="46" t="s">
        <v>26</v>
      </c>
      <c r="C26" s="82"/>
      <c r="D26" s="46" t="str">
        <f>IF(NOT(TRUE),IF(AND(C26="",NOT(ISNUMBER(C26))),"対象外","NG：対象外の入力"),IF(AND(C26="",NOT(ISNUMBER(C26))),"未入力",IF(OR(C26="する",C26="しない"),"OK","NG：リストから選択")))</f>
        <v>未入力</v>
      </c>
      <c r="E26" s="46"/>
    </row>
    <row r="27" spans="1:5" ht="9.6" customHeight="1"/>
    <row r="28" spans="1:5" ht="22.35" customHeight="1">
      <c r="A28" s="235" t="s">
        <v>335</v>
      </c>
      <c r="B28" s="235"/>
      <c r="C28" s="235"/>
      <c r="D28" s="235"/>
      <c r="E28" s="235"/>
    </row>
    <row r="29" spans="1:5" ht="55.2" customHeight="1">
      <c r="A29" s="46" t="s">
        <v>31</v>
      </c>
      <c r="B29" s="46" t="str">
        <f t="shared" ref="B29:B34" si="1">IF($C$26="する","必須","対象外")</f>
        <v>対象外</v>
      </c>
      <c r="C29" s="95"/>
      <c r="D29" s="46" t="str">
        <f>IF($C$26&lt;&gt;"する","対象外",IF(AND(C29="",NOT(ISNUMBER(C29))),"未入力",IF(LEN(TRIM(C29))&gt;0,"OK","NG：内容を確認")))</f>
        <v>対象外</v>
      </c>
      <c r="E29" s="46" t="s">
        <v>32</v>
      </c>
    </row>
    <row r="30" spans="1:5" ht="64.2" customHeight="1">
      <c r="A30" s="46" t="s">
        <v>35</v>
      </c>
      <c r="B30" s="46" t="str">
        <f t="shared" si="1"/>
        <v>対象外</v>
      </c>
      <c r="C30" s="95"/>
      <c r="D30" s="46" t="str">
        <f>IF($C$26&lt;&gt;"する","対象外",IF(AND(C30="",NOT(ISNUMBER(C30))),"未入力",IF(LEN(TRIM(C30))&gt;0,"OK","NG：内容を確認")))</f>
        <v>対象外</v>
      </c>
      <c r="E30" s="46" t="s">
        <v>36</v>
      </c>
    </row>
    <row r="31" spans="1:5" ht="55.2" customHeight="1">
      <c r="A31" s="46" t="s">
        <v>220</v>
      </c>
      <c r="B31" s="46" t="str">
        <f t="shared" si="1"/>
        <v>対象外</v>
      </c>
      <c r="C31" s="95"/>
      <c r="D31" s="46" t="str">
        <f>IF($C$26&lt;&gt;"する","対象外",IF(AND(C31="",NOT(ISNUMBER(C31))),"未入力",IF(LEN(TRIM(C31))&gt;0,"OK","NG：内容を確認")))</f>
        <v>対象外</v>
      </c>
      <c r="E31" s="46" t="s">
        <v>328</v>
      </c>
    </row>
    <row r="32" spans="1:5" ht="22.35" customHeight="1">
      <c r="A32" s="46" t="s">
        <v>49</v>
      </c>
      <c r="B32" s="46" t="str">
        <f t="shared" si="1"/>
        <v>対象外</v>
      </c>
      <c r="C32" s="95"/>
      <c r="D32" s="46" t="str">
        <f>IF($C$26&lt;&gt;"する","対象外",IF(AND(C32="",NOT(ISNUMBER(C32))),"未入力",IF(LEN(TRIM(C32))&gt;0,"OK","NG：内容を確認")))</f>
        <v>対象外</v>
      </c>
      <c r="E32" s="46" t="s">
        <v>50</v>
      </c>
    </row>
    <row r="33" spans="1:5" ht="22.35" customHeight="1">
      <c r="A33" s="46" t="s">
        <v>51</v>
      </c>
      <c r="B33" s="46" t="str">
        <f t="shared" si="1"/>
        <v>対象外</v>
      </c>
      <c r="C33" s="95"/>
      <c r="D33" s="46" t="str">
        <f>IF($C$26&lt;&gt;"する","対象外",IF(AND(C33="",NOT(ISNUMBER(C33))),"未入力",IF(LEN(TRIM(C33))&gt;0,"OK","NG：内容を確認")))</f>
        <v>対象外</v>
      </c>
      <c r="E33" s="46" t="s">
        <v>42</v>
      </c>
    </row>
    <row r="34" spans="1:5" ht="22.35" customHeight="1">
      <c r="A34" s="46" t="s">
        <v>43</v>
      </c>
      <c r="B34" s="46" t="str">
        <f t="shared" si="1"/>
        <v>対象外</v>
      </c>
      <c r="C34" s="95"/>
      <c r="D34" s="46" t="str">
        <f>IF($C$26&lt;&gt;"する","対象外",IF(AND(C34="",NOT(ISNUMBER(C34))),"未入力",IF(AND(LEN(SUBSTITUTE(C34,"-",""))&gt;=10,LEN(SUBSTITUTE(C34,"-",""))&lt;=11,LEFT(C34,1)="0",RIGHT(C34,1)&lt;&gt;"-",ISERROR(SEARCH("--",C34))),"OK","NG：電話番号の形式")))</f>
        <v>対象外</v>
      </c>
      <c r="E34" s="46" t="s">
        <v>44</v>
      </c>
    </row>
    <row r="35" spans="1:5" ht="22.35" customHeight="1">
      <c r="A35" s="46" t="s">
        <v>45</v>
      </c>
      <c r="B35" s="46" t="str">
        <f>IF($C$26="する","任意","対象外")</f>
        <v>対象外</v>
      </c>
      <c r="C35" s="95"/>
      <c r="D35" s="46" t="str">
        <f>IF($C$26&lt;&gt;"する","対象外",IF(AND(C35="",NOT(ISNUMBER(C35))),"任意",IF(AND(LEN(SUBSTITUTE(C35,"-",""))&gt;=10,LEN(SUBSTITUTE(C35,"-",""))&lt;=11,LEFT(C35,1)="0",RIGHT(C35,1)&lt;&gt;"-",ISERROR(SEARCH("--",C35))),"OK","NG：電話番号の形式")))</f>
        <v>対象外</v>
      </c>
      <c r="E35" s="46" t="s">
        <v>47</v>
      </c>
    </row>
    <row r="36" spans="1:5" ht="60.9" customHeight="1">
      <c r="A36" s="46" t="s">
        <v>336</v>
      </c>
      <c r="B36" s="46" t="str">
        <f>IF($C$26="する","必須","対象外")</f>
        <v>対象外</v>
      </c>
      <c r="C36" s="96"/>
      <c r="D36" s="46" t="str">
        <f>IF($C$26&lt;&gt;"する","対象外",IF(AND(C36="",NOT(ISNUMBER(C36))),"未入力",IF(IFERROR(AND(LEN(C36)-LEN(SUBSTITUTE(C36,"@",""))=1,SEARCH("@",C36)&gt;1,SEARCH(".",C36,SEARCH("@",C36)+2)&lt;LEN(C36),ISERROR(SEARCH(" ",C36)),ISERROR(SEARCH("　",C36)),C36=ASC(C36)),FALSE),"OK","NG：メールの形式")))</f>
        <v>対象外</v>
      </c>
      <c r="E36" s="46" t="s">
        <v>337</v>
      </c>
    </row>
    <row r="37" spans="1:5" ht="27.6" customHeight="1">
      <c r="A37" s="232" t="s">
        <v>53</v>
      </c>
      <c r="B37" s="232"/>
      <c r="C37" s="232"/>
      <c r="D37" s="232"/>
      <c r="E37" s="232"/>
    </row>
    <row r="38" spans="1:5" ht="27.15" customHeight="1"/>
    <row r="39" spans="1:5" ht="9.6" customHeight="1"/>
    <row r="40" spans="1:5" ht="27.15" customHeight="1"/>
    <row r="41" spans="1:5" ht="35.1" customHeight="1"/>
    <row r="42" spans="1:5" ht="27.15" customHeight="1"/>
    <row r="43" spans="1:5" ht="27.15" customHeight="1"/>
    <row r="44" spans="1:5" ht="27.15" customHeight="1"/>
    <row r="45" spans="1:5" ht="39.9" customHeight="1"/>
    <row r="46" spans="1:5" ht="27.15" customHeight="1"/>
    <row r="47" spans="1:5" ht="27.15" customHeight="1"/>
    <row r="48" spans="1:5" ht="27.15" customHeight="1"/>
    <row r="49" ht="27.15" customHeight="1"/>
    <row r="50" ht="27.15" customHeight="1"/>
    <row r="51" ht="27.15" customHeight="1"/>
    <row r="52" ht="27.15" customHeight="1"/>
    <row r="53" ht="27.15" customHeight="1"/>
    <row r="54" ht="27.15" customHeight="1"/>
    <row r="55" ht="27.15" customHeight="1"/>
    <row r="56" ht="27.15" customHeight="1"/>
    <row r="57" ht="27.15" customHeight="1"/>
    <row r="58" ht="27.15" customHeight="1"/>
    <row r="59" ht="27.15" customHeight="1"/>
    <row r="60" ht="27.15" customHeight="1"/>
    <row r="61" ht="27.15" customHeight="1"/>
    <row r="62" ht="27.15" customHeight="1"/>
    <row r="63" ht="27.15" customHeight="1"/>
    <row r="64" ht="27.15" customHeight="1"/>
    <row r="65" ht="27.15" customHeight="1"/>
  </sheetData>
  <sheetProtection sheet="1" objects="1" scenarios="1" selectLockedCells="1"/>
  <mergeCells count="7">
    <mergeCell ref="A37:E37"/>
    <mergeCell ref="A2:E2"/>
    <mergeCell ref="A4:E4"/>
    <mergeCell ref="C5:D5"/>
    <mergeCell ref="A8:E8"/>
    <mergeCell ref="A15:E15"/>
    <mergeCell ref="A28:E28"/>
  </mergeCells>
  <phoneticPr fontId="2"/>
  <conditionalFormatting sqref="C9:C11">
    <cfRule type="expression" dxfId="35" priority="5">
      <formula>B9="対象外"</formula>
    </cfRule>
  </conditionalFormatting>
  <conditionalFormatting sqref="C9:C12">
    <cfRule type="expression" dxfId="34" priority="4">
      <formula>D9="未入力"</formula>
    </cfRule>
  </conditionalFormatting>
  <conditionalFormatting sqref="C13">
    <cfRule type="expression" dxfId="33" priority="6">
      <formula>$D$13="未入力"</formula>
    </cfRule>
  </conditionalFormatting>
  <conditionalFormatting sqref="C16:C25">
    <cfRule type="expression" dxfId="32" priority="1">
      <formula>D16="未入力"</formula>
    </cfRule>
    <cfRule type="expression" dxfId="31" priority="2">
      <formula>B16="対象外"</formula>
    </cfRule>
  </conditionalFormatting>
  <conditionalFormatting sqref="C28">
    <cfRule type="expression" dxfId="30" priority="17">
      <formula>D28="未入力"</formula>
    </cfRule>
    <cfRule type="expression" dxfId="29" priority="18">
      <formula>B28="対象外"</formula>
    </cfRule>
  </conditionalFormatting>
  <conditionalFormatting sqref="C29:C36">
    <cfRule type="expression" dxfId="28" priority="21">
      <formula>$D29="対象外"</formula>
    </cfRule>
  </conditionalFormatting>
  <conditionalFormatting sqref="C26:D26">
    <cfRule type="expression" dxfId="27" priority="3">
      <formula>OR(LEFT($D26,2)="NG",LEFT($D26,3)="未入力")</formula>
    </cfRule>
  </conditionalFormatting>
  <conditionalFormatting sqref="C29:D36">
    <cfRule type="expression" dxfId="26" priority="22">
      <formula>OR(LEFT($D29,2)="NG",LEFT($D29,3)="未入力")</formula>
    </cfRule>
  </conditionalFormatting>
  <conditionalFormatting sqref="D9:D13">
    <cfRule type="expression" dxfId="25" priority="7">
      <formula>LEFT(D9,2)="NG"</formula>
    </cfRule>
    <cfRule type="expression" dxfId="24" priority="8">
      <formula>LEFT(D9,3)="未入力"</formula>
    </cfRule>
  </conditionalFormatting>
  <conditionalFormatting sqref="D13">
    <cfRule type="expression" dxfId="23" priority="19">
      <formula>$D$13="未入力"</formula>
    </cfRule>
  </conditionalFormatting>
  <conditionalFormatting sqref="D16:D25">
    <cfRule type="expression" dxfId="22" priority="11">
      <formula>LEFT(D16,2)="NG"</formula>
    </cfRule>
    <cfRule type="expression" dxfId="21" priority="12">
      <formula>LEFT(D16,3)="未入力"</formula>
    </cfRule>
  </conditionalFormatting>
  <conditionalFormatting sqref="D28">
    <cfRule type="expression" dxfId="20" priority="15">
      <formula>LEFT(D28,2)="NG"</formula>
    </cfRule>
    <cfRule type="expression" dxfId="19" priority="16">
      <formula>LEFT(D28,3)="未入力"</formula>
    </cfRule>
  </conditionalFormatting>
  <dataValidations count="5">
    <dataValidation type="list" sqref="C26" xr:uid="{EF115A6B-18B1-4874-992D-4D459EB5FA86}">
      <formula1>"する,しない"</formula1>
    </dataValidation>
    <dataValidation type="list" sqref="C9" xr:uid="{12AD9E18-66C2-422D-B4AD-6F8B79411C89}">
      <formula1>"法人,個人事業者"</formula1>
    </dataValidation>
    <dataValidation type="list" sqref="C11" xr:uid="{4C6B31BA-C274-485D-9C32-6F7308339D9B}">
      <formula1>"市内,市外,県外"</formula1>
    </dataValidation>
    <dataValidation type="list" sqref="C12" xr:uid="{118B8EF3-18C0-4ADB-B727-23144492ED6F}">
      <formula1>"あり,なし,不明"</formula1>
    </dataValidation>
    <dataValidation type="custom" allowBlank="1" showInputMessage="1" showErrorMessage="1" error="登録番号は4桁以下の数字です" sqref="C13" xr:uid="{36A1000F-FBA4-4EAE-85BF-3479EB3147E8}">
      <formula1>AND(ISNUMBER(VALUE(C13)),LEN(C13)&lt;=4)</formula1>
    </dataValidation>
  </dataValidations>
  <pageMargins left="0.7" right="0.7" top="0.75" bottom="0.75" header="0.3" footer="0.3"/>
  <pageSetup paperSize="9" scale="30"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3D8D1-3981-47FB-BCAD-0E81A4726CEF}">
  <sheetPr>
    <tabColor rgb="FFFFC000"/>
    <pageSetUpPr fitToPage="1"/>
  </sheetPr>
  <dimension ref="A1:H115"/>
  <sheetViews>
    <sheetView workbookViewId="0">
      <selection activeCell="D9" sqref="D9"/>
    </sheetView>
  </sheetViews>
  <sheetFormatPr defaultRowHeight="15"/>
  <cols>
    <col min="1" max="1" width="18" style="3" customWidth="1"/>
    <col min="2" max="2" width="11" style="3" customWidth="1"/>
    <col min="3" max="3" width="50.8984375" style="3" customWidth="1"/>
    <col min="4" max="4" width="23" style="3" customWidth="1"/>
    <col min="5" max="5" width="20.19921875" style="3" customWidth="1"/>
    <col min="6" max="8" width="3" style="3" hidden="1" customWidth="1"/>
    <col min="9" max="16384" width="8.796875" style="3"/>
  </cols>
  <sheetData>
    <row r="1" spans="1:8" ht="3.6" customHeight="1">
      <c r="A1" s="86"/>
      <c r="B1" s="86"/>
      <c r="C1" s="86"/>
      <c r="D1" s="86"/>
      <c r="E1" s="86"/>
      <c r="F1" s="86"/>
      <c r="G1" s="86"/>
      <c r="H1" s="86"/>
    </row>
    <row r="2" spans="1:8" ht="34.950000000000003" customHeight="1">
      <c r="A2" s="240" t="s">
        <v>422</v>
      </c>
      <c r="B2" s="241"/>
      <c r="C2" s="241"/>
      <c r="D2" s="241"/>
      <c r="E2" s="241"/>
      <c r="F2" s="86"/>
      <c r="G2" s="86"/>
      <c r="H2" s="86"/>
    </row>
    <row r="3" spans="1:8" ht="3.6" customHeight="1">
      <c r="A3" s="86"/>
      <c r="B3" s="86"/>
      <c r="C3" s="86"/>
      <c r="D3" s="86"/>
      <c r="E3" s="86"/>
      <c r="F3" s="86"/>
      <c r="G3" s="86"/>
      <c r="H3" s="86"/>
    </row>
    <row r="4" spans="1:8" ht="36" customHeight="1">
      <c r="A4" s="239" t="s">
        <v>374</v>
      </c>
      <c r="B4" s="239"/>
      <c r="C4" s="239"/>
      <c r="D4" s="239"/>
      <c r="E4" s="239"/>
      <c r="F4" s="86"/>
      <c r="G4" s="86"/>
      <c r="H4" s="86"/>
    </row>
    <row r="5" spans="1:8" ht="37.799999999999997" customHeight="1">
      <c r="A5" s="87" t="s">
        <v>1658</v>
      </c>
      <c r="B5" s="86">
        <f>COUNTIFS(E9:E10,"未入力*")+COUNTIFS(E9:E10,"NG*")+COUNTIFS(E13:E16,"未入力*")+COUNTIFS(E13:E16,"NG*")+IF(OR(C19="県外",C19="市内・市外"),0,1)+IF(C19="県外",IF(SUM(F24:F115)=0,1,0)+SUM(G24:G115),0)</f>
        <v>7</v>
      </c>
      <c r="C5" s="241" t="str">
        <f>IF(B5=0,"入力条件OK","要修正：赤い欄を確認")</f>
        <v>要修正：赤い欄を確認</v>
      </c>
      <c r="D5" s="241"/>
      <c r="E5" s="241"/>
      <c r="F5" s="86"/>
      <c r="G5" s="86"/>
      <c r="H5" s="86"/>
    </row>
    <row r="6" spans="1:8" ht="27" customHeight="1">
      <c r="A6" s="86"/>
      <c r="B6" s="86"/>
      <c r="C6" s="86"/>
      <c r="D6" s="86"/>
      <c r="E6" s="86"/>
      <c r="F6" s="86"/>
      <c r="G6" s="86"/>
      <c r="H6" s="86"/>
    </row>
    <row r="7" spans="1:8" ht="43.95" customHeight="1">
      <c r="A7" s="45" t="s">
        <v>19</v>
      </c>
      <c r="B7" s="45" t="s">
        <v>20</v>
      </c>
      <c r="C7" s="45" t="s">
        <v>23</v>
      </c>
      <c r="D7" s="45" t="s">
        <v>21</v>
      </c>
      <c r="E7" s="45" t="s">
        <v>22</v>
      </c>
      <c r="F7" s="86"/>
      <c r="G7" s="86"/>
      <c r="H7" s="86"/>
    </row>
    <row r="8" spans="1:8" ht="30" customHeight="1">
      <c r="A8" s="237" t="s">
        <v>329</v>
      </c>
      <c r="B8" s="237"/>
      <c r="C8" s="237"/>
      <c r="D8" s="237"/>
      <c r="E8" s="237"/>
      <c r="F8" s="86"/>
      <c r="G8" s="86"/>
      <c r="H8" s="86"/>
    </row>
    <row r="9" spans="1:8" ht="40.049999999999997" customHeight="1">
      <c r="A9" s="87" t="s">
        <v>1652</v>
      </c>
      <c r="B9" s="87" t="s">
        <v>26</v>
      </c>
      <c r="C9" s="87" t="s">
        <v>1653</v>
      </c>
      <c r="D9" s="60"/>
      <c r="E9" s="86" t="str">
        <f>IF(AND(D9="",NOT(ISNUMBER(D9))),"未入力",IF(IFERROR(AND(ISNUMBER(D9),D9=INT(D9)),FALSE),"OK","NG：整数で入力"))</f>
        <v>未入力</v>
      </c>
      <c r="F9" s="86"/>
      <c r="G9" s="86"/>
      <c r="H9" s="86"/>
    </row>
    <row r="10" spans="1:8" ht="40.049999999999997" customHeight="1">
      <c r="A10" s="87" t="s">
        <v>54</v>
      </c>
      <c r="B10" s="87" t="s">
        <v>26</v>
      </c>
      <c r="C10" s="87" t="s">
        <v>423</v>
      </c>
      <c r="D10" s="60"/>
      <c r="E10" s="86" t="str">
        <f>IF(AND(D10="",NOT(ISNUMBER(D10))),"未入力",IF(IFERROR(AND(ISNUMBER(D10),D10&gt;=0,MOD(D10,1)=0),FALSE),"OK","NG：0以上の整数"))</f>
        <v>未入力</v>
      </c>
      <c r="F10" s="86"/>
      <c r="G10" s="86"/>
      <c r="H10" s="86"/>
    </row>
    <row r="11" spans="1:8" ht="27" customHeight="1">
      <c r="A11" s="86"/>
      <c r="B11" s="86"/>
      <c r="C11" s="86"/>
      <c r="D11" s="86"/>
      <c r="E11" s="86"/>
      <c r="F11" s="86"/>
      <c r="G11" s="86"/>
      <c r="H11" s="86"/>
    </row>
    <row r="12" spans="1:8" ht="30" customHeight="1">
      <c r="A12" s="237" t="s">
        <v>982</v>
      </c>
      <c r="B12" s="237"/>
      <c r="C12" s="237"/>
      <c r="D12" s="237"/>
      <c r="E12" s="237"/>
      <c r="F12" s="86"/>
      <c r="G12" s="86"/>
      <c r="H12" s="86"/>
    </row>
    <row r="13" spans="1:8" ht="52.05" customHeight="1">
      <c r="A13" s="87" t="s">
        <v>1654</v>
      </c>
      <c r="B13" s="87" t="s">
        <v>26</v>
      </c>
      <c r="C13" s="87" t="s">
        <v>338</v>
      </c>
      <c r="D13" s="60"/>
      <c r="E13" s="86" t="str">
        <f>IF(AND(D13="",NOT(ISNUMBER(D13))),"未入力",IF(OR(D13="有",D13="無"),"OK","NG：リストから選択"))</f>
        <v>未入力</v>
      </c>
      <c r="F13" s="86"/>
      <c r="G13" s="86"/>
      <c r="H13" s="86"/>
    </row>
    <row r="14" spans="1:8" ht="52.05" customHeight="1">
      <c r="A14" s="87" t="s">
        <v>1655</v>
      </c>
      <c r="B14" s="87" t="s">
        <v>26</v>
      </c>
      <c r="C14" s="87" t="s">
        <v>338</v>
      </c>
      <c r="D14" s="60"/>
      <c r="E14" s="86" t="str">
        <f>IF(AND(D14="",NOT(ISNUMBER(D14))),"未入力",IF(OR(D14="有",D14="無"),"OK","NG：リストから選択"))</f>
        <v>未入力</v>
      </c>
      <c r="F14" s="86"/>
      <c r="G14" s="86"/>
      <c r="H14" s="86"/>
    </row>
    <row r="15" spans="1:8" ht="40.049999999999997" customHeight="1">
      <c r="A15" s="87" t="s">
        <v>284</v>
      </c>
      <c r="B15" s="87" t="s">
        <v>26</v>
      </c>
      <c r="C15" s="87" t="s">
        <v>285</v>
      </c>
      <c r="D15" s="60"/>
      <c r="E15" s="86" t="str">
        <f>IF(AND(D15="",NOT(ISNUMBER(D15))),"未入力",IF(OR(D15="有",D15="無"),"OK","NG：リストから選択"))</f>
        <v>未入力</v>
      </c>
      <c r="F15" s="86"/>
      <c r="G15" s="86"/>
      <c r="H15" s="86"/>
    </row>
    <row r="16" spans="1:8" ht="40.049999999999997" customHeight="1">
      <c r="A16" s="87" t="s">
        <v>55</v>
      </c>
      <c r="B16" s="87" t="s">
        <v>26</v>
      </c>
      <c r="C16" s="87" t="s">
        <v>56</v>
      </c>
      <c r="D16" s="60"/>
      <c r="E16" s="86" t="str">
        <f>IF(AND(D16="",NOT(ISNUMBER(D16))),"未入力",IF(OR(D16="有",D16="無"),"OK","NG：リストから選択"))</f>
        <v>未入力</v>
      </c>
      <c r="F16" s="86"/>
      <c r="G16" s="86"/>
      <c r="H16" s="86"/>
    </row>
    <row r="17" spans="1:8" ht="27" customHeight="1">
      <c r="A17" s="86"/>
      <c r="B17" s="86"/>
      <c r="C17" s="86"/>
      <c r="D17" s="86"/>
      <c r="E17" s="86"/>
      <c r="F17" s="86"/>
      <c r="G17" s="86"/>
      <c r="H17" s="86"/>
    </row>
    <row r="18" spans="1:8" ht="30" customHeight="1">
      <c r="A18" s="237" t="s">
        <v>424</v>
      </c>
      <c r="B18" s="237"/>
      <c r="C18" s="237"/>
      <c r="D18" s="237"/>
      <c r="E18" s="237"/>
      <c r="F18" s="86"/>
      <c r="G18" s="86"/>
      <c r="H18" s="86"/>
    </row>
    <row r="19" spans="1:8" ht="27" customHeight="1">
      <c r="A19" s="86" t="s">
        <v>339</v>
      </c>
      <c r="B19" s="86"/>
      <c r="C19" s="60"/>
      <c r="D19" s="86"/>
      <c r="E19" s="86"/>
      <c r="F19" s="86"/>
      <c r="G19" s="86"/>
      <c r="H19" s="86"/>
    </row>
    <row r="20" spans="1:8" ht="43.95" customHeight="1">
      <c r="A20" s="238" t="str">
        <f>IF(C19="県外","下表の黄色い「県外：ここに人数を入力」欄に、資格ごとの人数を直接入力してください。"&amp;CHAR(10)&amp;"人数は1件以上入力してください（0人も可）。",IF(C19="市内・市外","「有資格職員数名簿」に入力してください。下表のD列に自動集計します。"&amp;IF(有資格職員数名簿!B8&gt;0,CHAR(10)&amp;"名簿の入力チェックも確認してください。",""),"対象区分を選択してください。"))</f>
        <v>対象区分を選択してください。</v>
      </c>
      <c r="B20" s="239"/>
      <c r="C20" s="239"/>
      <c r="D20" s="239"/>
      <c r="E20" s="239"/>
      <c r="F20" s="86"/>
      <c r="G20" s="86"/>
      <c r="H20" s="86"/>
    </row>
    <row r="21" spans="1:8" ht="25.2" customHeight="1">
      <c r="A21" s="236" t="str">
        <f>IF(AND(NOT(AND(C19="",NOT(ISNUMBER(C19)))),NOT(AND(基本情報!C11="",NOT(ISNUMBER(基本情報!C11)))),OR(AND(C19="県外",基本情報!C11&lt;&gt;"県外"),AND(C19="市内・市外",基本情報!C11="県外"))),"注意：基本情報の所在地区分と異なります。選択内容を確認してください。","")</f>
        <v/>
      </c>
      <c r="B21" s="236"/>
      <c r="C21" s="236"/>
      <c r="D21" s="236"/>
      <c r="E21" s="236"/>
      <c r="F21" s="86"/>
      <c r="G21" s="86"/>
      <c r="H21" s="86"/>
    </row>
    <row r="22" spans="1:8" ht="2.4" customHeight="1">
      <c r="A22" s="86"/>
      <c r="B22" s="86"/>
      <c r="C22" s="86"/>
      <c r="D22" s="86"/>
      <c r="E22" s="86"/>
      <c r="F22" s="86"/>
      <c r="G22" s="86"/>
      <c r="H22" s="86"/>
    </row>
    <row r="23" spans="1:8" ht="48" customHeight="1">
      <c r="A23" s="45" t="s">
        <v>286</v>
      </c>
      <c r="B23" s="45" t="s">
        <v>97</v>
      </c>
      <c r="C23" s="45" t="s">
        <v>61</v>
      </c>
      <c r="D23" s="45" t="s">
        <v>984</v>
      </c>
      <c r="E23" s="45" t="str">
        <f>IF($C$19="県外","県外：ここに人数を入力","県外：入力対象外")</f>
        <v>県外：入力対象外</v>
      </c>
      <c r="F23" s="86" t="s">
        <v>425</v>
      </c>
      <c r="G23" s="86" t="s">
        <v>426</v>
      </c>
      <c r="H23" s="86" t="s">
        <v>427</v>
      </c>
    </row>
    <row r="24" spans="1:8" ht="31.95" customHeight="1">
      <c r="A24" s="86" t="s">
        <v>288</v>
      </c>
      <c r="B24" s="92" t="s">
        <v>71</v>
      </c>
      <c r="C24" s="87" t="s">
        <v>428</v>
      </c>
      <c r="D24" s="93" t="str">
        <f>IF($C$19="市内・市外",有資格職員数名簿!L116,"")</f>
        <v/>
      </c>
      <c r="E24" s="94"/>
      <c r="F24" s="86">
        <f t="shared" ref="F24:F87" si="0">IF(AND(E24="",NOT(ISNUMBER(E24))),0,IF(IFERROR(AND(ISNUMBER(E24),E24&gt;=0,MOD(E24,1)=0),FALSE),1,0))</f>
        <v>0</v>
      </c>
      <c r="G24" s="86">
        <f t="shared" ref="G24:G87" si="1">IF(AND(E24="",NOT(ISNUMBER(E24))),0,IF(IFERROR(AND(ISNUMBER(E24),E24&gt;=0,MOD(E24,1)=0),FALSE),0,1))</f>
        <v>0</v>
      </c>
      <c r="H24" s="86" t="str">
        <f t="shared" ref="H24:H87" si="2">IF($C$19="県外",IF(AND(E24="",NOT(ISNUMBER(E24))),"",IF(F24=1,E24,"")),IF($C$19="市内・市外",D24,""))</f>
        <v/>
      </c>
    </row>
    <row r="25" spans="1:8" ht="31.95" customHeight="1">
      <c r="A25" s="86" t="s">
        <v>288</v>
      </c>
      <c r="B25" s="92" t="s">
        <v>429</v>
      </c>
      <c r="C25" s="87" t="s">
        <v>430</v>
      </c>
      <c r="D25" s="93" t="str">
        <f>IF($C$19="市内・市外",有資格職員数名簿!L117,"")</f>
        <v/>
      </c>
      <c r="E25" s="94"/>
      <c r="F25" s="86">
        <f t="shared" si="0"/>
        <v>0</v>
      </c>
      <c r="G25" s="86">
        <f t="shared" si="1"/>
        <v>0</v>
      </c>
      <c r="H25" s="86" t="str">
        <f t="shared" si="2"/>
        <v/>
      </c>
    </row>
    <row r="26" spans="1:8" ht="31.95" customHeight="1">
      <c r="A26" s="86" t="s">
        <v>288</v>
      </c>
      <c r="B26" s="92" t="s">
        <v>431</v>
      </c>
      <c r="C26" s="87" t="s">
        <v>432</v>
      </c>
      <c r="D26" s="93" t="str">
        <f>IF($C$19="市内・市外",有資格職員数名簿!L118,"")</f>
        <v/>
      </c>
      <c r="E26" s="94"/>
      <c r="F26" s="86">
        <f t="shared" si="0"/>
        <v>0</v>
      </c>
      <c r="G26" s="86">
        <f t="shared" si="1"/>
        <v>0</v>
      </c>
      <c r="H26" s="86" t="str">
        <f t="shared" si="2"/>
        <v/>
      </c>
    </row>
    <row r="27" spans="1:8" ht="31.95" customHeight="1">
      <c r="A27" s="86" t="s">
        <v>288</v>
      </c>
      <c r="B27" s="92" t="s">
        <v>72</v>
      </c>
      <c r="C27" s="87" t="s">
        <v>433</v>
      </c>
      <c r="D27" s="93" t="str">
        <f>IF($C$19="市内・市外",有資格職員数名簿!L119,"")</f>
        <v/>
      </c>
      <c r="E27" s="94"/>
      <c r="F27" s="86">
        <f t="shared" si="0"/>
        <v>0</v>
      </c>
      <c r="G27" s="86">
        <f t="shared" si="1"/>
        <v>0</v>
      </c>
      <c r="H27" s="86" t="str">
        <f t="shared" si="2"/>
        <v/>
      </c>
    </row>
    <row r="28" spans="1:8" ht="31.95" customHeight="1">
      <c r="A28" s="86" t="s">
        <v>288</v>
      </c>
      <c r="B28" s="92" t="s">
        <v>434</v>
      </c>
      <c r="C28" s="87" t="s">
        <v>435</v>
      </c>
      <c r="D28" s="93" t="str">
        <f>IF($C$19="市内・市外",有資格職員数名簿!L120,"")</f>
        <v/>
      </c>
      <c r="E28" s="94"/>
      <c r="F28" s="86">
        <f t="shared" si="0"/>
        <v>0</v>
      </c>
      <c r="G28" s="86">
        <f t="shared" si="1"/>
        <v>0</v>
      </c>
      <c r="H28" s="86" t="str">
        <f t="shared" si="2"/>
        <v/>
      </c>
    </row>
    <row r="29" spans="1:8" ht="31.95" customHeight="1">
      <c r="A29" s="86" t="s">
        <v>288</v>
      </c>
      <c r="B29" s="92" t="s">
        <v>436</v>
      </c>
      <c r="C29" s="87" t="s">
        <v>437</v>
      </c>
      <c r="D29" s="93" t="str">
        <f>IF($C$19="市内・市外",有資格職員数名簿!L121,"")</f>
        <v/>
      </c>
      <c r="E29" s="94"/>
      <c r="F29" s="86">
        <f t="shared" si="0"/>
        <v>0</v>
      </c>
      <c r="G29" s="86">
        <f t="shared" si="1"/>
        <v>0</v>
      </c>
      <c r="H29" s="86" t="str">
        <f t="shared" si="2"/>
        <v/>
      </c>
    </row>
    <row r="30" spans="1:8" ht="31.95" customHeight="1">
      <c r="A30" s="86" t="s">
        <v>288</v>
      </c>
      <c r="B30" s="92" t="s">
        <v>289</v>
      </c>
      <c r="C30" s="87" t="s">
        <v>290</v>
      </c>
      <c r="D30" s="93" t="str">
        <f>IF($C$19="市内・市外",有資格職員数名簿!L122,"")</f>
        <v/>
      </c>
      <c r="E30" s="94"/>
      <c r="F30" s="86">
        <f t="shared" si="0"/>
        <v>0</v>
      </c>
      <c r="G30" s="86">
        <f t="shared" si="1"/>
        <v>0</v>
      </c>
      <c r="H30" s="86" t="str">
        <f t="shared" si="2"/>
        <v/>
      </c>
    </row>
    <row r="31" spans="1:8" ht="31.95" customHeight="1">
      <c r="A31" s="86" t="s">
        <v>438</v>
      </c>
      <c r="B31" s="92" t="s">
        <v>439</v>
      </c>
      <c r="C31" s="87" t="s">
        <v>440</v>
      </c>
      <c r="D31" s="93" t="str">
        <f>IF($C$19="市内・市外",有資格職員数名簿!L123,"")</f>
        <v/>
      </c>
      <c r="E31" s="94"/>
      <c r="F31" s="86">
        <f t="shared" si="0"/>
        <v>0</v>
      </c>
      <c r="G31" s="86">
        <f t="shared" si="1"/>
        <v>0</v>
      </c>
      <c r="H31" s="86" t="str">
        <f t="shared" si="2"/>
        <v/>
      </c>
    </row>
    <row r="32" spans="1:8" ht="31.95" customHeight="1">
      <c r="A32" s="86" t="s">
        <v>438</v>
      </c>
      <c r="B32" s="92" t="s">
        <v>441</v>
      </c>
      <c r="C32" s="87" t="s">
        <v>442</v>
      </c>
      <c r="D32" s="93" t="str">
        <f>IF($C$19="市内・市外",有資格職員数名簿!L124,"")</f>
        <v/>
      </c>
      <c r="E32" s="94"/>
      <c r="F32" s="86">
        <f t="shared" si="0"/>
        <v>0</v>
      </c>
      <c r="G32" s="86">
        <f t="shared" si="1"/>
        <v>0</v>
      </c>
      <c r="H32" s="86" t="str">
        <f t="shared" si="2"/>
        <v/>
      </c>
    </row>
    <row r="33" spans="1:8" ht="31.95" customHeight="1">
      <c r="A33" s="86" t="s">
        <v>438</v>
      </c>
      <c r="B33" s="92" t="s">
        <v>443</v>
      </c>
      <c r="C33" s="87" t="s">
        <v>444</v>
      </c>
      <c r="D33" s="93" t="str">
        <f>IF($C$19="市内・市外",有資格職員数名簿!L125,"")</f>
        <v/>
      </c>
      <c r="E33" s="94"/>
      <c r="F33" s="86">
        <f t="shared" si="0"/>
        <v>0</v>
      </c>
      <c r="G33" s="86">
        <f t="shared" si="1"/>
        <v>0</v>
      </c>
      <c r="H33" s="86" t="str">
        <f t="shared" si="2"/>
        <v/>
      </c>
    </row>
    <row r="34" spans="1:8" ht="31.95" customHeight="1">
      <c r="A34" s="86" t="s">
        <v>287</v>
      </c>
      <c r="B34" s="92" t="s">
        <v>445</v>
      </c>
      <c r="C34" s="87" t="s">
        <v>446</v>
      </c>
      <c r="D34" s="93" t="str">
        <f>IF($C$19="市内・市外",有資格職員数名簿!L126,"")</f>
        <v/>
      </c>
      <c r="E34" s="94"/>
      <c r="F34" s="86">
        <f t="shared" si="0"/>
        <v>0</v>
      </c>
      <c r="G34" s="86">
        <f t="shared" si="1"/>
        <v>0</v>
      </c>
      <c r="H34" s="86" t="str">
        <f t="shared" si="2"/>
        <v/>
      </c>
    </row>
    <row r="35" spans="1:8" ht="31.95" customHeight="1">
      <c r="A35" s="86" t="s">
        <v>287</v>
      </c>
      <c r="B35" s="92" t="s">
        <v>447</v>
      </c>
      <c r="C35" s="87" t="s">
        <v>448</v>
      </c>
      <c r="D35" s="93" t="str">
        <f>IF($C$19="市内・市外",有資格職員数名簿!L127,"")</f>
        <v/>
      </c>
      <c r="E35" s="94"/>
      <c r="F35" s="86">
        <f t="shared" si="0"/>
        <v>0</v>
      </c>
      <c r="G35" s="86">
        <f t="shared" si="1"/>
        <v>0</v>
      </c>
      <c r="H35" s="86" t="str">
        <f t="shared" si="2"/>
        <v/>
      </c>
    </row>
    <row r="36" spans="1:8" ht="31.95" customHeight="1">
      <c r="A36" s="86" t="s">
        <v>287</v>
      </c>
      <c r="B36" s="92" t="s">
        <v>449</v>
      </c>
      <c r="C36" s="87" t="s">
        <v>450</v>
      </c>
      <c r="D36" s="93" t="str">
        <f>IF($C$19="市内・市外",有資格職員数名簿!L128,"")</f>
        <v/>
      </c>
      <c r="E36" s="94"/>
      <c r="F36" s="86">
        <f t="shared" si="0"/>
        <v>0</v>
      </c>
      <c r="G36" s="86">
        <f t="shared" si="1"/>
        <v>0</v>
      </c>
      <c r="H36" s="86" t="str">
        <f t="shared" si="2"/>
        <v/>
      </c>
    </row>
    <row r="37" spans="1:8" ht="31.95" customHeight="1">
      <c r="A37" s="86" t="s">
        <v>287</v>
      </c>
      <c r="B37" s="92" t="s">
        <v>451</v>
      </c>
      <c r="C37" s="87" t="s">
        <v>452</v>
      </c>
      <c r="D37" s="93" t="str">
        <f>IF($C$19="市内・市外",有資格職員数名簿!L129,"")</f>
        <v/>
      </c>
      <c r="E37" s="94"/>
      <c r="F37" s="86">
        <f t="shared" si="0"/>
        <v>0</v>
      </c>
      <c r="G37" s="86">
        <f t="shared" si="1"/>
        <v>0</v>
      </c>
      <c r="H37" s="86" t="str">
        <f t="shared" si="2"/>
        <v/>
      </c>
    </row>
    <row r="38" spans="1:8" ht="31.95" customHeight="1">
      <c r="A38" s="86" t="s">
        <v>287</v>
      </c>
      <c r="B38" s="92" t="s">
        <v>453</v>
      </c>
      <c r="C38" s="87" t="s">
        <v>454</v>
      </c>
      <c r="D38" s="93" t="str">
        <f>IF($C$19="市内・市外",有資格職員数名簿!L130,"")</f>
        <v/>
      </c>
      <c r="E38" s="94"/>
      <c r="F38" s="86">
        <f t="shared" si="0"/>
        <v>0</v>
      </c>
      <c r="G38" s="86">
        <f t="shared" si="1"/>
        <v>0</v>
      </c>
      <c r="H38" s="86" t="str">
        <f t="shared" si="2"/>
        <v/>
      </c>
    </row>
    <row r="39" spans="1:8" ht="31.95" customHeight="1">
      <c r="A39" s="86" t="s">
        <v>287</v>
      </c>
      <c r="B39" s="92" t="s">
        <v>455</v>
      </c>
      <c r="C39" s="87" t="s">
        <v>456</v>
      </c>
      <c r="D39" s="93" t="str">
        <f>IF($C$19="市内・市外",有資格職員数名簿!L131,"")</f>
        <v/>
      </c>
      <c r="E39" s="94"/>
      <c r="F39" s="86">
        <f t="shared" si="0"/>
        <v>0</v>
      </c>
      <c r="G39" s="86">
        <f t="shared" si="1"/>
        <v>0</v>
      </c>
      <c r="H39" s="86" t="str">
        <f t="shared" si="2"/>
        <v/>
      </c>
    </row>
    <row r="40" spans="1:8" ht="31.95" customHeight="1">
      <c r="A40" s="86" t="s">
        <v>287</v>
      </c>
      <c r="B40" s="92" t="s">
        <v>457</v>
      </c>
      <c r="C40" s="87" t="s">
        <v>458</v>
      </c>
      <c r="D40" s="93" t="str">
        <f>IF($C$19="市内・市外",有資格職員数名簿!L132,"")</f>
        <v/>
      </c>
      <c r="E40" s="94"/>
      <c r="F40" s="86">
        <f t="shared" si="0"/>
        <v>0</v>
      </c>
      <c r="G40" s="86">
        <f t="shared" si="1"/>
        <v>0</v>
      </c>
      <c r="H40" s="86" t="str">
        <f t="shared" si="2"/>
        <v/>
      </c>
    </row>
    <row r="41" spans="1:8" ht="31.95" customHeight="1">
      <c r="A41" s="86" t="s">
        <v>287</v>
      </c>
      <c r="B41" s="92" t="s">
        <v>459</v>
      </c>
      <c r="C41" s="87" t="s">
        <v>460</v>
      </c>
      <c r="D41" s="93" t="str">
        <f>IF($C$19="市内・市外",有資格職員数名簿!L133,"")</f>
        <v/>
      </c>
      <c r="E41" s="94"/>
      <c r="F41" s="86">
        <f t="shared" si="0"/>
        <v>0</v>
      </c>
      <c r="G41" s="86">
        <f t="shared" si="1"/>
        <v>0</v>
      </c>
      <c r="H41" s="86" t="str">
        <f t="shared" si="2"/>
        <v/>
      </c>
    </row>
    <row r="42" spans="1:8" ht="31.95" customHeight="1">
      <c r="A42" s="86" t="s">
        <v>287</v>
      </c>
      <c r="B42" s="92" t="s">
        <v>461</v>
      </c>
      <c r="C42" s="87" t="s">
        <v>462</v>
      </c>
      <c r="D42" s="93" t="str">
        <f>IF($C$19="市内・市外",有資格職員数名簿!L134,"")</f>
        <v/>
      </c>
      <c r="E42" s="94"/>
      <c r="F42" s="86">
        <f t="shared" si="0"/>
        <v>0</v>
      </c>
      <c r="G42" s="86">
        <f t="shared" si="1"/>
        <v>0</v>
      </c>
      <c r="H42" s="86" t="str">
        <f t="shared" si="2"/>
        <v/>
      </c>
    </row>
    <row r="43" spans="1:8" ht="31.95" customHeight="1">
      <c r="A43" s="86" t="s">
        <v>287</v>
      </c>
      <c r="B43" s="92" t="s">
        <v>463</v>
      </c>
      <c r="C43" s="87" t="s">
        <v>464</v>
      </c>
      <c r="D43" s="93" t="str">
        <f>IF($C$19="市内・市外",有資格職員数名簿!L135,"")</f>
        <v/>
      </c>
      <c r="E43" s="94"/>
      <c r="F43" s="86">
        <f t="shared" si="0"/>
        <v>0</v>
      </c>
      <c r="G43" s="86">
        <f t="shared" si="1"/>
        <v>0</v>
      </c>
      <c r="H43" s="86" t="str">
        <f t="shared" si="2"/>
        <v/>
      </c>
    </row>
    <row r="44" spans="1:8" ht="31.95" customHeight="1">
      <c r="A44" s="86" t="s">
        <v>287</v>
      </c>
      <c r="B44" s="92" t="s">
        <v>465</v>
      </c>
      <c r="C44" s="87" t="s">
        <v>466</v>
      </c>
      <c r="D44" s="93" t="str">
        <f>IF($C$19="市内・市外",有資格職員数名簿!L136,"")</f>
        <v/>
      </c>
      <c r="E44" s="94"/>
      <c r="F44" s="86">
        <f t="shared" si="0"/>
        <v>0</v>
      </c>
      <c r="G44" s="86">
        <f t="shared" si="1"/>
        <v>0</v>
      </c>
      <c r="H44" s="86" t="str">
        <f t="shared" si="2"/>
        <v/>
      </c>
    </row>
    <row r="45" spans="1:8" ht="31.95" customHeight="1">
      <c r="A45" s="86" t="s">
        <v>287</v>
      </c>
      <c r="B45" s="92" t="s">
        <v>467</v>
      </c>
      <c r="C45" s="87" t="s">
        <v>468</v>
      </c>
      <c r="D45" s="93" t="str">
        <f>IF($C$19="市内・市外",有資格職員数名簿!L137,"")</f>
        <v/>
      </c>
      <c r="E45" s="94"/>
      <c r="F45" s="86">
        <f t="shared" si="0"/>
        <v>0</v>
      </c>
      <c r="G45" s="86">
        <f t="shared" si="1"/>
        <v>0</v>
      </c>
      <c r="H45" s="86" t="str">
        <f t="shared" si="2"/>
        <v/>
      </c>
    </row>
    <row r="46" spans="1:8" ht="31.95" customHeight="1">
      <c r="A46" s="86" t="s">
        <v>287</v>
      </c>
      <c r="B46" s="92" t="s">
        <v>469</v>
      </c>
      <c r="C46" s="87" t="s">
        <v>470</v>
      </c>
      <c r="D46" s="93" t="str">
        <f>IF($C$19="市内・市外",有資格職員数名簿!L138,"")</f>
        <v/>
      </c>
      <c r="E46" s="94"/>
      <c r="F46" s="86">
        <f t="shared" si="0"/>
        <v>0</v>
      </c>
      <c r="G46" s="86">
        <f t="shared" si="1"/>
        <v>0</v>
      </c>
      <c r="H46" s="86" t="str">
        <f t="shared" si="2"/>
        <v/>
      </c>
    </row>
    <row r="47" spans="1:8" ht="31.95" customHeight="1">
      <c r="A47" s="86" t="s">
        <v>287</v>
      </c>
      <c r="B47" s="92" t="s">
        <v>471</v>
      </c>
      <c r="C47" s="87" t="s">
        <v>472</v>
      </c>
      <c r="D47" s="93" t="str">
        <f>IF($C$19="市内・市外",有資格職員数名簿!L139,"")</f>
        <v/>
      </c>
      <c r="E47" s="94"/>
      <c r="F47" s="86">
        <f t="shared" si="0"/>
        <v>0</v>
      </c>
      <c r="G47" s="86">
        <f t="shared" si="1"/>
        <v>0</v>
      </c>
      <c r="H47" s="86" t="str">
        <f t="shared" si="2"/>
        <v/>
      </c>
    </row>
    <row r="48" spans="1:8" ht="31.95" customHeight="1">
      <c r="A48" s="86" t="s">
        <v>287</v>
      </c>
      <c r="B48" s="92" t="s">
        <v>473</v>
      </c>
      <c r="C48" s="87" t="s">
        <v>474</v>
      </c>
      <c r="D48" s="93" t="str">
        <f>IF($C$19="市内・市外",有資格職員数名簿!L140,"")</f>
        <v/>
      </c>
      <c r="E48" s="94"/>
      <c r="F48" s="86">
        <f t="shared" si="0"/>
        <v>0</v>
      </c>
      <c r="G48" s="86">
        <f t="shared" si="1"/>
        <v>0</v>
      </c>
      <c r="H48" s="86" t="str">
        <f t="shared" si="2"/>
        <v/>
      </c>
    </row>
    <row r="49" spans="1:8" ht="31.95" customHeight="1">
      <c r="A49" s="86" t="s">
        <v>287</v>
      </c>
      <c r="B49" s="92" t="s">
        <v>475</v>
      </c>
      <c r="C49" s="87" t="s">
        <v>476</v>
      </c>
      <c r="D49" s="93" t="str">
        <f>IF($C$19="市内・市外",有資格職員数名簿!L141,"")</f>
        <v/>
      </c>
      <c r="E49" s="94"/>
      <c r="F49" s="86">
        <f t="shared" si="0"/>
        <v>0</v>
      </c>
      <c r="G49" s="86">
        <f t="shared" si="1"/>
        <v>0</v>
      </c>
      <c r="H49" s="86" t="str">
        <f t="shared" si="2"/>
        <v/>
      </c>
    </row>
    <row r="50" spans="1:8" ht="31.95" customHeight="1">
      <c r="A50" s="86" t="s">
        <v>287</v>
      </c>
      <c r="B50" s="92" t="s">
        <v>78</v>
      </c>
      <c r="C50" s="87" t="s">
        <v>79</v>
      </c>
      <c r="D50" s="93" t="str">
        <f>IF($C$19="市内・市外",有資格職員数名簿!L142,"")</f>
        <v/>
      </c>
      <c r="E50" s="94"/>
      <c r="F50" s="86">
        <f t="shared" si="0"/>
        <v>0</v>
      </c>
      <c r="G50" s="86">
        <f t="shared" si="1"/>
        <v>0</v>
      </c>
      <c r="H50" s="86" t="str">
        <f t="shared" si="2"/>
        <v/>
      </c>
    </row>
    <row r="51" spans="1:8" ht="31.95" customHeight="1">
      <c r="A51" s="86" t="s">
        <v>287</v>
      </c>
      <c r="B51" s="92" t="s">
        <v>80</v>
      </c>
      <c r="C51" s="87" t="s">
        <v>81</v>
      </c>
      <c r="D51" s="93" t="str">
        <f>IF($C$19="市内・市外",有資格職員数名簿!L143,"")</f>
        <v/>
      </c>
      <c r="E51" s="94"/>
      <c r="F51" s="86">
        <f t="shared" si="0"/>
        <v>0</v>
      </c>
      <c r="G51" s="86">
        <f t="shared" si="1"/>
        <v>0</v>
      </c>
      <c r="H51" s="86" t="str">
        <f t="shared" si="2"/>
        <v/>
      </c>
    </row>
    <row r="52" spans="1:8" ht="31.95" customHeight="1">
      <c r="A52" s="86" t="s">
        <v>287</v>
      </c>
      <c r="B52" s="92" t="s">
        <v>65</v>
      </c>
      <c r="C52" s="87" t="s">
        <v>66</v>
      </c>
      <c r="D52" s="93" t="str">
        <f>IF($C$19="市内・市外",有資格職員数名簿!L144,"")</f>
        <v/>
      </c>
      <c r="E52" s="94"/>
      <c r="F52" s="86">
        <f t="shared" si="0"/>
        <v>0</v>
      </c>
      <c r="G52" s="86">
        <f t="shared" si="1"/>
        <v>0</v>
      </c>
      <c r="H52" s="86" t="str">
        <f t="shared" si="2"/>
        <v/>
      </c>
    </row>
    <row r="53" spans="1:8" ht="31.95" customHeight="1">
      <c r="A53" s="86" t="s">
        <v>287</v>
      </c>
      <c r="B53" s="92" t="s">
        <v>67</v>
      </c>
      <c r="C53" s="87" t="s">
        <v>68</v>
      </c>
      <c r="D53" s="93" t="str">
        <f>IF($C$19="市内・市外",有資格職員数名簿!L145,"")</f>
        <v/>
      </c>
      <c r="E53" s="94"/>
      <c r="F53" s="86">
        <f t="shared" si="0"/>
        <v>0</v>
      </c>
      <c r="G53" s="86">
        <f t="shared" si="1"/>
        <v>0</v>
      </c>
      <c r="H53" s="86" t="str">
        <f t="shared" si="2"/>
        <v/>
      </c>
    </row>
    <row r="54" spans="1:8" ht="31.95" customHeight="1">
      <c r="A54" s="86" t="s">
        <v>287</v>
      </c>
      <c r="B54" s="92" t="s">
        <v>69</v>
      </c>
      <c r="C54" s="87" t="s">
        <v>70</v>
      </c>
      <c r="D54" s="93" t="str">
        <f>IF($C$19="市内・市外",有資格職員数名簿!L146,"")</f>
        <v/>
      </c>
      <c r="E54" s="94"/>
      <c r="F54" s="86">
        <f t="shared" si="0"/>
        <v>0</v>
      </c>
      <c r="G54" s="86">
        <f t="shared" si="1"/>
        <v>0</v>
      </c>
      <c r="H54" s="86" t="str">
        <f t="shared" si="2"/>
        <v/>
      </c>
    </row>
    <row r="55" spans="1:8" ht="31.95" customHeight="1">
      <c r="A55" s="86" t="s">
        <v>287</v>
      </c>
      <c r="B55" s="92" t="s">
        <v>477</v>
      </c>
      <c r="C55" s="87" t="s">
        <v>478</v>
      </c>
      <c r="D55" s="93" t="str">
        <f>IF($C$19="市内・市外",有資格職員数名簿!L147,"")</f>
        <v/>
      </c>
      <c r="E55" s="94"/>
      <c r="F55" s="86">
        <f t="shared" si="0"/>
        <v>0</v>
      </c>
      <c r="G55" s="86">
        <f t="shared" si="1"/>
        <v>0</v>
      </c>
      <c r="H55" s="86" t="str">
        <f t="shared" si="2"/>
        <v/>
      </c>
    </row>
    <row r="56" spans="1:8" ht="31.95" customHeight="1">
      <c r="A56" s="86" t="s">
        <v>287</v>
      </c>
      <c r="B56" s="92" t="s">
        <v>479</v>
      </c>
      <c r="C56" s="87" t="s">
        <v>480</v>
      </c>
      <c r="D56" s="93" t="str">
        <f>IF($C$19="市内・市外",有資格職員数名簿!L148,"")</f>
        <v/>
      </c>
      <c r="E56" s="94"/>
      <c r="F56" s="86">
        <f t="shared" si="0"/>
        <v>0</v>
      </c>
      <c r="G56" s="86">
        <f t="shared" si="1"/>
        <v>0</v>
      </c>
      <c r="H56" s="86" t="str">
        <f t="shared" si="2"/>
        <v/>
      </c>
    </row>
    <row r="57" spans="1:8" ht="31.95" customHeight="1">
      <c r="A57" s="86" t="s">
        <v>287</v>
      </c>
      <c r="B57" s="92" t="s">
        <v>481</v>
      </c>
      <c r="C57" s="87" t="s">
        <v>482</v>
      </c>
      <c r="D57" s="93" t="str">
        <f>IF($C$19="市内・市外",有資格職員数名簿!L149,"")</f>
        <v/>
      </c>
      <c r="E57" s="94"/>
      <c r="F57" s="86">
        <f t="shared" si="0"/>
        <v>0</v>
      </c>
      <c r="G57" s="86">
        <f t="shared" si="1"/>
        <v>0</v>
      </c>
      <c r="H57" s="86" t="str">
        <f t="shared" si="2"/>
        <v/>
      </c>
    </row>
    <row r="58" spans="1:8" ht="31.95" customHeight="1">
      <c r="A58" s="86" t="s">
        <v>287</v>
      </c>
      <c r="B58" s="92" t="s">
        <v>483</v>
      </c>
      <c r="C58" s="87" t="s">
        <v>484</v>
      </c>
      <c r="D58" s="93" t="str">
        <f>IF($C$19="市内・市外",有資格職員数名簿!L150,"")</f>
        <v/>
      </c>
      <c r="E58" s="94"/>
      <c r="F58" s="86">
        <f t="shared" si="0"/>
        <v>0</v>
      </c>
      <c r="G58" s="86">
        <f t="shared" si="1"/>
        <v>0</v>
      </c>
      <c r="H58" s="86" t="str">
        <f t="shared" si="2"/>
        <v/>
      </c>
    </row>
    <row r="59" spans="1:8" ht="31.95" customHeight="1">
      <c r="A59" s="86" t="s">
        <v>287</v>
      </c>
      <c r="B59" s="92" t="s">
        <v>485</v>
      </c>
      <c r="C59" s="87" t="s">
        <v>486</v>
      </c>
      <c r="D59" s="93" t="str">
        <f>IF($C$19="市内・市外",有資格職員数名簿!L151,"")</f>
        <v/>
      </c>
      <c r="E59" s="94"/>
      <c r="F59" s="86">
        <f t="shared" si="0"/>
        <v>0</v>
      </c>
      <c r="G59" s="86">
        <f t="shared" si="1"/>
        <v>0</v>
      </c>
      <c r="H59" s="86" t="str">
        <f t="shared" si="2"/>
        <v/>
      </c>
    </row>
    <row r="60" spans="1:8" ht="31.95" customHeight="1">
      <c r="A60" s="86" t="s">
        <v>287</v>
      </c>
      <c r="B60" s="92" t="s">
        <v>487</v>
      </c>
      <c r="C60" s="87" t="s">
        <v>488</v>
      </c>
      <c r="D60" s="93" t="str">
        <f>IF($C$19="市内・市外",有資格職員数名簿!L152,"")</f>
        <v/>
      </c>
      <c r="E60" s="94"/>
      <c r="F60" s="86">
        <f t="shared" si="0"/>
        <v>0</v>
      </c>
      <c r="G60" s="86">
        <f t="shared" si="1"/>
        <v>0</v>
      </c>
      <c r="H60" s="86" t="str">
        <f t="shared" si="2"/>
        <v/>
      </c>
    </row>
    <row r="61" spans="1:8" ht="31.95" customHeight="1">
      <c r="A61" s="86" t="s">
        <v>287</v>
      </c>
      <c r="B61" s="92" t="s">
        <v>489</v>
      </c>
      <c r="C61" s="87" t="s">
        <v>490</v>
      </c>
      <c r="D61" s="93" t="str">
        <f>IF($C$19="市内・市外",有資格職員数名簿!L153,"")</f>
        <v/>
      </c>
      <c r="E61" s="94"/>
      <c r="F61" s="86">
        <f t="shared" si="0"/>
        <v>0</v>
      </c>
      <c r="G61" s="86">
        <f t="shared" si="1"/>
        <v>0</v>
      </c>
      <c r="H61" s="86" t="str">
        <f t="shared" si="2"/>
        <v/>
      </c>
    </row>
    <row r="62" spans="1:8" ht="31.95" customHeight="1">
      <c r="A62" s="86" t="s">
        <v>287</v>
      </c>
      <c r="B62" s="92" t="s">
        <v>491</v>
      </c>
      <c r="C62" s="87" t="s">
        <v>492</v>
      </c>
      <c r="D62" s="93" t="str">
        <f>IF($C$19="市内・市外",有資格職員数名簿!L154,"")</f>
        <v/>
      </c>
      <c r="E62" s="94"/>
      <c r="F62" s="86">
        <f t="shared" si="0"/>
        <v>0</v>
      </c>
      <c r="G62" s="86">
        <f t="shared" si="1"/>
        <v>0</v>
      </c>
      <c r="H62" s="86" t="str">
        <f t="shared" si="2"/>
        <v/>
      </c>
    </row>
    <row r="63" spans="1:8" ht="31.95" customHeight="1">
      <c r="A63" s="86" t="s">
        <v>287</v>
      </c>
      <c r="B63" s="92" t="s">
        <v>493</v>
      </c>
      <c r="C63" s="87" t="s">
        <v>494</v>
      </c>
      <c r="D63" s="93" t="str">
        <f>IF($C$19="市内・市外",有資格職員数名簿!L155,"")</f>
        <v/>
      </c>
      <c r="E63" s="94"/>
      <c r="F63" s="86">
        <f t="shared" si="0"/>
        <v>0</v>
      </c>
      <c r="G63" s="86">
        <f t="shared" si="1"/>
        <v>0</v>
      </c>
      <c r="H63" s="86" t="str">
        <f t="shared" si="2"/>
        <v/>
      </c>
    </row>
    <row r="64" spans="1:8" ht="31.95" customHeight="1">
      <c r="A64" s="86" t="s">
        <v>287</v>
      </c>
      <c r="B64" s="92" t="s">
        <v>495</v>
      </c>
      <c r="C64" s="87" t="s">
        <v>496</v>
      </c>
      <c r="D64" s="93" t="str">
        <f>IF($C$19="市内・市外",有資格職員数名簿!L156,"")</f>
        <v/>
      </c>
      <c r="E64" s="94"/>
      <c r="F64" s="86">
        <f t="shared" si="0"/>
        <v>0</v>
      </c>
      <c r="G64" s="86">
        <f t="shared" si="1"/>
        <v>0</v>
      </c>
      <c r="H64" s="86" t="str">
        <f t="shared" si="2"/>
        <v/>
      </c>
    </row>
    <row r="65" spans="1:8" ht="31.95" customHeight="1">
      <c r="A65" s="86" t="s">
        <v>287</v>
      </c>
      <c r="B65" s="92" t="s">
        <v>497</v>
      </c>
      <c r="C65" s="87" t="s">
        <v>498</v>
      </c>
      <c r="D65" s="93" t="str">
        <f>IF($C$19="市内・市外",有資格職員数名簿!L157,"")</f>
        <v/>
      </c>
      <c r="E65" s="94"/>
      <c r="F65" s="86">
        <f t="shared" si="0"/>
        <v>0</v>
      </c>
      <c r="G65" s="86">
        <f t="shared" si="1"/>
        <v>0</v>
      </c>
      <c r="H65" s="86" t="str">
        <f t="shared" si="2"/>
        <v/>
      </c>
    </row>
    <row r="66" spans="1:8" ht="31.95" customHeight="1">
      <c r="A66" s="86" t="s">
        <v>287</v>
      </c>
      <c r="B66" s="92" t="s">
        <v>499</v>
      </c>
      <c r="C66" s="87" t="s">
        <v>500</v>
      </c>
      <c r="D66" s="93" t="str">
        <f>IF($C$19="市内・市外",有資格職員数名簿!L158,"")</f>
        <v/>
      </c>
      <c r="E66" s="94"/>
      <c r="F66" s="86">
        <f t="shared" si="0"/>
        <v>0</v>
      </c>
      <c r="G66" s="86">
        <f t="shared" si="1"/>
        <v>0</v>
      </c>
      <c r="H66" s="86" t="str">
        <f t="shared" si="2"/>
        <v/>
      </c>
    </row>
    <row r="67" spans="1:8" ht="31.95" customHeight="1">
      <c r="A67" s="86" t="s">
        <v>287</v>
      </c>
      <c r="B67" s="92" t="s">
        <v>501</v>
      </c>
      <c r="C67" s="87" t="s">
        <v>502</v>
      </c>
      <c r="D67" s="93" t="str">
        <f>IF($C$19="市内・市外",有資格職員数名簿!L159,"")</f>
        <v/>
      </c>
      <c r="E67" s="94"/>
      <c r="F67" s="86">
        <f t="shared" si="0"/>
        <v>0</v>
      </c>
      <c r="G67" s="86">
        <f t="shared" si="1"/>
        <v>0</v>
      </c>
      <c r="H67" s="86" t="str">
        <f t="shared" si="2"/>
        <v/>
      </c>
    </row>
    <row r="68" spans="1:8" ht="31.95" customHeight="1">
      <c r="A68" s="86" t="s">
        <v>287</v>
      </c>
      <c r="B68" s="92" t="s">
        <v>503</v>
      </c>
      <c r="C68" s="87" t="s">
        <v>504</v>
      </c>
      <c r="D68" s="93" t="str">
        <f>IF($C$19="市内・市外",有資格職員数名簿!L160,"")</f>
        <v/>
      </c>
      <c r="E68" s="94"/>
      <c r="F68" s="86">
        <f t="shared" si="0"/>
        <v>0</v>
      </c>
      <c r="G68" s="86">
        <f t="shared" si="1"/>
        <v>0</v>
      </c>
      <c r="H68" s="86" t="str">
        <f t="shared" si="2"/>
        <v/>
      </c>
    </row>
    <row r="69" spans="1:8" ht="31.95" customHeight="1">
      <c r="A69" s="86" t="s">
        <v>287</v>
      </c>
      <c r="B69" s="92" t="s">
        <v>505</v>
      </c>
      <c r="C69" s="87" t="s">
        <v>506</v>
      </c>
      <c r="D69" s="93" t="str">
        <f>IF($C$19="市内・市外",有資格職員数名簿!L161,"")</f>
        <v/>
      </c>
      <c r="E69" s="94"/>
      <c r="F69" s="86">
        <f t="shared" si="0"/>
        <v>0</v>
      </c>
      <c r="G69" s="86">
        <f t="shared" si="1"/>
        <v>0</v>
      </c>
      <c r="H69" s="86" t="str">
        <f t="shared" si="2"/>
        <v/>
      </c>
    </row>
    <row r="70" spans="1:8" ht="31.95" customHeight="1">
      <c r="A70" s="86" t="s">
        <v>287</v>
      </c>
      <c r="B70" s="92" t="s">
        <v>507</v>
      </c>
      <c r="C70" s="87" t="s">
        <v>508</v>
      </c>
      <c r="D70" s="93" t="str">
        <f>IF($C$19="市内・市外",有資格職員数名簿!L162,"")</f>
        <v/>
      </c>
      <c r="E70" s="94"/>
      <c r="F70" s="86">
        <f t="shared" si="0"/>
        <v>0</v>
      </c>
      <c r="G70" s="86">
        <f t="shared" si="1"/>
        <v>0</v>
      </c>
      <c r="H70" s="86" t="str">
        <f t="shared" si="2"/>
        <v/>
      </c>
    </row>
    <row r="71" spans="1:8" ht="31.95" customHeight="1">
      <c r="A71" s="86" t="s">
        <v>287</v>
      </c>
      <c r="B71" s="92" t="s">
        <v>509</v>
      </c>
      <c r="C71" s="87" t="s">
        <v>510</v>
      </c>
      <c r="D71" s="93" t="str">
        <f>IF($C$19="市内・市外",有資格職員数名簿!L163,"")</f>
        <v/>
      </c>
      <c r="E71" s="94"/>
      <c r="F71" s="86">
        <f t="shared" si="0"/>
        <v>0</v>
      </c>
      <c r="G71" s="86">
        <f t="shared" si="1"/>
        <v>0</v>
      </c>
      <c r="H71" s="86" t="str">
        <f t="shared" si="2"/>
        <v/>
      </c>
    </row>
    <row r="72" spans="1:8" ht="31.95" customHeight="1">
      <c r="A72" s="86" t="s">
        <v>287</v>
      </c>
      <c r="B72" s="92" t="s">
        <v>511</v>
      </c>
      <c r="C72" s="87" t="s">
        <v>512</v>
      </c>
      <c r="D72" s="93" t="str">
        <f>IF($C$19="市内・市外",有資格職員数名簿!L164,"")</f>
        <v/>
      </c>
      <c r="E72" s="94"/>
      <c r="F72" s="86">
        <f t="shared" si="0"/>
        <v>0</v>
      </c>
      <c r="G72" s="86">
        <f t="shared" si="1"/>
        <v>0</v>
      </c>
      <c r="H72" s="86" t="str">
        <f t="shared" si="2"/>
        <v/>
      </c>
    </row>
    <row r="73" spans="1:8" ht="31.95" customHeight="1">
      <c r="A73" s="86" t="s">
        <v>287</v>
      </c>
      <c r="B73" s="92" t="s">
        <v>513</v>
      </c>
      <c r="C73" s="87" t="s">
        <v>514</v>
      </c>
      <c r="D73" s="93" t="str">
        <f>IF($C$19="市内・市外",有資格職員数名簿!L165,"")</f>
        <v/>
      </c>
      <c r="E73" s="94"/>
      <c r="F73" s="86">
        <f t="shared" si="0"/>
        <v>0</v>
      </c>
      <c r="G73" s="86">
        <f t="shared" si="1"/>
        <v>0</v>
      </c>
      <c r="H73" s="86" t="str">
        <f t="shared" si="2"/>
        <v/>
      </c>
    </row>
    <row r="74" spans="1:8" ht="31.95" customHeight="1">
      <c r="A74" s="86" t="s">
        <v>287</v>
      </c>
      <c r="B74" s="92" t="s">
        <v>515</v>
      </c>
      <c r="C74" s="87" t="s">
        <v>516</v>
      </c>
      <c r="D74" s="93" t="str">
        <f>IF($C$19="市内・市外",有資格職員数名簿!L166,"")</f>
        <v/>
      </c>
      <c r="E74" s="94"/>
      <c r="F74" s="86">
        <f t="shared" si="0"/>
        <v>0</v>
      </c>
      <c r="G74" s="86">
        <f t="shared" si="1"/>
        <v>0</v>
      </c>
      <c r="H74" s="86" t="str">
        <f t="shared" si="2"/>
        <v/>
      </c>
    </row>
    <row r="75" spans="1:8" ht="31.95" customHeight="1">
      <c r="A75" s="86" t="s">
        <v>287</v>
      </c>
      <c r="B75" s="92" t="s">
        <v>517</v>
      </c>
      <c r="C75" s="87" t="s">
        <v>518</v>
      </c>
      <c r="D75" s="93" t="str">
        <f>IF($C$19="市内・市外",有資格職員数名簿!L167,"")</f>
        <v/>
      </c>
      <c r="E75" s="94"/>
      <c r="F75" s="86">
        <f t="shared" si="0"/>
        <v>0</v>
      </c>
      <c r="G75" s="86">
        <f t="shared" si="1"/>
        <v>0</v>
      </c>
      <c r="H75" s="86" t="str">
        <f t="shared" si="2"/>
        <v/>
      </c>
    </row>
    <row r="76" spans="1:8" ht="31.95" customHeight="1">
      <c r="A76" s="86" t="s">
        <v>287</v>
      </c>
      <c r="B76" s="92" t="s">
        <v>519</v>
      </c>
      <c r="C76" s="87" t="s">
        <v>520</v>
      </c>
      <c r="D76" s="93" t="str">
        <f>IF($C$19="市内・市外",有資格職員数名簿!L168,"")</f>
        <v/>
      </c>
      <c r="E76" s="94"/>
      <c r="F76" s="86">
        <f t="shared" si="0"/>
        <v>0</v>
      </c>
      <c r="G76" s="86">
        <f t="shared" si="1"/>
        <v>0</v>
      </c>
      <c r="H76" s="86" t="str">
        <f t="shared" si="2"/>
        <v/>
      </c>
    </row>
    <row r="77" spans="1:8" ht="31.95" customHeight="1">
      <c r="A77" s="86" t="s">
        <v>287</v>
      </c>
      <c r="B77" s="92" t="s">
        <v>521</v>
      </c>
      <c r="C77" s="87" t="s">
        <v>522</v>
      </c>
      <c r="D77" s="93" t="str">
        <f>IF($C$19="市内・市外",有資格職員数名簿!L169,"")</f>
        <v/>
      </c>
      <c r="E77" s="94"/>
      <c r="F77" s="86">
        <f t="shared" si="0"/>
        <v>0</v>
      </c>
      <c r="G77" s="86">
        <f t="shared" si="1"/>
        <v>0</v>
      </c>
      <c r="H77" s="86" t="str">
        <f t="shared" si="2"/>
        <v/>
      </c>
    </row>
    <row r="78" spans="1:8" ht="31.95" customHeight="1">
      <c r="A78" s="86" t="s">
        <v>287</v>
      </c>
      <c r="B78" s="92" t="s">
        <v>523</v>
      </c>
      <c r="C78" s="87" t="s">
        <v>524</v>
      </c>
      <c r="D78" s="93" t="str">
        <f>IF($C$19="市内・市外",有資格職員数名簿!L170,"")</f>
        <v/>
      </c>
      <c r="E78" s="94"/>
      <c r="F78" s="86">
        <f t="shared" si="0"/>
        <v>0</v>
      </c>
      <c r="G78" s="86">
        <f t="shared" si="1"/>
        <v>0</v>
      </c>
      <c r="H78" s="86" t="str">
        <f t="shared" si="2"/>
        <v/>
      </c>
    </row>
    <row r="79" spans="1:8" ht="31.95" customHeight="1">
      <c r="A79" s="86" t="s">
        <v>287</v>
      </c>
      <c r="B79" s="92" t="s">
        <v>525</v>
      </c>
      <c r="C79" s="87" t="s">
        <v>526</v>
      </c>
      <c r="D79" s="93" t="str">
        <f>IF($C$19="市内・市外",有資格職員数名簿!L171,"")</f>
        <v/>
      </c>
      <c r="E79" s="94"/>
      <c r="F79" s="86">
        <f t="shared" si="0"/>
        <v>0</v>
      </c>
      <c r="G79" s="86">
        <f t="shared" si="1"/>
        <v>0</v>
      </c>
      <c r="H79" s="86" t="str">
        <f t="shared" si="2"/>
        <v/>
      </c>
    </row>
    <row r="80" spans="1:8" ht="31.95" customHeight="1">
      <c r="A80" s="86" t="s">
        <v>287</v>
      </c>
      <c r="B80" s="92" t="s">
        <v>527</v>
      </c>
      <c r="C80" s="87" t="s">
        <v>528</v>
      </c>
      <c r="D80" s="93" t="str">
        <f>IF($C$19="市内・市外",有資格職員数名簿!L172,"")</f>
        <v/>
      </c>
      <c r="E80" s="94"/>
      <c r="F80" s="86">
        <f t="shared" si="0"/>
        <v>0</v>
      </c>
      <c r="G80" s="86">
        <f t="shared" si="1"/>
        <v>0</v>
      </c>
      <c r="H80" s="86" t="str">
        <f t="shared" si="2"/>
        <v/>
      </c>
    </row>
    <row r="81" spans="1:8" ht="31.95" customHeight="1">
      <c r="A81" s="86" t="s">
        <v>287</v>
      </c>
      <c r="B81" s="92" t="s">
        <v>529</v>
      </c>
      <c r="C81" s="87" t="s">
        <v>530</v>
      </c>
      <c r="D81" s="93" t="str">
        <f>IF($C$19="市内・市外",有資格職員数名簿!L173,"")</f>
        <v/>
      </c>
      <c r="E81" s="94"/>
      <c r="F81" s="86">
        <f t="shared" si="0"/>
        <v>0</v>
      </c>
      <c r="G81" s="86">
        <f t="shared" si="1"/>
        <v>0</v>
      </c>
      <c r="H81" s="86" t="str">
        <f t="shared" si="2"/>
        <v/>
      </c>
    </row>
    <row r="82" spans="1:8" ht="31.95" customHeight="1">
      <c r="A82" s="86" t="s">
        <v>287</v>
      </c>
      <c r="B82" s="92" t="s">
        <v>531</v>
      </c>
      <c r="C82" s="87" t="s">
        <v>532</v>
      </c>
      <c r="D82" s="93" t="str">
        <f>IF($C$19="市内・市外",有資格職員数名簿!L174,"")</f>
        <v/>
      </c>
      <c r="E82" s="94"/>
      <c r="F82" s="86">
        <f t="shared" si="0"/>
        <v>0</v>
      </c>
      <c r="G82" s="86">
        <f t="shared" si="1"/>
        <v>0</v>
      </c>
      <c r="H82" s="86" t="str">
        <f t="shared" si="2"/>
        <v/>
      </c>
    </row>
    <row r="83" spans="1:8" ht="31.95" customHeight="1">
      <c r="A83" s="86" t="s">
        <v>287</v>
      </c>
      <c r="B83" s="92" t="s">
        <v>533</v>
      </c>
      <c r="C83" s="87" t="s">
        <v>534</v>
      </c>
      <c r="D83" s="93" t="str">
        <f>IF($C$19="市内・市外",有資格職員数名簿!L175,"")</f>
        <v/>
      </c>
      <c r="E83" s="94"/>
      <c r="F83" s="86">
        <f t="shared" si="0"/>
        <v>0</v>
      </c>
      <c r="G83" s="86">
        <f t="shared" si="1"/>
        <v>0</v>
      </c>
      <c r="H83" s="86" t="str">
        <f t="shared" si="2"/>
        <v/>
      </c>
    </row>
    <row r="84" spans="1:8" ht="31.95" customHeight="1">
      <c r="A84" s="86" t="s">
        <v>287</v>
      </c>
      <c r="B84" s="92" t="s">
        <v>63</v>
      </c>
      <c r="C84" s="87" t="s">
        <v>535</v>
      </c>
      <c r="D84" s="93" t="str">
        <f>IF($C$19="市内・市外",有資格職員数名簿!L176,"")</f>
        <v/>
      </c>
      <c r="E84" s="94"/>
      <c r="F84" s="86">
        <f t="shared" si="0"/>
        <v>0</v>
      </c>
      <c r="G84" s="86">
        <f t="shared" si="1"/>
        <v>0</v>
      </c>
      <c r="H84" s="86" t="str">
        <f t="shared" si="2"/>
        <v/>
      </c>
    </row>
    <row r="85" spans="1:8" ht="31.95" customHeight="1">
      <c r="A85" s="86" t="s">
        <v>287</v>
      </c>
      <c r="B85" s="92" t="s">
        <v>64</v>
      </c>
      <c r="C85" s="87" t="s">
        <v>536</v>
      </c>
      <c r="D85" s="93" t="str">
        <f>IF($C$19="市内・市外",有資格職員数名簿!L177,"")</f>
        <v/>
      </c>
      <c r="E85" s="94"/>
      <c r="F85" s="86">
        <f t="shared" si="0"/>
        <v>0</v>
      </c>
      <c r="G85" s="86">
        <f t="shared" si="1"/>
        <v>0</v>
      </c>
      <c r="H85" s="86" t="str">
        <f t="shared" si="2"/>
        <v/>
      </c>
    </row>
    <row r="86" spans="1:8" ht="31.95" customHeight="1">
      <c r="A86" s="86" t="s">
        <v>287</v>
      </c>
      <c r="B86" s="92" t="s">
        <v>537</v>
      </c>
      <c r="C86" s="87" t="s">
        <v>538</v>
      </c>
      <c r="D86" s="93" t="str">
        <f>IF($C$19="市内・市外",有資格職員数名簿!L178,"")</f>
        <v/>
      </c>
      <c r="E86" s="94"/>
      <c r="F86" s="86">
        <f t="shared" si="0"/>
        <v>0</v>
      </c>
      <c r="G86" s="86">
        <f t="shared" si="1"/>
        <v>0</v>
      </c>
      <c r="H86" s="86" t="str">
        <f t="shared" si="2"/>
        <v/>
      </c>
    </row>
    <row r="87" spans="1:8" ht="31.95" customHeight="1">
      <c r="A87" s="86" t="s">
        <v>287</v>
      </c>
      <c r="B87" s="92" t="s">
        <v>539</v>
      </c>
      <c r="C87" s="87" t="s">
        <v>540</v>
      </c>
      <c r="D87" s="93" t="str">
        <f>IF($C$19="市内・市外",有資格職員数名簿!L179,"")</f>
        <v/>
      </c>
      <c r="E87" s="94"/>
      <c r="F87" s="86">
        <f t="shared" si="0"/>
        <v>0</v>
      </c>
      <c r="G87" s="86">
        <f t="shared" si="1"/>
        <v>0</v>
      </c>
      <c r="H87" s="86" t="str">
        <f t="shared" si="2"/>
        <v/>
      </c>
    </row>
    <row r="88" spans="1:8" ht="31.95" customHeight="1">
      <c r="A88" s="86" t="s">
        <v>287</v>
      </c>
      <c r="B88" s="92" t="s">
        <v>541</v>
      </c>
      <c r="C88" s="87" t="s">
        <v>542</v>
      </c>
      <c r="D88" s="93" t="str">
        <f>IF($C$19="市内・市外",有資格職員数名簿!L180,"")</f>
        <v/>
      </c>
      <c r="E88" s="94"/>
      <c r="F88" s="86">
        <f t="shared" ref="F88:F115" si="3">IF(AND(E88="",NOT(ISNUMBER(E88))),0,IF(IFERROR(AND(ISNUMBER(E88),E88&gt;=0,MOD(E88,1)=0),FALSE),1,0))</f>
        <v>0</v>
      </c>
      <c r="G88" s="86">
        <f t="shared" ref="G88:G115" si="4">IF(AND(E88="",NOT(ISNUMBER(E88))),0,IF(IFERROR(AND(ISNUMBER(E88),E88&gt;=0,MOD(E88,1)=0),FALSE),0,1))</f>
        <v>0</v>
      </c>
      <c r="H88" s="86" t="str">
        <f t="shared" ref="H88:H115" si="5">IF($C$19="県外",IF(AND(E88="",NOT(ISNUMBER(E88))),"",IF(F88=1,E88,"")),IF($C$19="市内・市外",D88,""))</f>
        <v/>
      </c>
    </row>
    <row r="89" spans="1:8" ht="31.95" customHeight="1">
      <c r="A89" s="86" t="s">
        <v>287</v>
      </c>
      <c r="B89" s="92" t="s">
        <v>543</v>
      </c>
      <c r="C89" s="87" t="s">
        <v>544</v>
      </c>
      <c r="D89" s="93" t="str">
        <f>IF($C$19="市内・市外",有資格職員数名簿!L181,"")</f>
        <v/>
      </c>
      <c r="E89" s="94"/>
      <c r="F89" s="86">
        <f t="shared" si="3"/>
        <v>0</v>
      </c>
      <c r="G89" s="86">
        <f t="shared" si="4"/>
        <v>0</v>
      </c>
      <c r="H89" s="86" t="str">
        <f t="shared" si="5"/>
        <v/>
      </c>
    </row>
    <row r="90" spans="1:8" ht="31.95" customHeight="1">
      <c r="A90" s="86" t="s">
        <v>545</v>
      </c>
      <c r="B90" s="92" t="s">
        <v>73</v>
      </c>
      <c r="C90" s="87" t="s">
        <v>546</v>
      </c>
      <c r="D90" s="93" t="str">
        <f>IF($C$19="市内・市外",有資格職員数名簿!L182,"")</f>
        <v/>
      </c>
      <c r="E90" s="94"/>
      <c r="F90" s="86">
        <f t="shared" si="3"/>
        <v>0</v>
      </c>
      <c r="G90" s="86">
        <f t="shared" si="4"/>
        <v>0</v>
      </c>
      <c r="H90" s="86" t="str">
        <f t="shared" si="5"/>
        <v/>
      </c>
    </row>
    <row r="91" spans="1:8" ht="31.95" customHeight="1">
      <c r="A91" s="86" t="s">
        <v>545</v>
      </c>
      <c r="B91" s="92" t="s">
        <v>74</v>
      </c>
      <c r="C91" s="87" t="s">
        <v>547</v>
      </c>
      <c r="D91" s="93" t="str">
        <f>IF($C$19="市内・市外",有資格職員数名簿!L183,"")</f>
        <v/>
      </c>
      <c r="E91" s="94"/>
      <c r="F91" s="86">
        <f t="shared" si="3"/>
        <v>0</v>
      </c>
      <c r="G91" s="86">
        <f t="shared" si="4"/>
        <v>0</v>
      </c>
      <c r="H91" s="86" t="str">
        <f t="shared" si="5"/>
        <v/>
      </c>
    </row>
    <row r="92" spans="1:8" ht="31.95" customHeight="1">
      <c r="A92" s="86" t="s">
        <v>545</v>
      </c>
      <c r="B92" s="92" t="s">
        <v>75</v>
      </c>
      <c r="C92" s="87" t="s">
        <v>76</v>
      </c>
      <c r="D92" s="93" t="str">
        <f>IF($C$19="市内・市外",有資格職員数名簿!L184,"")</f>
        <v/>
      </c>
      <c r="E92" s="94"/>
      <c r="F92" s="86">
        <f t="shared" si="3"/>
        <v>0</v>
      </c>
      <c r="G92" s="86">
        <f t="shared" si="4"/>
        <v>0</v>
      </c>
      <c r="H92" s="86" t="str">
        <f t="shared" si="5"/>
        <v/>
      </c>
    </row>
    <row r="93" spans="1:8" ht="31.95" customHeight="1">
      <c r="A93" s="86" t="s">
        <v>545</v>
      </c>
      <c r="B93" s="92" t="s">
        <v>548</v>
      </c>
      <c r="C93" s="87" t="s">
        <v>549</v>
      </c>
      <c r="D93" s="93" t="str">
        <f>IF($C$19="市内・市外",有資格職員数名簿!L185,"")</f>
        <v/>
      </c>
      <c r="E93" s="94"/>
      <c r="F93" s="86">
        <f t="shared" si="3"/>
        <v>0</v>
      </c>
      <c r="G93" s="86">
        <f t="shared" si="4"/>
        <v>0</v>
      </c>
      <c r="H93" s="86" t="str">
        <f t="shared" si="5"/>
        <v/>
      </c>
    </row>
    <row r="94" spans="1:8" ht="31.95" customHeight="1">
      <c r="A94" s="86" t="s">
        <v>545</v>
      </c>
      <c r="B94" s="92" t="s">
        <v>550</v>
      </c>
      <c r="C94" s="87" t="s">
        <v>551</v>
      </c>
      <c r="D94" s="93" t="str">
        <f>IF($C$19="市内・市外",有資格職員数名簿!L186,"")</f>
        <v/>
      </c>
      <c r="E94" s="94"/>
      <c r="F94" s="86">
        <f t="shared" si="3"/>
        <v>0</v>
      </c>
      <c r="G94" s="86">
        <f t="shared" si="4"/>
        <v>0</v>
      </c>
      <c r="H94" s="86" t="str">
        <f t="shared" si="5"/>
        <v/>
      </c>
    </row>
    <row r="95" spans="1:8" ht="31.95" customHeight="1">
      <c r="A95" s="86" t="s">
        <v>545</v>
      </c>
      <c r="B95" s="92" t="s">
        <v>552</v>
      </c>
      <c r="C95" s="87" t="s">
        <v>553</v>
      </c>
      <c r="D95" s="93" t="str">
        <f>IF($C$19="市内・市外",有資格職員数名簿!L187,"")</f>
        <v/>
      </c>
      <c r="E95" s="94"/>
      <c r="F95" s="86">
        <f t="shared" si="3"/>
        <v>0</v>
      </c>
      <c r="G95" s="86">
        <f t="shared" si="4"/>
        <v>0</v>
      </c>
      <c r="H95" s="86" t="str">
        <f t="shared" si="5"/>
        <v/>
      </c>
    </row>
    <row r="96" spans="1:8" ht="31.95" customHeight="1">
      <c r="A96" s="86" t="s">
        <v>545</v>
      </c>
      <c r="B96" s="92" t="s">
        <v>554</v>
      </c>
      <c r="C96" s="87" t="s">
        <v>555</v>
      </c>
      <c r="D96" s="93" t="str">
        <f>IF($C$19="市内・市外",有資格職員数名簿!L188,"")</f>
        <v/>
      </c>
      <c r="E96" s="94"/>
      <c r="F96" s="86">
        <f t="shared" si="3"/>
        <v>0</v>
      </c>
      <c r="G96" s="86">
        <f t="shared" si="4"/>
        <v>0</v>
      </c>
      <c r="H96" s="86" t="str">
        <f t="shared" si="5"/>
        <v/>
      </c>
    </row>
    <row r="97" spans="1:8" ht="31.95" customHeight="1">
      <c r="A97" s="86" t="s">
        <v>545</v>
      </c>
      <c r="B97" s="92" t="s">
        <v>77</v>
      </c>
      <c r="C97" s="87" t="s">
        <v>556</v>
      </c>
      <c r="D97" s="93" t="str">
        <f>IF($C$19="市内・市外",有資格職員数名簿!L189,"")</f>
        <v/>
      </c>
      <c r="E97" s="94"/>
      <c r="F97" s="86">
        <f t="shared" si="3"/>
        <v>0</v>
      </c>
      <c r="G97" s="86">
        <f t="shared" si="4"/>
        <v>0</v>
      </c>
      <c r="H97" s="86" t="str">
        <f t="shared" si="5"/>
        <v/>
      </c>
    </row>
    <row r="98" spans="1:8" ht="31.95" customHeight="1">
      <c r="A98" s="86" t="s">
        <v>545</v>
      </c>
      <c r="B98" s="92" t="s">
        <v>59</v>
      </c>
      <c r="C98" s="87" t="s">
        <v>557</v>
      </c>
      <c r="D98" s="93" t="str">
        <f>IF($C$19="市内・市外",有資格職員数名簿!L190,"")</f>
        <v/>
      </c>
      <c r="E98" s="94"/>
      <c r="F98" s="86">
        <f t="shared" si="3"/>
        <v>0</v>
      </c>
      <c r="G98" s="86">
        <f t="shared" si="4"/>
        <v>0</v>
      </c>
      <c r="H98" s="86" t="str">
        <f t="shared" si="5"/>
        <v/>
      </c>
    </row>
    <row r="99" spans="1:8" ht="31.95" customHeight="1">
      <c r="A99" s="86" t="s">
        <v>545</v>
      </c>
      <c r="B99" s="92" t="s">
        <v>558</v>
      </c>
      <c r="C99" s="87" t="s">
        <v>559</v>
      </c>
      <c r="D99" s="93" t="str">
        <f>IF($C$19="市内・市外",有資格職員数名簿!L191,"")</f>
        <v/>
      </c>
      <c r="E99" s="94"/>
      <c r="F99" s="86">
        <f t="shared" si="3"/>
        <v>0</v>
      </c>
      <c r="G99" s="86">
        <f t="shared" si="4"/>
        <v>0</v>
      </c>
      <c r="H99" s="86" t="str">
        <f t="shared" si="5"/>
        <v/>
      </c>
    </row>
    <row r="100" spans="1:8" ht="31.95" customHeight="1">
      <c r="A100" s="86" t="s">
        <v>545</v>
      </c>
      <c r="B100" s="92" t="s">
        <v>560</v>
      </c>
      <c r="C100" s="87" t="s">
        <v>561</v>
      </c>
      <c r="D100" s="93" t="str">
        <f>IF($C$19="市内・市外",有資格職員数名簿!L192,"")</f>
        <v/>
      </c>
      <c r="E100" s="94"/>
      <c r="F100" s="86">
        <f t="shared" si="3"/>
        <v>0</v>
      </c>
      <c r="G100" s="86">
        <f t="shared" si="4"/>
        <v>0</v>
      </c>
      <c r="H100" s="86" t="str">
        <f t="shared" si="5"/>
        <v/>
      </c>
    </row>
    <row r="101" spans="1:8" ht="31.95" customHeight="1">
      <c r="A101" s="86" t="s">
        <v>545</v>
      </c>
      <c r="B101" s="92" t="s">
        <v>562</v>
      </c>
      <c r="C101" s="87" t="s">
        <v>563</v>
      </c>
      <c r="D101" s="93" t="str">
        <f>IF($C$19="市内・市外",有資格職員数名簿!L193,"")</f>
        <v/>
      </c>
      <c r="E101" s="94"/>
      <c r="F101" s="86">
        <f t="shared" si="3"/>
        <v>0</v>
      </c>
      <c r="G101" s="86">
        <f t="shared" si="4"/>
        <v>0</v>
      </c>
      <c r="H101" s="86" t="str">
        <f t="shared" si="5"/>
        <v/>
      </c>
    </row>
    <row r="102" spans="1:8" ht="31.95" customHeight="1">
      <c r="A102" s="86" t="s">
        <v>564</v>
      </c>
      <c r="B102" s="92" t="s">
        <v>565</v>
      </c>
      <c r="C102" s="87" t="s">
        <v>566</v>
      </c>
      <c r="D102" s="93" t="str">
        <f>IF($C$19="市内・市外",有資格職員数名簿!L194,"")</f>
        <v/>
      </c>
      <c r="E102" s="94"/>
      <c r="F102" s="86">
        <f t="shared" si="3"/>
        <v>0</v>
      </c>
      <c r="G102" s="86">
        <f t="shared" si="4"/>
        <v>0</v>
      </c>
      <c r="H102" s="86" t="str">
        <f t="shared" si="5"/>
        <v/>
      </c>
    </row>
    <row r="103" spans="1:8" ht="31.95" customHeight="1">
      <c r="A103" s="86" t="s">
        <v>564</v>
      </c>
      <c r="B103" s="92" t="s">
        <v>567</v>
      </c>
      <c r="C103" s="87" t="s">
        <v>568</v>
      </c>
      <c r="D103" s="93" t="str">
        <f>IF($C$19="市内・市外",有資格職員数名簿!L195,"")</f>
        <v/>
      </c>
      <c r="E103" s="94"/>
      <c r="F103" s="86">
        <f t="shared" si="3"/>
        <v>0</v>
      </c>
      <c r="G103" s="86">
        <f t="shared" si="4"/>
        <v>0</v>
      </c>
      <c r="H103" s="86" t="str">
        <f t="shared" si="5"/>
        <v/>
      </c>
    </row>
    <row r="104" spans="1:8" ht="31.95" customHeight="1">
      <c r="A104" s="86" t="s">
        <v>564</v>
      </c>
      <c r="B104" s="92" t="s">
        <v>569</v>
      </c>
      <c r="C104" s="87" t="s">
        <v>570</v>
      </c>
      <c r="D104" s="93" t="str">
        <f>IF($C$19="市内・市外",有資格職員数名簿!L196,"")</f>
        <v/>
      </c>
      <c r="E104" s="94"/>
      <c r="F104" s="86">
        <f t="shared" si="3"/>
        <v>0</v>
      </c>
      <c r="G104" s="86">
        <f t="shared" si="4"/>
        <v>0</v>
      </c>
      <c r="H104" s="86" t="str">
        <f t="shared" si="5"/>
        <v/>
      </c>
    </row>
    <row r="105" spans="1:8" ht="31.95" customHeight="1">
      <c r="A105" s="86" t="s">
        <v>564</v>
      </c>
      <c r="B105" s="92" t="s">
        <v>571</v>
      </c>
      <c r="C105" s="87" t="s">
        <v>572</v>
      </c>
      <c r="D105" s="93" t="str">
        <f>IF($C$19="市内・市外",有資格職員数名簿!L197,"")</f>
        <v/>
      </c>
      <c r="E105" s="94"/>
      <c r="F105" s="86">
        <f t="shared" si="3"/>
        <v>0</v>
      </c>
      <c r="G105" s="86">
        <f t="shared" si="4"/>
        <v>0</v>
      </c>
      <c r="H105" s="86" t="str">
        <f t="shared" si="5"/>
        <v/>
      </c>
    </row>
    <row r="106" spans="1:8" ht="31.95" customHeight="1">
      <c r="A106" s="86" t="s">
        <v>564</v>
      </c>
      <c r="B106" s="92" t="s">
        <v>573</v>
      </c>
      <c r="C106" s="87" t="s">
        <v>574</v>
      </c>
      <c r="D106" s="93" t="str">
        <f>IF($C$19="市内・市外",有資格職員数名簿!L198,"")</f>
        <v/>
      </c>
      <c r="E106" s="94"/>
      <c r="F106" s="86">
        <f t="shared" si="3"/>
        <v>0</v>
      </c>
      <c r="G106" s="86">
        <f t="shared" si="4"/>
        <v>0</v>
      </c>
      <c r="H106" s="86" t="str">
        <f t="shared" si="5"/>
        <v/>
      </c>
    </row>
    <row r="107" spans="1:8" ht="31.95" customHeight="1">
      <c r="A107" s="86" t="s">
        <v>564</v>
      </c>
      <c r="B107" s="92" t="s">
        <v>575</v>
      </c>
      <c r="C107" s="87" t="s">
        <v>576</v>
      </c>
      <c r="D107" s="93" t="str">
        <f>IF($C$19="市内・市外",有資格職員数名簿!L199,"")</f>
        <v/>
      </c>
      <c r="E107" s="94"/>
      <c r="F107" s="86">
        <f t="shared" si="3"/>
        <v>0</v>
      </c>
      <c r="G107" s="86">
        <f t="shared" si="4"/>
        <v>0</v>
      </c>
      <c r="H107" s="86" t="str">
        <f t="shared" si="5"/>
        <v/>
      </c>
    </row>
    <row r="108" spans="1:8" ht="31.95" customHeight="1">
      <c r="A108" s="86" t="s">
        <v>564</v>
      </c>
      <c r="B108" s="92" t="s">
        <v>577</v>
      </c>
      <c r="C108" s="87" t="s">
        <v>578</v>
      </c>
      <c r="D108" s="93" t="str">
        <f>IF($C$19="市内・市外",有資格職員数名簿!L200,"")</f>
        <v/>
      </c>
      <c r="E108" s="94"/>
      <c r="F108" s="86">
        <f t="shared" si="3"/>
        <v>0</v>
      </c>
      <c r="G108" s="86">
        <f t="shared" si="4"/>
        <v>0</v>
      </c>
      <c r="H108" s="86" t="str">
        <f t="shared" si="5"/>
        <v/>
      </c>
    </row>
    <row r="109" spans="1:8" ht="31.95" customHeight="1">
      <c r="A109" s="86" t="s">
        <v>564</v>
      </c>
      <c r="B109" s="92" t="s">
        <v>579</v>
      </c>
      <c r="C109" s="87" t="s">
        <v>580</v>
      </c>
      <c r="D109" s="93" t="str">
        <f>IF($C$19="市内・市外",有資格職員数名簿!L201,"")</f>
        <v/>
      </c>
      <c r="E109" s="94"/>
      <c r="F109" s="86">
        <f t="shared" si="3"/>
        <v>0</v>
      </c>
      <c r="G109" s="86">
        <f t="shared" si="4"/>
        <v>0</v>
      </c>
      <c r="H109" s="86" t="str">
        <f t="shared" si="5"/>
        <v/>
      </c>
    </row>
    <row r="110" spans="1:8" ht="31.95" customHeight="1">
      <c r="A110" s="86" t="s">
        <v>564</v>
      </c>
      <c r="B110" s="92" t="s">
        <v>581</v>
      </c>
      <c r="C110" s="87" t="s">
        <v>582</v>
      </c>
      <c r="D110" s="93" t="str">
        <f>IF($C$19="市内・市外",有資格職員数名簿!L202,"")</f>
        <v/>
      </c>
      <c r="E110" s="94"/>
      <c r="F110" s="86">
        <f t="shared" si="3"/>
        <v>0</v>
      </c>
      <c r="G110" s="86">
        <f t="shared" si="4"/>
        <v>0</v>
      </c>
      <c r="H110" s="86" t="str">
        <f t="shared" si="5"/>
        <v/>
      </c>
    </row>
    <row r="111" spans="1:8" ht="31.95" customHeight="1">
      <c r="A111" s="86" t="s">
        <v>564</v>
      </c>
      <c r="B111" s="92" t="s">
        <v>583</v>
      </c>
      <c r="C111" s="87" t="s">
        <v>584</v>
      </c>
      <c r="D111" s="93" t="str">
        <f>IF($C$19="市内・市外",有資格職員数名簿!L203,"")</f>
        <v/>
      </c>
      <c r="E111" s="94"/>
      <c r="F111" s="86">
        <f t="shared" si="3"/>
        <v>0</v>
      </c>
      <c r="G111" s="86">
        <f t="shared" si="4"/>
        <v>0</v>
      </c>
      <c r="H111" s="86" t="str">
        <f t="shared" si="5"/>
        <v/>
      </c>
    </row>
    <row r="112" spans="1:8" ht="31.95" customHeight="1">
      <c r="A112" s="86" t="s">
        <v>585</v>
      </c>
      <c r="B112" s="92" t="s">
        <v>586</v>
      </c>
      <c r="C112" s="87" t="s">
        <v>587</v>
      </c>
      <c r="D112" s="93" t="str">
        <f>IF($C$19="市内・市外",有資格職員数名簿!L204,"")</f>
        <v/>
      </c>
      <c r="E112" s="94"/>
      <c r="F112" s="86">
        <f t="shared" si="3"/>
        <v>0</v>
      </c>
      <c r="G112" s="86">
        <f t="shared" si="4"/>
        <v>0</v>
      </c>
      <c r="H112" s="86" t="str">
        <f t="shared" si="5"/>
        <v/>
      </c>
    </row>
    <row r="113" spans="1:8" ht="31.95" customHeight="1">
      <c r="A113" s="86" t="s">
        <v>588</v>
      </c>
      <c r="B113" s="92" t="s">
        <v>589</v>
      </c>
      <c r="C113" s="87" t="s">
        <v>590</v>
      </c>
      <c r="D113" s="93" t="str">
        <f>IF($C$19="市内・市外",有資格職員数名簿!L205,"")</f>
        <v/>
      </c>
      <c r="E113" s="94"/>
      <c r="F113" s="86">
        <f t="shared" si="3"/>
        <v>0</v>
      </c>
      <c r="G113" s="86">
        <f t="shared" si="4"/>
        <v>0</v>
      </c>
      <c r="H113" s="86" t="str">
        <f t="shared" si="5"/>
        <v/>
      </c>
    </row>
    <row r="114" spans="1:8" ht="31.95" customHeight="1">
      <c r="A114" s="86" t="s">
        <v>588</v>
      </c>
      <c r="B114" s="92" t="s">
        <v>591</v>
      </c>
      <c r="C114" s="87" t="s">
        <v>592</v>
      </c>
      <c r="D114" s="93" t="str">
        <f>IF($C$19="市内・市外",有資格職員数名簿!L206,"")</f>
        <v/>
      </c>
      <c r="E114" s="94"/>
      <c r="F114" s="86">
        <f t="shared" si="3"/>
        <v>0</v>
      </c>
      <c r="G114" s="86">
        <f t="shared" si="4"/>
        <v>0</v>
      </c>
      <c r="H114" s="86" t="str">
        <f t="shared" si="5"/>
        <v/>
      </c>
    </row>
    <row r="115" spans="1:8" ht="31.95" customHeight="1">
      <c r="A115" s="86" t="s">
        <v>593</v>
      </c>
      <c r="B115" s="92" t="s">
        <v>594</v>
      </c>
      <c r="C115" s="87" t="s">
        <v>595</v>
      </c>
      <c r="D115" s="93" t="str">
        <f>IF($C$19="市内・市外",有資格職員数名簿!L207,"")</f>
        <v/>
      </c>
      <c r="E115" s="94"/>
      <c r="F115" s="86">
        <f t="shared" si="3"/>
        <v>0</v>
      </c>
      <c r="G115" s="86">
        <f t="shared" si="4"/>
        <v>0</v>
      </c>
      <c r="H115" s="86" t="str">
        <f t="shared" si="5"/>
        <v/>
      </c>
    </row>
  </sheetData>
  <sheetProtection sheet="1" selectLockedCells="1"/>
  <mergeCells count="8">
    <mergeCell ref="A21:E21"/>
    <mergeCell ref="A18:E18"/>
    <mergeCell ref="A20:E20"/>
    <mergeCell ref="A2:E2"/>
    <mergeCell ref="A4:E4"/>
    <mergeCell ref="A8:E8"/>
    <mergeCell ref="C5:E5"/>
    <mergeCell ref="A12:E12"/>
  </mergeCells>
  <phoneticPr fontId="2"/>
  <conditionalFormatting sqref="C19">
    <cfRule type="expression" dxfId="18" priority="4">
      <formula>NOT(OR(C19="県外",C19="市内・市外"))</formula>
    </cfRule>
  </conditionalFormatting>
  <conditionalFormatting sqref="D9:D10">
    <cfRule type="expression" dxfId="17" priority="2">
      <formula>$E9&lt;&gt;"OK"</formula>
    </cfRule>
  </conditionalFormatting>
  <conditionalFormatting sqref="D13:D16">
    <cfRule type="expression" dxfId="16" priority="1">
      <formula>$E13&lt;&gt;"OK"</formula>
    </cfRule>
  </conditionalFormatting>
  <conditionalFormatting sqref="D23">
    <cfRule type="expression" dxfId="15" priority="9">
      <formula>$C$19&lt;&gt;"市内・市外"</formula>
    </cfRule>
  </conditionalFormatting>
  <conditionalFormatting sqref="D24:D115">
    <cfRule type="expression" dxfId="14" priority="5">
      <formula>$C$19&lt;&gt;"市内・市外"</formula>
    </cfRule>
  </conditionalFormatting>
  <conditionalFormatting sqref="E23">
    <cfRule type="expression" dxfId="13" priority="10">
      <formula>$C$19="県外"</formula>
    </cfRule>
    <cfRule type="expression" dxfId="12" priority="11">
      <formula>$C$19&lt;&gt;"県外"</formula>
    </cfRule>
  </conditionalFormatting>
  <conditionalFormatting sqref="E24:E115">
    <cfRule type="expression" dxfId="11" priority="6">
      <formula>$C$19&lt;&gt;"県外"</formula>
    </cfRule>
    <cfRule type="expression" dxfId="10" priority="7">
      <formula>AND($C$19="県外",$G24=1)</formula>
    </cfRule>
    <cfRule type="expression" dxfId="9" priority="8">
      <formula>AND($C$19="県外",$G24&lt;&gt;1)</formula>
    </cfRule>
  </conditionalFormatting>
  <dataValidations count="5">
    <dataValidation type="list" sqref="D13:D16" xr:uid="{BDDACF2D-A3C0-40CC-937D-66D16E90757E}">
      <formula1>"有,無"</formula1>
    </dataValidation>
    <dataValidation type="whole" sqref="E24:E115" xr:uid="{70B0269C-E850-4BEF-A8E1-DA04ED87095D}">
      <formula1>0</formula1>
      <formula2>2147483647</formula2>
    </dataValidation>
    <dataValidation type="list" sqref="C19" xr:uid="{7283E8A3-361F-43ED-B55B-D7BF0E15EA9D}">
      <formula1>"県外,市内・市外"</formula1>
    </dataValidation>
    <dataValidation type="whole" operator="greaterThanOrEqual" sqref="D10" xr:uid="{41F678DC-FEA1-4979-8F1E-970A0AEBFDC4}">
      <formula1>0</formula1>
    </dataValidation>
    <dataValidation type="custom" showErrorMessage="1" errorTitle="純資産の入力" error="千円単位の整数を入力してください。マイナスも入力できます。" sqref="D9" xr:uid="{EF8FE6E6-E9C0-434D-93AF-AA4F56FC764E}">
      <formula1>OR(AND(D9="",NOT(ISNUMBER(D9))),IFERROR(AND(ISNUMBER(D9),D9=INT(D9)),FALSE))</formula1>
    </dataValidation>
  </dataValidations>
  <pageMargins left="0.7" right="0.7" top="0.75" bottom="0.75" header="0.3" footer="0.3"/>
  <pageSetup paperSize="9" scale="50"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6385B-770E-4761-8ACF-0FF7029221FE}">
  <sheetPr>
    <tabColor rgb="FFFFC000"/>
    <pageSetUpPr fitToPage="1"/>
  </sheetPr>
  <dimension ref="A1:K26"/>
  <sheetViews>
    <sheetView topLeftCell="A2" workbookViewId="0">
      <selection activeCell="B10" sqref="B10"/>
    </sheetView>
  </sheetViews>
  <sheetFormatPr defaultColWidth="8.69921875" defaultRowHeight="15"/>
  <cols>
    <col min="1" max="1" width="34.69921875" style="3" customWidth="1"/>
    <col min="2" max="2" width="7.19921875" style="3" customWidth="1"/>
    <col min="3" max="5" width="19" style="3" customWidth="1"/>
    <col min="6" max="6" width="25" style="3" customWidth="1"/>
    <col min="7" max="7" width="22" style="3" customWidth="1"/>
    <col min="8" max="8" width="13.19921875" style="3" customWidth="1"/>
    <col min="9" max="10" width="17.19921875" style="3" customWidth="1"/>
    <col min="11" max="11" width="12.69921875" style="3" customWidth="1"/>
    <col min="12" max="16384" width="8.69921875" style="3"/>
  </cols>
  <sheetData>
    <row r="1" spans="1:11" ht="7.95" hidden="1" customHeight="1">
      <c r="A1" s="48"/>
      <c r="B1" s="48"/>
      <c r="C1" s="48"/>
      <c r="D1" s="48"/>
      <c r="E1" s="48"/>
      <c r="F1" s="48"/>
      <c r="G1" s="48"/>
      <c r="H1" s="48"/>
      <c r="I1" s="48"/>
      <c r="J1" s="48"/>
      <c r="K1" s="48"/>
    </row>
    <row r="2" spans="1:11" ht="31.2" customHeight="1">
      <c r="A2" s="240" t="s">
        <v>596</v>
      </c>
      <c r="B2" s="241"/>
      <c r="C2" s="241"/>
      <c r="D2" s="241"/>
      <c r="E2" s="241"/>
      <c r="F2" s="241"/>
      <c r="G2" s="241"/>
      <c r="H2" s="241"/>
      <c r="I2" s="241"/>
      <c r="J2" s="241"/>
      <c r="K2" s="241"/>
    </row>
    <row r="3" spans="1:11" ht="7.95" hidden="1" customHeight="1">
      <c r="A3" s="48"/>
      <c r="B3" s="48"/>
      <c r="C3" s="48"/>
      <c r="D3" s="48"/>
      <c r="E3" s="48"/>
      <c r="F3" s="48"/>
      <c r="G3" s="48"/>
      <c r="H3" s="48"/>
      <c r="I3" s="48"/>
      <c r="J3" s="48"/>
      <c r="K3" s="48"/>
    </row>
    <row r="4" spans="1:11" ht="34.950000000000003" customHeight="1">
      <c r="A4" s="241" t="s">
        <v>374</v>
      </c>
      <c r="B4" s="241"/>
      <c r="C4" s="241"/>
      <c r="D4" s="241"/>
      <c r="E4" s="241"/>
      <c r="F4" s="241"/>
      <c r="G4" s="241"/>
      <c r="H4" s="241"/>
      <c r="I4" s="241"/>
      <c r="J4" s="241"/>
      <c r="K4" s="241"/>
    </row>
    <row r="5" spans="1:11" ht="27" customHeight="1">
      <c r="A5" s="241" t="s">
        <v>907</v>
      </c>
      <c r="B5" s="241"/>
      <c r="C5" s="241"/>
      <c r="D5" s="241"/>
      <c r="E5" s="241"/>
      <c r="F5" s="241"/>
      <c r="G5" s="241"/>
      <c r="H5" s="241"/>
      <c r="I5" s="241"/>
      <c r="J5" s="241"/>
      <c r="K5" s="241"/>
    </row>
    <row r="6" spans="1:11" ht="27" customHeight="1">
      <c r="A6" s="48" t="s">
        <v>2</v>
      </c>
      <c r="B6" s="48">
        <f>COUNTIFS(K10:K17,"未入力*")+COUNTIFS(K10:K17,"NG*")+IF(COUNTIFS(B10:B17,"○")=0,1,0)</f>
        <v>1</v>
      </c>
      <c r="C6" s="241" t="str">
        <f>IF(B6=0,"入力条件OK","希望業種を選択し、各行の入力チェックを確認してください")</f>
        <v>希望業種を選択し、各行の入力チェックを確認してください</v>
      </c>
      <c r="D6" s="241"/>
      <c r="E6" s="241"/>
      <c r="F6" s="241"/>
      <c r="G6" s="241"/>
      <c r="H6" s="241"/>
      <c r="I6" s="241"/>
      <c r="J6" s="241"/>
      <c r="K6" s="241"/>
    </row>
    <row r="7" spans="1:11" ht="4.95" customHeight="1">
      <c r="A7" s="48"/>
      <c r="B7" s="48"/>
      <c r="C7" s="48"/>
      <c r="D7" s="48"/>
      <c r="E7" s="48"/>
      <c r="F7" s="48"/>
      <c r="G7" s="48"/>
      <c r="H7" s="48"/>
      <c r="I7" s="48"/>
      <c r="J7" s="48"/>
      <c r="K7" s="48"/>
    </row>
    <row r="8" spans="1:11" ht="19.95" customHeight="1">
      <c r="A8" s="242" t="s">
        <v>597</v>
      </c>
      <c r="B8" s="242" t="s">
        <v>58</v>
      </c>
      <c r="C8" s="242" t="s">
        <v>598</v>
      </c>
      <c r="D8" s="242"/>
      <c r="E8" s="242"/>
      <c r="F8" s="242" t="s">
        <v>908</v>
      </c>
      <c r="G8" s="242" t="s">
        <v>599</v>
      </c>
      <c r="H8" s="242" t="s">
        <v>600</v>
      </c>
      <c r="I8" s="242" t="s">
        <v>909</v>
      </c>
      <c r="J8" s="242"/>
      <c r="K8" s="242" t="s">
        <v>22</v>
      </c>
    </row>
    <row r="9" spans="1:11" ht="19.95" customHeight="1">
      <c r="A9" s="242"/>
      <c r="B9" s="242"/>
      <c r="C9" s="61" t="s">
        <v>602</v>
      </c>
      <c r="D9" s="61" t="s">
        <v>603</v>
      </c>
      <c r="E9" s="61" t="s">
        <v>910</v>
      </c>
      <c r="F9" s="242"/>
      <c r="G9" s="242"/>
      <c r="H9" s="242"/>
      <c r="I9" s="61" t="s">
        <v>604</v>
      </c>
      <c r="J9" s="61" t="s">
        <v>605</v>
      </c>
      <c r="K9" s="242"/>
    </row>
    <row r="10" spans="1:11" ht="28.2" customHeight="1">
      <c r="A10" s="62" t="s">
        <v>606</v>
      </c>
      <c r="B10" s="72"/>
      <c r="C10" s="63"/>
      <c r="D10" s="63"/>
      <c r="E10" s="64" t="str">
        <f t="shared" ref="E10:E17" si="0">IF(AND(ISNUMBER(C10),ISNUMBER(D10)),ROUNDDOWN(AVERAGE(C10:D10),0),"")</f>
        <v/>
      </c>
      <c r="F10" s="65"/>
      <c r="G10" s="65"/>
      <c r="H10" s="66"/>
      <c r="I10" s="67"/>
      <c r="J10" s="67"/>
      <c r="K10" s="62" t="str">
        <f>IF(AND(NOT(AND(B10="",NOT(ISNUMBER(B10)))),B10&lt;&gt;"○"),"NG：希望は○",IF(B10&lt;&gt;"○","対象外",IF(OR(AND(C10="",NOT(ISNUMBER(C10))),AND(D10="",NOT(ISNUMBER(D10)))),"未入力：2年分の実績",IF(NOT(AND(IFERROR(AND(ISNUMBER(C10),C10&gt;=0,MOD(C10,1)=0),FALSE),IFERROR(AND(ISNUMBER(D10),D10&gt;=0,MOD(D10,1)=0),FALSE))),"NG：実績は0以上の整数","OK"))))</f>
        <v>対象外</v>
      </c>
    </row>
    <row r="11" spans="1:11" ht="28.2" customHeight="1">
      <c r="A11" s="62" t="s">
        <v>607</v>
      </c>
      <c r="B11" s="72"/>
      <c r="C11" s="63"/>
      <c r="D11" s="63"/>
      <c r="E11" s="64" t="str">
        <f t="shared" si="0"/>
        <v/>
      </c>
      <c r="F11" s="68"/>
      <c r="G11" s="68"/>
      <c r="H11" s="69"/>
      <c r="I11" s="70"/>
      <c r="J11" s="71" t="str">
        <f>IF(IFERROR(AND(ISNUMBER(I11),I11&gt;=DATE(1900,1,1),I11&lt;=DATE(9994,12,31),MOD(I11,1)=0),FALSE),DATE(YEAR(I11)+5,MONTH(I11),DAY(I11))-1,"")</f>
        <v/>
      </c>
      <c r="K11" s="62" t="str">
        <f>IF(AND(NOT(AND(B11="",NOT(ISNUMBER(B11)))),B11&lt;&gt;"○"),"NG：希望は○",IF(B11&lt;&gt;"○","対象外",IF(OR(AND(C11="",NOT(ISNUMBER(C11))),AND(D11="",NOT(ISNUMBER(D11)))),"未入力：2年分の実績",IF(NOT(AND(IFERROR(AND(ISNUMBER(C11),C11&gt;=0,MOD(C11,1)=0),FALSE),IFERROR(AND(ISNUMBER(D11),D11&gt;=0,MOD(D11,1)=0),FALSE))),"NG：実績は0以上の整数",IF(AND(NOT(AND(F11="",NOT(ISNUMBER(F11)))),COUNTIFS(設定・マスタ!$K$5:$K$7,F11)=0),"NG：建築士事務所の種類を選択",IF(OR(AND(F11="",NOT(ISNUMBER(F11))),AND(G11="",NOT(ISNUMBER(G11))),AND(H11="",NOT(ISNUMBER(H11))),AND(I11="",NOT(ISNUMBER(I11)))),"未入力：登録情報",IF(COUNTIFS(設定・マスタ!$M$5:$M$52,G11)=0,"NG：登録機関を選択",IF(NOT(IFERROR(AND(FIND("-",H11)&gt;1,FIND("-",H11)&lt;LEN(H11)),FALSE)),"NG：登録番号は半角ハイフン区切り",IF(NOT(IFERROR(AND(ISNUMBER(I11),I11&gt;=DATE(1900,1,1),I11&lt;=DATE(9994,12,31),MOD(I11,1)=0),FALSE)),"NG：登録開始日","OK")))))))))</f>
        <v>対象外</v>
      </c>
    </row>
    <row r="12" spans="1:11" ht="28.2" customHeight="1">
      <c r="A12" s="62" t="s">
        <v>608</v>
      </c>
      <c r="B12" s="72"/>
      <c r="C12" s="63"/>
      <c r="D12" s="63"/>
      <c r="E12" s="64" t="str">
        <f t="shared" si="0"/>
        <v/>
      </c>
      <c r="F12" s="65"/>
      <c r="G12" s="68"/>
      <c r="H12" s="69"/>
      <c r="I12" s="70"/>
      <c r="J12" s="71" t="str">
        <f>IF(IFERROR(AND(ISNUMBER(I12),I12&gt;=DATE(1900,1,1),I12&lt;=DATE(9994,12,31),MOD(I12,1)=0),FALSE),DATE(YEAR(I12)+5,MONTH(I12),DAY(I12))-1,"")</f>
        <v/>
      </c>
      <c r="K12" s="62" t="str">
        <f>IF(AND(NOT(AND(B12="",NOT(ISNUMBER(B12)))),B12&lt;&gt;"○"),"NG：希望は○",IF(B12&lt;&gt;"○","対象外",IF(OR(AND(C12="",NOT(ISNUMBER(C12))),AND(D12="",NOT(ISNUMBER(D12)))),"未入力：2年分の実績",IF(NOT(AND(IFERROR(AND(ISNUMBER(C12),C12&gt;=0,MOD(C12,1)=0),FALSE),IFERROR(AND(ISNUMBER(D12),D12&gt;=0,MOD(D12,1)=0),FALSE))),"NG：実績は0以上の整数",IF(OR(AND(G12="",NOT(ISNUMBER(G12))),AND(H12="",NOT(ISNUMBER(H12))),AND(I12="",NOT(ISNUMBER(I12)))),"未入力：登録情報",IF(COUNTIFS(設定・マスタ!$O$5:$O$14,G12)=0,"NG：登録機関を選択",IF(NOT(IFERROR(AND(FIND("-",H12)&gt;1,FIND("-",H12)&lt;LEN(H12)),FALSE)),"NG：登録番号は半角ハイフン区切り",IF(NOT(IFERROR(AND(ISNUMBER(I12),I12&gt;=DATE(1900,1,1),I12&lt;=DATE(9994,12,31),MOD(I12,1)=0),FALSE)),"NG：登録開始日","OK"))))))))</f>
        <v>対象外</v>
      </c>
    </row>
    <row r="13" spans="1:11" ht="28.2" customHeight="1">
      <c r="A13" s="62" t="s">
        <v>985</v>
      </c>
      <c r="B13" s="72"/>
      <c r="C13" s="63"/>
      <c r="D13" s="63"/>
      <c r="E13" s="64" t="str">
        <f t="shared" si="0"/>
        <v/>
      </c>
      <c r="F13" s="65"/>
      <c r="G13" s="65"/>
      <c r="H13" s="66"/>
      <c r="I13" s="67"/>
      <c r="J13" s="67"/>
      <c r="K13" s="62" t="str">
        <f>IF(AND(NOT(AND(B13="",NOT(ISNUMBER(B13)))),B13&lt;&gt;"○"),"NG：希望は○",IF(B13&lt;&gt;"○","対象外",IF(OR(AND(C13="",NOT(ISNUMBER(C13))),AND(D13="",NOT(ISNUMBER(D13)))),"未入力：2年分の実績",IF(NOT(AND(IFERROR(AND(ISNUMBER(C13),C13&gt;=0,MOD(C13,1)=0),FALSE),IFERROR(AND(ISNUMBER(D13),D13&gt;=0,MOD(D13,1)=0),FALSE))),"NG：実績は0以上の整数","OK"))))</f>
        <v>対象外</v>
      </c>
    </row>
    <row r="14" spans="1:11" ht="28.2" customHeight="1">
      <c r="A14" s="62" t="s">
        <v>609</v>
      </c>
      <c r="B14" s="72"/>
      <c r="C14" s="63"/>
      <c r="D14" s="63"/>
      <c r="E14" s="64" t="str">
        <f t="shared" si="0"/>
        <v/>
      </c>
      <c r="F14" s="65"/>
      <c r="G14" s="65"/>
      <c r="H14" s="66"/>
      <c r="I14" s="67"/>
      <c r="J14" s="67"/>
      <c r="K14" s="62" t="str">
        <f>IF(AND(NOT(AND(B14="",NOT(ISNUMBER(B14)))),B14&lt;&gt;"○"),"NG：希望は○",IF(B14&lt;&gt;"○","対象外",IF(OR(AND(C14="",NOT(ISNUMBER(C14))),AND(D14="",NOT(ISNUMBER(D14)))),"未入力：2年分の実績",IF(NOT(AND(IFERROR(AND(ISNUMBER(C14),C14&gt;=0,MOD(C14,1)=0),FALSE),IFERROR(AND(ISNUMBER(D14),D14&gt;=0,MOD(D14,1)=0),FALSE))),"NG：実績は0以上の整数","OK"))))</f>
        <v>対象外</v>
      </c>
    </row>
    <row r="15" spans="1:11" ht="28.2" customHeight="1">
      <c r="A15" s="62" t="s">
        <v>610</v>
      </c>
      <c r="B15" s="72"/>
      <c r="C15" s="63"/>
      <c r="D15" s="63"/>
      <c r="E15" s="64" t="str">
        <f t="shared" si="0"/>
        <v/>
      </c>
      <c r="F15" s="65"/>
      <c r="G15" s="65"/>
      <c r="H15" s="66"/>
      <c r="I15" s="67"/>
      <c r="J15" s="67"/>
      <c r="K15" s="62" t="str">
        <f>IF(AND(NOT(AND(B15="",NOT(ISNUMBER(B15)))),B15&lt;&gt;"○"),"NG：希望は○",IF(B15&lt;&gt;"○","対象外",IF(OR(AND(C15="",NOT(ISNUMBER(C15))),AND(D15="",NOT(ISNUMBER(D15)))),"未入力：2年分の実績",IF(NOT(AND(IFERROR(AND(ISNUMBER(C15),C15&gt;=0,MOD(C15,1)=0),FALSE),IFERROR(AND(ISNUMBER(D15),D15&gt;=0,MOD(D15,1)=0),FALSE))),"NG：実績は0以上の整数","OK"))))</f>
        <v>対象外</v>
      </c>
    </row>
    <row r="16" spans="1:11" ht="28.2" customHeight="1">
      <c r="A16" s="62" t="s">
        <v>611</v>
      </c>
      <c r="B16" s="72"/>
      <c r="C16" s="63"/>
      <c r="D16" s="63"/>
      <c r="E16" s="64" t="str">
        <f t="shared" si="0"/>
        <v/>
      </c>
      <c r="F16" s="65"/>
      <c r="G16" s="65"/>
      <c r="H16" s="66"/>
      <c r="I16" s="67"/>
      <c r="J16" s="67"/>
      <c r="K16" s="62" t="str">
        <f>IF(AND(NOT(AND(B16="",NOT(ISNUMBER(B16)))),B16&lt;&gt;"○"),"NG：希望は○",IF(B16&lt;&gt;"○","対象外",IF(OR(AND(C16="",NOT(ISNUMBER(C16))),AND(D16="",NOT(ISNUMBER(D16)))),"未入力：2年分の実績",IF(NOT(AND(IFERROR(AND(ISNUMBER(C16),C16&gt;=0,MOD(C16,1)=0),FALSE),IFERROR(AND(ISNUMBER(D16),D16&gt;=0,MOD(D16,1)=0),FALSE))),"NG：実績は0以上の整数","OK"))))</f>
        <v>対象外</v>
      </c>
    </row>
    <row r="17" spans="1:11" ht="28.2" customHeight="1">
      <c r="A17" s="62" t="s">
        <v>612</v>
      </c>
      <c r="B17" s="72"/>
      <c r="C17" s="63"/>
      <c r="D17" s="63"/>
      <c r="E17" s="64" t="str">
        <f t="shared" si="0"/>
        <v/>
      </c>
      <c r="F17" s="65"/>
      <c r="G17" s="65"/>
      <c r="H17" s="66"/>
      <c r="I17" s="67"/>
      <c r="J17" s="67"/>
      <c r="K17" s="62" t="str">
        <f>IF(AND(NOT(AND(B17="",NOT(ISNUMBER(B17)))),B17&lt;&gt;"○"),"NG：希望は○",IF(B17&lt;&gt;"○","対象外",IF(OR(AND(C17="",NOT(ISNUMBER(C17))),AND(D17="",NOT(ISNUMBER(D17)))),"未入力：2年分の実績",IF(NOT(AND(IFERROR(AND(ISNUMBER(C17),C17&gt;=0,MOD(C17,1)=0),FALSE),IFERROR(AND(ISNUMBER(D17),D17&gt;=0,MOD(D17,1)=0),FALSE))),"NG：実績は0以上の整数","OK"))))</f>
        <v>対象外</v>
      </c>
    </row>
    <row r="18" spans="1:11" ht="27" customHeight="1">
      <c r="A18" s="47"/>
      <c r="B18" s="47"/>
      <c r="C18" s="47"/>
      <c r="D18" s="47"/>
      <c r="E18" s="47"/>
      <c r="F18" s="47"/>
      <c r="G18" s="47"/>
      <c r="H18" s="47"/>
      <c r="I18" s="47"/>
      <c r="J18" s="47"/>
      <c r="K18" s="47"/>
    </row>
    <row r="19" spans="1:11" ht="27" customHeight="1">
      <c r="A19" s="103" t="s">
        <v>1630</v>
      </c>
      <c r="B19" s="103"/>
      <c r="C19" s="103"/>
      <c r="D19" s="103"/>
      <c r="E19" s="103"/>
      <c r="F19" s="103"/>
      <c r="G19" s="103"/>
      <c r="H19" s="103"/>
      <c r="I19" s="103"/>
      <c r="J19" s="103"/>
      <c r="K19" s="103"/>
    </row>
    <row r="20" spans="1:11" ht="30" customHeight="1">
      <c r="A20" s="243" t="s">
        <v>1688</v>
      </c>
      <c r="B20" s="243"/>
      <c r="C20" s="243"/>
      <c r="D20" s="243"/>
      <c r="E20" s="243"/>
      <c r="F20" s="243"/>
      <c r="G20" s="243"/>
      <c r="H20" s="243"/>
      <c r="I20" s="243"/>
      <c r="J20" s="243"/>
      <c r="K20" s="243"/>
    </row>
    <row r="21" spans="1:11" ht="30" customHeight="1">
      <c r="A21" s="104" t="s">
        <v>1689</v>
      </c>
      <c r="B21" s="103"/>
      <c r="C21" s="103"/>
      <c r="D21" s="103"/>
      <c r="E21" s="103"/>
      <c r="F21" s="103"/>
      <c r="G21" s="103"/>
      <c r="H21" s="103"/>
      <c r="I21" s="103"/>
      <c r="J21" s="103"/>
      <c r="K21" s="103"/>
    </row>
    <row r="22" spans="1:11" ht="27" customHeight="1">
      <c r="A22" s="243" t="s">
        <v>1631</v>
      </c>
      <c r="B22" s="243"/>
      <c r="C22" s="243"/>
      <c r="D22" s="243"/>
      <c r="E22" s="243"/>
      <c r="F22" s="243"/>
      <c r="G22" s="243"/>
      <c r="H22" s="243"/>
      <c r="I22" s="243"/>
      <c r="J22" s="243"/>
      <c r="K22" s="243"/>
    </row>
    <row r="23" spans="1:11" ht="30" customHeight="1">
      <c r="A23" s="243" t="s">
        <v>1659</v>
      </c>
      <c r="B23" s="243"/>
      <c r="C23" s="243"/>
      <c r="D23" s="243"/>
      <c r="E23" s="243"/>
      <c r="F23" s="243"/>
      <c r="G23" s="243"/>
      <c r="H23" s="243"/>
      <c r="I23" s="243"/>
      <c r="J23" s="243"/>
      <c r="K23" s="243"/>
    </row>
    <row r="24" spans="1:11" ht="27" customHeight="1">
      <c r="A24" s="48"/>
      <c r="B24" s="48"/>
      <c r="C24" s="48"/>
      <c r="D24" s="48"/>
      <c r="E24" s="48"/>
      <c r="F24" s="48"/>
      <c r="G24" s="48"/>
      <c r="H24" s="48"/>
      <c r="I24" s="48"/>
      <c r="J24" s="48"/>
      <c r="K24" s="48"/>
    </row>
    <row r="25" spans="1:11" ht="27" customHeight="1">
      <c r="A25" s="48"/>
      <c r="B25" s="48"/>
      <c r="C25" s="48"/>
      <c r="D25" s="48"/>
      <c r="E25" s="48"/>
      <c r="F25" s="48"/>
      <c r="G25" s="48"/>
      <c r="H25" s="48"/>
      <c r="I25" s="48"/>
      <c r="J25" s="48"/>
      <c r="K25" s="48"/>
    </row>
    <row r="26" spans="1:11" ht="27" customHeight="1"/>
  </sheetData>
  <sheetProtection sheet="1" objects="1" scenarios="1" selectLockedCells="1"/>
  <mergeCells count="15">
    <mergeCell ref="A23:K23"/>
    <mergeCell ref="G8:G9"/>
    <mergeCell ref="H8:H9"/>
    <mergeCell ref="I8:J8"/>
    <mergeCell ref="K8:K9"/>
    <mergeCell ref="A20:K20"/>
    <mergeCell ref="A22:K22"/>
    <mergeCell ref="A2:K2"/>
    <mergeCell ref="A4:K4"/>
    <mergeCell ref="A5:K5"/>
    <mergeCell ref="C6:K6"/>
    <mergeCell ref="A8:A9"/>
    <mergeCell ref="B8:B9"/>
    <mergeCell ref="C8:E8"/>
    <mergeCell ref="F8:F9"/>
  </mergeCells>
  <phoneticPr fontId="2"/>
  <conditionalFormatting sqref="C10:D17">
    <cfRule type="expression" dxfId="8" priority="1">
      <formula>AND($B10="○",OR(AND(C10="",NOT(ISNUMBER(C10))),NOT(IFERROR(AND(ISNUMBER(C10),C10&gt;=0,MOD(C10,1)=0),FALSE))))</formula>
    </cfRule>
  </conditionalFormatting>
  <conditionalFormatting sqref="F11:I11">
    <cfRule type="expression" dxfId="7" priority="3">
      <formula>AND($B11="○",AND(F11="",NOT(ISNUMBER(F11))))</formula>
    </cfRule>
  </conditionalFormatting>
  <conditionalFormatting sqref="G12:I12">
    <cfRule type="expression" dxfId="6" priority="5">
      <formula>AND($B12="○",AND(G12="",NOT(ISNUMBER(G12))))</formula>
    </cfRule>
  </conditionalFormatting>
  <conditionalFormatting sqref="H11:H12">
    <cfRule type="expression" dxfId="5" priority="4">
      <formula>AND($B11="○",NOT(AND(H11="",NOT(ISNUMBER(H11)))),NOT(IFERROR(AND(FIND("-",H11)&gt;1,FIND("-",H11)&lt;LEN(H11)),FALSE)))</formula>
    </cfRule>
  </conditionalFormatting>
  <conditionalFormatting sqref="K10:K17">
    <cfRule type="expression" dxfId="4" priority="2">
      <formula>OR(LEFT(K10,2)="NG",LEFT(K10,3)="未入力")</formula>
    </cfRule>
  </conditionalFormatting>
  <dataValidations count="6">
    <dataValidation type="list" sqref="B10:B17" xr:uid="{BFE52AC8-A2A0-443F-A1BF-88547DE810FF}">
      <formula1>"○"</formula1>
    </dataValidation>
    <dataValidation type="whole" sqref="C10:D17" xr:uid="{40373D0F-8C8E-41C6-97C5-AB591EB12FA5}">
      <formula1>0</formula1>
      <formula2>9999999999</formula2>
    </dataValidation>
    <dataValidation type="custom" showErrorMessage="1" errorTitle="登録番号の形式" error="登録番号は半角ハイフン（-）で区切って入力してください。桁数の指定はありません。" sqref="H11:H12" xr:uid="{CC8A73DB-B26D-47C7-8598-DD924EA5E787}">
      <formula1>OR(AND(H11="",NOT(ISNUMBER(H11))),IFERROR(AND(FIND("-",H11)&gt;1,FIND("-",H11)&lt;LEN(H11)),FALSE))</formula1>
    </dataValidation>
    <dataValidation type="list" showErrorMessage="1" errorTitle="リストから選択してください" error="プルダウンの選択肢から選択してください。" sqref="G12" xr:uid="{E9CF646B-5F22-488B-B36F-DB8204A32350}">
      <formula1>INDIRECT("'設定・マスタ'!$O$5:$O$14")</formula1>
    </dataValidation>
    <dataValidation type="list" showErrorMessage="1" errorTitle="リストから選択してください" error="プルダウンの選択肢から選択してください。" sqref="G11" xr:uid="{4D543CE9-56E5-420A-A67A-860D980D8F46}">
      <formula1>INDIRECT("'設定・マスタ'!$M$5:$M$52")</formula1>
    </dataValidation>
    <dataValidation type="list" showErrorMessage="1" errorTitle="リストから選択してください" error="プルダウンの選択肢から選択してください。" sqref="F11" xr:uid="{AC708642-E9F5-4BD1-B064-A00D93BD92FD}">
      <formula1>INDIRECT("'設定・マスタ'!$K$5:$K$7")</formula1>
    </dataValidation>
  </dataValidations>
  <pageMargins left="0.7" right="0.7" top="0.75" bottom="0.75" header="0.3" footer="0.3"/>
  <pageSetup paperSize="9" scale="39" fitToHeight="0"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AD65-265A-4C0A-88DF-743A058A5FEA}">
  <sheetPr>
    <tabColor rgb="FF92D050"/>
  </sheetPr>
  <dimension ref="A1:N207"/>
  <sheetViews>
    <sheetView topLeftCell="A3" zoomScale="70" zoomScaleNormal="70" workbookViewId="0">
      <selection activeCell="B5" sqref="B5:D5"/>
    </sheetView>
  </sheetViews>
  <sheetFormatPr defaultRowHeight="15"/>
  <cols>
    <col min="1" max="1" width="8.3984375" style="88" customWidth="1"/>
    <col min="2" max="2" width="21" style="88" customWidth="1"/>
    <col min="3" max="12" width="16" style="88" customWidth="1"/>
    <col min="13" max="13" width="28" style="88" customWidth="1"/>
    <col min="14" max="14" width="8.8984375" style="88" hidden="1" customWidth="1"/>
    <col min="15" max="16384" width="8.796875" style="88"/>
  </cols>
  <sheetData>
    <row r="1" spans="1:14" ht="27.15" hidden="1" customHeight="1">
      <c r="A1" s="89"/>
      <c r="B1" s="89"/>
      <c r="C1" s="89"/>
      <c r="D1" s="89"/>
      <c r="E1" s="89"/>
      <c r="F1" s="89"/>
      <c r="G1" s="89"/>
      <c r="H1" s="89"/>
      <c r="I1" s="89"/>
      <c r="J1" s="89"/>
      <c r="K1" s="89"/>
      <c r="L1" s="89"/>
      <c r="M1" s="89"/>
    </row>
    <row r="2" spans="1:14" ht="33.6" hidden="1" customHeight="1">
      <c r="A2" s="244" t="s">
        <v>419</v>
      </c>
      <c r="B2" s="244"/>
      <c r="C2" s="244"/>
      <c r="D2" s="244"/>
      <c r="E2" s="244"/>
      <c r="F2" s="244"/>
      <c r="G2" s="244"/>
      <c r="H2" s="244"/>
      <c r="I2" s="244"/>
      <c r="J2" s="244"/>
      <c r="K2" s="244"/>
      <c r="L2" s="244"/>
      <c r="M2" s="244"/>
    </row>
    <row r="3" spans="1:14" ht="27.15" customHeight="1">
      <c r="A3" s="253" t="s">
        <v>1002</v>
      </c>
      <c r="B3" s="253"/>
      <c r="C3" s="253"/>
      <c r="D3" s="253"/>
      <c r="E3" s="253"/>
      <c r="F3" s="253"/>
      <c r="G3" s="253"/>
      <c r="H3" s="253"/>
      <c r="I3" s="253"/>
      <c r="J3" s="253"/>
      <c r="K3" s="89"/>
      <c r="L3" s="89"/>
      <c r="M3" s="89"/>
    </row>
    <row r="4" spans="1:14" ht="30.3" customHeight="1">
      <c r="A4" s="245" t="s">
        <v>613</v>
      </c>
      <c r="B4" s="245"/>
      <c r="C4" s="245"/>
      <c r="D4" s="245"/>
      <c r="E4" s="245"/>
      <c r="F4" s="245"/>
      <c r="G4" s="245"/>
      <c r="H4" s="245"/>
      <c r="I4" s="245"/>
      <c r="J4" s="245"/>
      <c r="K4" s="245"/>
      <c r="L4" s="245"/>
      <c r="M4" s="245"/>
    </row>
    <row r="5" spans="1:14" ht="27.15" customHeight="1">
      <c r="A5" s="89" t="s">
        <v>82</v>
      </c>
      <c r="B5" s="246"/>
      <c r="C5" s="247"/>
      <c r="D5" s="248"/>
      <c r="E5" s="89"/>
      <c r="F5" s="89" t="s">
        <v>83</v>
      </c>
      <c r="G5" s="249">
        <f>設定・マスタ!I5</f>
        <v>46357</v>
      </c>
      <c r="H5" s="250"/>
      <c r="I5" s="250"/>
      <c r="J5" s="89"/>
      <c r="K5" s="89"/>
      <c r="L5" s="89"/>
      <c r="M5" s="89" t="str">
        <f>IF(AND(B5="",NOT(ISNUMBER(B5))),"未入力",IF(NOT(OR(B5="会社全体",B5="委任先営業所")),"NG：集計範囲",IF(AND(B5="委任先営業所",基本情報!C26&lt;&gt;"する"),"NG：営業所への委任なし","OK")))</f>
        <v>未入力</v>
      </c>
    </row>
    <row r="6" spans="1:14" ht="27.15" customHeight="1">
      <c r="A6" s="245" t="s">
        <v>614</v>
      </c>
      <c r="B6" s="245"/>
      <c r="C6" s="245"/>
      <c r="D6" s="245"/>
      <c r="E6" s="245"/>
      <c r="F6" s="245"/>
      <c r="G6" s="245"/>
      <c r="H6" s="245"/>
      <c r="I6" s="245"/>
      <c r="J6" s="245"/>
      <c r="K6" s="245"/>
      <c r="L6" s="245"/>
      <c r="M6" s="89"/>
    </row>
    <row r="7" spans="1:14" ht="27.15" customHeight="1">
      <c r="A7" s="89" t="s">
        <v>84</v>
      </c>
      <c r="B7" s="246"/>
      <c r="C7" s="247"/>
      <c r="D7" s="248"/>
      <c r="E7" s="89"/>
      <c r="F7" s="89"/>
      <c r="G7" s="89"/>
      <c r="H7" s="89"/>
      <c r="I7" s="89"/>
      <c r="J7" s="89"/>
      <c r="K7" s="89"/>
      <c r="L7" s="89"/>
      <c r="M7" s="89" t="str">
        <f>IF(AND(B7="",NOT(ISNUMBER(B7))),"未入力",IF(B7="該当者なし",IF(COUNTA(B11:L110)=0,"OK","NG：名簿の入力が残っています"),IF(B7="名簿を入力",IF(COUNTA(B11:L110)=0,"未入力","OK"),"NG：リストから選択")))</f>
        <v>未入力</v>
      </c>
    </row>
    <row r="8" spans="1:14" ht="27.15" customHeight="1">
      <c r="A8" s="89" t="s">
        <v>296</v>
      </c>
      <c r="B8" s="89">
        <f>SUM(N11:N110)+IF(M5="OK",0,1)+IF(M7="OK",0,1)</f>
        <v>2</v>
      </c>
      <c r="C8" s="89"/>
      <c r="D8" s="89"/>
      <c r="E8" s="89"/>
      <c r="F8" s="89"/>
      <c r="G8" s="89"/>
      <c r="H8" s="89"/>
      <c r="I8" s="89"/>
      <c r="J8" s="89"/>
      <c r="K8" s="89"/>
      <c r="L8" s="89"/>
      <c r="M8" s="89" t="str">
        <f>IF(B8=0,"入力条件OK","要修正：名簿を確認")</f>
        <v>要修正：名簿を確認</v>
      </c>
    </row>
    <row r="9" spans="1:14" ht="36" customHeight="1">
      <c r="A9" s="251" t="s">
        <v>1690</v>
      </c>
      <c r="B9" s="251"/>
      <c r="C9" s="251"/>
      <c r="D9" s="251"/>
      <c r="E9" s="251"/>
      <c r="F9" s="251"/>
      <c r="G9" s="251"/>
      <c r="H9" s="251"/>
      <c r="I9" s="251"/>
      <c r="J9" s="251"/>
      <c r="K9" s="251"/>
      <c r="L9" s="251"/>
      <c r="M9" s="251"/>
    </row>
    <row r="10" spans="1:14" ht="31.95" customHeight="1">
      <c r="A10" s="40" t="s">
        <v>85</v>
      </c>
      <c r="B10" s="40" t="s">
        <v>52</v>
      </c>
      <c r="C10" s="40" t="s">
        <v>86</v>
      </c>
      <c r="D10" s="40" t="s">
        <v>87</v>
      </c>
      <c r="E10" s="40" t="s">
        <v>88</v>
      </c>
      <c r="F10" s="40" t="s">
        <v>89</v>
      </c>
      <c r="G10" s="40" t="s">
        <v>90</v>
      </c>
      <c r="H10" s="40" t="s">
        <v>91</v>
      </c>
      <c r="I10" s="40" t="s">
        <v>92</v>
      </c>
      <c r="J10" s="40" t="s">
        <v>93</v>
      </c>
      <c r="K10" s="40" t="s">
        <v>94</v>
      </c>
      <c r="L10" s="40" t="s">
        <v>95</v>
      </c>
      <c r="M10" s="40" t="s">
        <v>22</v>
      </c>
      <c r="N10" s="41" t="s">
        <v>96</v>
      </c>
    </row>
    <row r="11" spans="1:14" ht="22.35" customHeight="1">
      <c r="A11" s="89">
        <v>1</v>
      </c>
      <c r="B11" s="73"/>
      <c r="C11" s="74"/>
      <c r="D11" s="74"/>
      <c r="E11" s="74"/>
      <c r="F11" s="74"/>
      <c r="G11" s="74"/>
      <c r="H11" s="74"/>
      <c r="I11" s="74"/>
      <c r="J11" s="74"/>
      <c r="K11" s="74"/>
      <c r="L11" s="74"/>
      <c r="M11" s="42" t="str">
        <f>IF(COUNTA(B11:L11)=0,"",IF(AND(B11="",NOT(ISNUMBER(B11))),"NG：氏名を入力",IF(COUNTA(C11:L11)=0,"NG：資格を選択",IF(OR(AND(NOT(AND(C11="",NOT(ISNUMBER(C11)))),ISNA(MATCH(C11,設定・マスタ!$H$5:$H$96,0))),AND(NOT(AND(D11="",NOT(ISNUMBER(D11)))),ISNA(MATCH(D11,設定・マスタ!$H$5:$H$96,0))),AND(NOT(AND(E11="",NOT(ISNUMBER(E11)))),ISNA(MATCH(E11,設定・マスタ!$H$5:$H$96,0))),AND(NOT(AND(F11="",NOT(ISNUMBER(F11)))),ISNA(MATCH(F11,設定・マスタ!$H$5:$H$96,0))),AND(NOT(AND(G11="",NOT(ISNUMBER(G11)))),ISNA(MATCH(G11,設定・マスタ!$H$5:$H$96,0))),AND(NOT(AND(H11="",NOT(ISNUMBER(H11)))),ISNA(MATCH(H11,設定・マスタ!$H$5:$H$96,0))),AND(NOT(AND(I11="",NOT(ISNUMBER(I11)))),ISNA(MATCH(I11,設定・マスタ!$H$5:$H$96,0))),AND(NOT(AND(J11="",NOT(ISNUMBER(J11)))),ISNA(MATCH(J11,設定・マスタ!$H$5:$H$96,0))),AND(NOT(AND(K11="",NOT(ISNUMBER(K11)))),ISNA(MATCH(K11,設定・マスタ!$H$5:$H$96,0))),AND(NOT(AND(L11="",NOT(ISNUMBER(L11)))),ISNA(MATCH(L11,設定・マスタ!$H$5:$H$96,0)))),"NG：リストから選択",IF(OR(AND(NOT(AND(C11="",NOT(ISNUMBER(C11)))),COUNTIFS(C11:L11,C11)&gt;1),AND(NOT(AND(D11="",NOT(ISNUMBER(D11)))),COUNTIFS(C11:L11,D11)&gt;1),AND(NOT(AND(E11="",NOT(ISNUMBER(E11)))),COUNTIFS(C11:L11,E11)&gt;1),AND(NOT(AND(F11="",NOT(ISNUMBER(F11)))),COUNTIFS(C11:L11,F11)&gt;1),AND(NOT(AND(G11="",NOT(ISNUMBER(G11)))),COUNTIFS(C11:L11,G11)&gt;1),AND(NOT(AND(H11="",NOT(ISNUMBER(H11)))),COUNTIFS(C11:L11,H11)&gt;1),AND(NOT(AND(I11="",NOT(ISNUMBER(I11)))),COUNTIFS(C11:L11,I11)&gt;1),AND(NOT(AND(J11="",NOT(ISNUMBER(J11)))),COUNTIFS(C11:L11,J11)&gt;1),AND(NOT(AND(K11="",NOT(ISNUMBER(K11)))),COUNTIFS(C11:L11,K11)&gt;1),AND(NOT(AND(L11="",NOT(ISNUMBER(L11)))),COUNTIFS(C11:L11,L11)&gt;1)),"NG：同じ資格が重複",IF(COUNTIFS($B$11:$B$110,B11)&gt;1,"要確認：同名の職員","OK"))))))</f>
        <v/>
      </c>
      <c r="N11" s="41">
        <f t="shared" ref="N11:N74" si="0">IF(LEFT(M11,2)="NG",1,0)</f>
        <v>0</v>
      </c>
    </row>
    <row r="12" spans="1:14" ht="22.35" customHeight="1">
      <c r="A12" s="89">
        <v>2</v>
      </c>
      <c r="B12" s="73"/>
      <c r="C12" s="74"/>
      <c r="D12" s="74"/>
      <c r="E12" s="74"/>
      <c r="F12" s="74"/>
      <c r="G12" s="74"/>
      <c r="H12" s="74"/>
      <c r="I12" s="74"/>
      <c r="J12" s="74"/>
      <c r="K12" s="74"/>
      <c r="L12" s="74"/>
      <c r="M12" s="42" t="str">
        <f>IF(COUNTA(B12:L12)=0,"",IF(AND(B12="",NOT(ISNUMBER(B12))),"NG：氏名を入力",IF(COUNTA(C12:L12)=0,"NG：資格を選択",IF(OR(AND(NOT(AND(C12="",NOT(ISNUMBER(C12)))),ISNA(MATCH(C12,設定・マスタ!$H$5:$H$96,0))),AND(NOT(AND(D12="",NOT(ISNUMBER(D12)))),ISNA(MATCH(D12,設定・マスタ!$H$5:$H$96,0))),AND(NOT(AND(E12="",NOT(ISNUMBER(E12)))),ISNA(MATCH(E12,設定・マスタ!$H$5:$H$96,0))),AND(NOT(AND(F12="",NOT(ISNUMBER(F12)))),ISNA(MATCH(F12,設定・マスタ!$H$5:$H$96,0))),AND(NOT(AND(G12="",NOT(ISNUMBER(G12)))),ISNA(MATCH(G12,設定・マスタ!$H$5:$H$96,0))),AND(NOT(AND(H12="",NOT(ISNUMBER(H12)))),ISNA(MATCH(H12,設定・マスタ!$H$5:$H$96,0))),AND(NOT(AND(I12="",NOT(ISNUMBER(I12)))),ISNA(MATCH(I12,設定・マスタ!$H$5:$H$96,0))),AND(NOT(AND(J12="",NOT(ISNUMBER(J12)))),ISNA(MATCH(J12,設定・マスタ!$H$5:$H$96,0))),AND(NOT(AND(K12="",NOT(ISNUMBER(K12)))),ISNA(MATCH(K12,設定・マスタ!$H$5:$H$96,0))),AND(NOT(AND(L12="",NOT(ISNUMBER(L12)))),ISNA(MATCH(L12,設定・マスタ!$H$5:$H$96,0)))),"NG：リストから選択",IF(OR(AND(NOT(AND(C12="",NOT(ISNUMBER(C12)))),COUNTIFS(C12:L12,C12)&gt;1),AND(NOT(AND(D12="",NOT(ISNUMBER(D12)))),COUNTIFS(C12:L12,D12)&gt;1),AND(NOT(AND(E12="",NOT(ISNUMBER(E12)))),COUNTIFS(C12:L12,E12)&gt;1),AND(NOT(AND(F12="",NOT(ISNUMBER(F12)))),COUNTIFS(C12:L12,F12)&gt;1),AND(NOT(AND(G12="",NOT(ISNUMBER(G12)))),COUNTIFS(C12:L12,G12)&gt;1),AND(NOT(AND(H12="",NOT(ISNUMBER(H12)))),COUNTIFS(C12:L12,H12)&gt;1),AND(NOT(AND(I12="",NOT(ISNUMBER(I12)))),COUNTIFS(C12:L12,I12)&gt;1),AND(NOT(AND(J12="",NOT(ISNUMBER(J12)))),COUNTIFS(C12:L12,J12)&gt;1),AND(NOT(AND(K12="",NOT(ISNUMBER(K12)))),COUNTIFS(C12:L12,K12)&gt;1),AND(NOT(AND(L12="",NOT(ISNUMBER(L12)))),COUNTIFS(C12:L12,L12)&gt;1)),"NG：同じ資格が重複",IF(COUNTIFS($B$11:$B$110,B12)&gt;1,"要確認：同名の職員","OK"))))))</f>
        <v/>
      </c>
      <c r="N12" s="41">
        <f t="shared" si="0"/>
        <v>0</v>
      </c>
    </row>
    <row r="13" spans="1:14" ht="22.35" customHeight="1">
      <c r="A13" s="89">
        <v>3</v>
      </c>
      <c r="B13" s="73"/>
      <c r="C13" s="74"/>
      <c r="D13" s="74"/>
      <c r="E13" s="74"/>
      <c r="F13" s="74"/>
      <c r="G13" s="74"/>
      <c r="H13" s="74"/>
      <c r="I13" s="74"/>
      <c r="J13" s="74"/>
      <c r="K13" s="74"/>
      <c r="L13" s="74"/>
      <c r="M13" s="42" t="str">
        <f>IF(COUNTA(B13:L13)=0,"",IF(AND(B13="",NOT(ISNUMBER(B13))),"NG：氏名を入力",IF(COUNTA(C13:L13)=0,"NG：資格を選択",IF(OR(AND(NOT(AND(C13="",NOT(ISNUMBER(C13)))),ISNA(MATCH(C13,設定・マスタ!$H$5:$H$96,0))),AND(NOT(AND(D13="",NOT(ISNUMBER(D13)))),ISNA(MATCH(D13,設定・マスタ!$H$5:$H$96,0))),AND(NOT(AND(E13="",NOT(ISNUMBER(E13)))),ISNA(MATCH(E13,設定・マスタ!$H$5:$H$96,0))),AND(NOT(AND(F13="",NOT(ISNUMBER(F13)))),ISNA(MATCH(F13,設定・マスタ!$H$5:$H$96,0))),AND(NOT(AND(G13="",NOT(ISNUMBER(G13)))),ISNA(MATCH(G13,設定・マスタ!$H$5:$H$96,0))),AND(NOT(AND(H13="",NOT(ISNUMBER(H13)))),ISNA(MATCH(H13,設定・マスタ!$H$5:$H$96,0))),AND(NOT(AND(I13="",NOT(ISNUMBER(I13)))),ISNA(MATCH(I13,設定・マスタ!$H$5:$H$96,0))),AND(NOT(AND(J13="",NOT(ISNUMBER(J13)))),ISNA(MATCH(J13,設定・マスタ!$H$5:$H$96,0))),AND(NOT(AND(K13="",NOT(ISNUMBER(K13)))),ISNA(MATCH(K13,設定・マスタ!$H$5:$H$96,0))),AND(NOT(AND(L13="",NOT(ISNUMBER(L13)))),ISNA(MATCH(L13,設定・マスタ!$H$5:$H$96,0)))),"NG：リストから選択",IF(OR(AND(NOT(AND(C13="",NOT(ISNUMBER(C13)))),COUNTIFS(C13:L13,C13)&gt;1),AND(NOT(AND(D13="",NOT(ISNUMBER(D13)))),COUNTIFS(C13:L13,D13)&gt;1),AND(NOT(AND(E13="",NOT(ISNUMBER(E13)))),COUNTIFS(C13:L13,E13)&gt;1),AND(NOT(AND(F13="",NOT(ISNUMBER(F13)))),COUNTIFS(C13:L13,F13)&gt;1),AND(NOT(AND(G13="",NOT(ISNUMBER(G13)))),COUNTIFS(C13:L13,G13)&gt;1),AND(NOT(AND(H13="",NOT(ISNUMBER(H13)))),COUNTIFS(C13:L13,H13)&gt;1),AND(NOT(AND(I13="",NOT(ISNUMBER(I13)))),COUNTIFS(C13:L13,I13)&gt;1),AND(NOT(AND(J13="",NOT(ISNUMBER(J13)))),COUNTIFS(C13:L13,J13)&gt;1),AND(NOT(AND(K13="",NOT(ISNUMBER(K13)))),COUNTIFS(C13:L13,K13)&gt;1),AND(NOT(AND(L13="",NOT(ISNUMBER(L13)))),COUNTIFS(C13:L13,L13)&gt;1)),"NG：同じ資格が重複",IF(COUNTIFS($B$11:$B$110,B13)&gt;1,"要確認：同名の職員","OK"))))))</f>
        <v/>
      </c>
      <c r="N13" s="41">
        <f t="shared" si="0"/>
        <v>0</v>
      </c>
    </row>
    <row r="14" spans="1:14" ht="22.35" customHeight="1">
      <c r="A14" s="89">
        <v>4</v>
      </c>
      <c r="B14" s="73"/>
      <c r="C14" s="74"/>
      <c r="D14" s="74"/>
      <c r="E14" s="74"/>
      <c r="F14" s="74"/>
      <c r="G14" s="74"/>
      <c r="H14" s="74"/>
      <c r="I14" s="74"/>
      <c r="J14" s="74"/>
      <c r="K14" s="74"/>
      <c r="L14" s="74"/>
      <c r="M14" s="42" t="str">
        <f>IF(COUNTA(B14:L14)=0,"",IF(AND(B14="",NOT(ISNUMBER(B14))),"NG：氏名を入力",IF(COUNTA(C14:L14)=0,"NG：資格を選択",IF(OR(AND(NOT(AND(C14="",NOT(ISNUMBER(C14)))),ISNA(MATCH(C14,設定・マスタ!$H$5:$H$96,0))),AND(NOT(AND(D14="",NOT(ISNUMBER(D14)))),ISNA(MATCH(D14,設定・マスタ!$H$5:$H$96,0))),AND(NOT(AND(E14="",NOT(ISNUMBER(E14)))),ISNA(MATCH(E14,設定・マスタ!$H$5:$H$96,0))),AND(NOT(AND(F14="",NOT(ISNUMBER(F14)))),ISNA(MATCH(F14,設定・マスタ!$H$5:$H$96,0))),AND(NOT(AND(G14="",NOT(ISNUMBER(G14)))),ISNA(MATCH(G14,設定・マスタ!$H$5:$H$96,0))),AND(NOT(AND(H14="",NOT(ISNUMBER(H14)))),ISNA(MATCH(H14,設定・マスタ!$H$5:$H$96,0))),AND(NOT(AND(I14="",NOT(ISNUMBER(I14)))),ISNA(MATCH(I14,設定・マスタ!$H$5:$H$96,0))),AND(NOT(AND(J14="",NOT(ISNUMBER(J14)))),ISNA(MATCH(J14,設定・マスタ!$H$5:$H$96,0))),AND(NOT(AND(K14="",NOT(ISNUMBER(K14)))),ISNA(MATCH(K14,設定・マスタ!$H$5:$H$96,0))),AND(NOT(AND(L14="",NOT(ISNUMBER(L14)))),ISNA(MATCH(L14,設定・マスタ!$H$5:$H$96,0)))),"NG：リストから選択",IF(OR(AND(NOT(AND(C14="",NOT(ISNUMBER(C14)))),COUNTIFS(C14:L14,C14)&gt;1),AND(NOT(AND(D14="",NOT(ISNUMBER(D14)))),COUNTIFS(C14:L14,D14)&gt;1),AND(NOT(AND(E14="",NOT(ISNUMBER(E14)))),COUNTIFS(C14:L14,E14)&gt;1),AND(NOT(AND(F14="",NOT(ISNUMBER(F14)))),COUNTIFS(C14:L14,F14)&gt;1),AND(NOT(AND(G14="",NOT(ISNUMBER(G14)))),COUNTIFS(C14:L14,G14)&gt;1),AND(NOT(AND(H14="",NOT(ISNUMBER(H14)))),COUNTIFS(C14:L14,H14)&gt;1),AND(NOT(AND(I14="",NOT(ISNUMBER(I14)))),COUNTIFS(C14:L14,I14)&gt;1),AND(NOT(AND(J14="",NOT(ISNUMBER(J14)))),COUNTIFS(C14:L14,J14)&gt;1),AND(NOT(AND(K14="",NOT(ISNUMBER(K14)))),COUNTIFS(C14:L14,K14)&gt;1),AND(NOT(AND(L14="",NOT(ISNUMBER(L14)))),COUNTIFS(C14:L14,L14)&gt;1)),"NG：同じ資格が重複",IF(COUNTIFS($B$11:$B$110,B14)&gt;1,"要確認：同名の職員","OK"))))))</f>
        <v/>
      </c>
      <c r="N14" s="41">
        <f t="shared" si="0"/>
        <v>0</v>
      </c>
    </row>
    <row r="15" spans="1:14" ht="22.35" customHeight="1">
      <c r="A15" s="89">
        <v>5</v>
      </c>
      <c r="B15" s="73"/>
      <c r="C15" s="74"/>
      <c r="D15" s="74"/>
      <c r="E15" s="74"/>
      <c r="F15" s="74"/>
      <c r="G15" s="74"/>
      <c r="H15" s="74"/>
      <c r="I15" s="74"/>
      <c r="J15" s="74"/>
      <c r="K15" s="74"/>
      <c r="L15" s="74"/>
      <c r="M15" s="42" t="str">
        <f>IF(COUNTA(B15:L15)=0,"",IF(AND(B15="",NOT(ISNUMBER(B15))),"NG：氏名を入力",IF(COUNTA(C15:L15)=0,"NG：資格を選択",IF(OR(AND(NOT(AND(C15="",NOT(ISNUMBER(C15)))),ISNA(MATCH(C15,設定・マスタ!$H$5:$H$96,0))),AND(NOT(AND(D15="",NOT(ISNUMBER(D15)))),ISNA(MATCH(D15,設定・マスタ!$H$5:$H$96,0))),AND(NOT(AND(E15="",NOT(ISNUMBER(E15)))),ISNA(MATCH(E15,設定・マスタ!$H$5:$H$96,0))),AND(NOT(AND(F15="",NOT(ISNUMBER(F15)))),ISNA(MATCH(F15,設定・マスタ!$H$5:$H$96,0))),AND(NOT(AND(G15="",NOT(ISNUMBER(G15)))),ISNA(MATCH(G15,設定・マスタ!$H$5:$H$96,0))),AND(NOT(AND(H15="",NOT(ISNUMBER(H15)))),ISNA(MATCH(H15,設定・マスタ!$H$5:$H$96,0))),AND(NOT(AND(I15="",NOT(ISNUMBER(I15)))),ISNA(MATCH(I15,設定・マスタ!$H$5:$H$96,0))),AND(NOT(AND(J15="",NOT(ISNUMBER(J15)))),ISNA(MATCH(J15,設定・マスタ!$H$5:$H$96,0))),AND(NOT(AND(K15="",NOT(ISNUMBER(K15)))),ISNA(MATCH(K15,設定・マスタ!$H$5:$H$96,0))),AND(NOT(AND(L15="",NOT(ISNUMBER(L15)))),ISNA(MATCH(L15,設定・マスタ!$H$5:$H$96,0)))),"NG：リストから選択",IF(OR(AND(NOT(AND(C15="",NOT(ISNUMBER(C15)))),COUNTIFS(C15:L15,C15)&gt;1),AND(NOT(AND(D15="",NOT(ISNUMBER(D15)))),COUNTIFS(C15:L15,D15)&gt;1),AND(NOT(AND(E15="",NOT(ISNUMBER(E15)))),COUNTIFS(C15:L15,E15)&gt;1),AND(NOT(AND(F15="",NOT(ISNUMBER(F15)))),COUNTIFS(C15:L15,F15)&gt;1),AND(NOT(AND(G15="",NOT(ISNUMBER(G15)))),COUNTIFS(C15:L15,G15)&gt;1),AND(NOT(AND(H15="",NOT(ISNUMBER(H15)))),COUNTIFS(C15:L15,H15)&gt;1),AND(NOT(AND(I15="",NOT(ISNUMBER(I15)))),COUNTIFS(C15:L15,I15)&gt;1),AND(NOT(AND(J15="",NOT(ISNUMBER(J15)))),COUNTIFS(C15:L15,J15)&gt;1),AND(NOT(AND(K15="",NOT(ISNUMBER(K15)))),COUNTIFS(C15:L15,K15)&gt;1),AND(NOT(AND(L15="",NOT(ISNUMBER(L15)))),COUNTIFS(C15:L15,L15)&gt;1)),"NG：同じ資格が重複",IF(COUNTIFS($B$11:$B$110,B15)&gt;1,"要確認：同名の職員","OK"))))))</f>
        <v/>
      </c>
      <c r="N15" s="41">
        <f t="shared" si="0"/>
        <v>0</v>
      </c>
    </row>
    <row r="16" spans="1:14" ht="22.35" customHeight="1">
      <c r="A16" s="89">
        <v>6</v>
      </c>
      <c r="B16" s="73"/>
      <c r="C16" s="74"/>
      <c r="D16" s="74"/>
      <c r="E16" s="74"/>
      <c r="F16" s="74"/>
      <c r="G16" s="74"/>
      <c r="H16" s="74"/>
      <c r="I16" s="74"/>
      <c r="J16" s="74"/>
      <c r="K16" s="74"/>
      <c r="L16" s="74"/>
      <c r="M16" s="42" t="str">
        <f>IF(COUNTA(B16:L16)=0,"",IF(AND(B16="",NOT(ISNUMBER(B16))),"NG：氏名を入力",IF(COUNTA(C16:L16)=0,"NG：資格を選択",IF(OR(AND(NOT(AND(C16="",NOT(ISNUMBER(C16)))),ISNA(MATCH(C16,設定・マスタ!$H$5:$H$96,0))),AND(NOT(AND(D16="",NOT(ISNUMBER(D16)))),ISNA(MATCH(D16,設定・マスタ!$H$5:$H$96,0))),AND(NOT(AND(E16="",NOT(ISNUMBER(E16)))),ISNA(MATCH(E16,設定・マスタ!$H$5:$H$96,0))),AND(NOT(AND(F16="",NOT(ISNUMBER(F16)))),ISNA(MATCH(F16,設定・マスタ!$H$5:$H$96,0))),AND(NOT(AND(G16="",NOT(ISNUMBER(G16)))),ISNA(MATCH(G16,設定・マスタ!$H$5:$H$96,0))),AND(NOT(AND(H16="",NOT(ISNUMBER(H16)))),ISNA(MATCH(H16,設定・マスタ!$H$5:$H$96,0))),AND(NOT(AND(I16="",NOT(ISNUMBER(I16)))),ISNA(MATCH(I16,設定・マスタ!$H$5:$H$96,0))),AND(NOT(AND(J16="",NOT(ISNUMBER(J16)))),ISNA(MATCH(J16,設定・マスタ!$H$5:$H$96,0))),AND(NOT(AND(K16="",NOT(ISNUMBER(K16)))),ISNA(MATCH(K16,設定・マスタ!$H$5:$H$96,0))),AND(NOT(AND(L16="",NOT(ISNUMBER(L16)))),ISNA(MATCH(L16,設定・マスタ!$H$5:$H$96,0)))),"NG：リストから選択",IF(OR(AND(NOT(AND(C16="",NOT(ISNUMBER(C16)))),COUNTIFS(C16:L16,C16)&gt;1),AND(NOT(AND(D16="",NOT(ISNUMBER(D16)))),COUNTIFS(C16:L16,D16)&gt;1),AND(NOT(AND(E16="",NOT(ISNUMBER(E16)))),COUNTIFS(C16:L16,E16)&gt;1),AND(NOT(AND(F16="",NOT(ISNUMBER(F16)))),COUNTIFS(C16:L16,F16)&gt;1),AND(NOT(AND(G16="",NOT(ISNUMBER(G16)))),COUNTIFS(C16:L16,G16)&gt;1),AND(NOT(AND(H16="",NOT(ISNUMBER(H16)))),COUNTIFS(C16:L16,H16)&gt;1),AND(NOT(AND(I16="",NOT(ISNUMBER(I16)))),COUNTIFS(C16:L16,I16)&gt;1),AND(NOT(AND(J16="",NOT(ISNUMBER(J16)))),COUNTIFS(C16:L16,J16)&gt;1),AND(NOT(AND(K16="",NOT(ISNUMBER(K16)))),COUNTIFS(C16:L16,K16)&gt;1),AND(NOT(AND(L16="",NOT(ISNUMBER(L16)))),COUNTIFS(C16:L16,L16)&gt;1)),"NG：同じ資格が重複",IF(COUNTIFS($B$11:$B$110,B16)&gt;1,"要確認：同名の職員","OK"))))))</f>
        <v/>
      </c>
      <c r="N16" s="41">
        <f t="shared" si="0"/>
        <v>0</v>
      </c>
    </row>
    <row r="17" spans="1:14" ht="22.35" customHeight="1">
      <c r="A17" s="89">
        <v>7</v>
      </c>
      <c r="B17" s="73"/>
      <c r="C17" s="74"/>
      <c r="D17" s="74"/>
      <c r="E17" s="74"/>
      <c r="F17" s="74"/>
      <c r="G17" s="74"/>
      <c r="H17" s="74"/>
      <c r="I17" s="74"/>
      <c r="J17" s="74"/>
      <c r="K17" s="74"/>
      <c r="L17" s="74"/>
      <c r="M17" s="42" t="str">
        <f>IF(COUNTA(B17:L17)=0,"",IF(AND(B17="",NOT(ISNUMBER(B17))),"NG：氏名を入力",IF(COUNTA(C17:L17)=0,"NG：資格を選択",IF(OR(AND(NOT(AND(C17="",NOT(ISNUMBER(C17)))),ISNA(MATCH(C17,設定・マスタ!$H$5:$H$96,0))),AND(NOT(AND(D17="",NOT(ISNUMBER(D17)))),ISNA(MATCH(D17,設定・マスタ!$H$5:$H$96,0))),AND(NOT(AND(E17="",NOT(ISNUMBER(E17)))),ISNA(MATCH(E17,設定・マスタ!$H$5:$H$96,0))),AND(NOT(AND(F17="",NOT(ISNUMBER(F17)))),ISNA(MATCH(F17,設定・マスタ!$H$5:$H$96,0))),AND(NOT(AND(G17="",NOT(ISNUMBER(G17)))),ISNA(MATCH(G17,設定・マスタ!$H$5:$H$96,0))),AND(NOT(AND(H17="",NOT(ISNUMBER(H17)))),ISNA(MATCH(H17,設定・マスタ!$H$5:$H$96,0))),AND(NOT(AND(I17="",NOT(ISNUMBER(I17)))),ISNA(MATCH(I17,設定・マスタ!$H$5:$H$96,0))),AND(NOT(AND(J17="",NOT(ISNUMBER(J17)))),ISNA(MATCH(J17,設定・マスタ!$H$5:$H$96,0))),AND(NOT(AND(K17="",NOT(ISNUMBER(K17)))),ISNA(MATCH(K17,設定・マスタ!$H$5:$H$96,0))),AND(NOT(AND(L17="",NOT(ISNUMBER(L17)))),ISNA(MATCH(L17,設定・マスタ!$H$5:$H$96,0)))),"NG：リストから選択",IF(OR(AND(NOT(AND(C17="",NOT(ISNUMBER(C17)))),COUNTIFS(C17:L17,C17)&gt;1),AND(NOT(AND(D17="",NOT(ISNUMBER(D17)))),COUNTIFS(C17:L17,D17)&gt;1),AND(NOT(AND(E17="",NOT(ISNUMBER(E17)))),COUNTIFS(C17:L17,E17)&gt;1),AND(NOT(AND(F17="",NOT(ISNUMBER(F17)))),COUNTIFS(C17:L17,F17)&gt;1),AND(NOT(AND(G17="",NOT(ISNUMBER(G17)))),COUNTIFS(C17:L17,G17)&gt;1),AND(NOT(AND(H17="",NOT(ISNUMBER(H17)))),COUNTIFS(C17:L17,H17)&gt;1),AND(NOT(AND(I17="",NOT(ISNUMBER(I17)))),COUNTIFS(C17:L17,I17)&gt;1),AND(NOT(AND(J17="",NOT(ISNUMBER(J17)))),COUNTIFS(C17:L17,J17)&gt;1),AND(NOT(AND(K17="",NOT(ISNUMBER(K17)))),COUNTIFS(C17:L17,K17)&gt;1),AND(NOT(AND(L17="",NOT(ISNUMBER(L17)))),COUNTIFS(C17:L17,L17)&gt;1)),"NG：同じ資格が重複",IF(COUNTIFS($B$11:$B$110,B17)&gt;1,"要確認：同名の職員","OK"))))))</f>
        <v/>
      </c>
      <c r="N17" s="41">
        <f t="shared" si="0"/>
        <v>0</v>
      </c>
    </row>
    <row r="18" spans="1:14" ht="22.35" customHeight="1">
      <c r="A18" s="89">
        <v>8</v>
      </c>
      <c r="B18" s="73"/>
      <c r="C18" s="74"/>
      <c r="D18" s="74"/>
      <c r="E18" s="74"/>
      <c r="F18" s="74"/>
      <c r="G18" s="74"/>
      <c r="H18" s="74"/>
      <c r="I18" s="74"/>
      <c r="J18" s="74"/>
      <c r="K18" s="74"/>
      <c r="L18" s="74"/>
      <c r="M18" s="42" t="str">
        <f>IF(COUNTA(B18:L18)=0,"",IF(AND(B18="",NOT(ISNUMBER(B18))),"NG：氏名を入力",IF(COUNTA(C18:L18)=0,"NG：資格を選択",IF(OR(AND(NOT(AND(C18="",NOT(ISNUMBER(C18)))),ISNA(MATCH(C18,設定・マスタ!$H$5:$H$96,0))),AND(NOT(AND(D18="",NOT(ISNUMBER(D18)))),ISNA(MATCH(D18,設定・マスタ!$H$5:$H$96,0))),AND(NOT(AND(E18="",NOT(ISNUMBER(E18)))),ISNA(MATCH(E18,設定・マスタ!$H$5:$H$96,0))),AND(NOT(AND(F18="",NOT(ISNUMBER(F18)))),ISNA(MATCH(F18,設定・マスタ!$H$5:$H$96,0))),AND(NOT(AND(G18="",NOT(ISNUMBER(G18)))),ISNA(MATCH(G18,設定・マスタ!$H$5:$H$96,0))),AND(NOT(AND(H18="",NOT(ISNUMBER(H18)))),ISNA(MATCH(H18,設定・マスタ!$H$5:$H$96,0))),AND(NOT(AND(I18="",NOT(ISNUMBER(I18)))),ISNA(MATCH(I18,設定・マスタ!$H$5:$H$96,0))),AND(NOT(AND(J18="",NOT(ISNUMBER(J18)))),ISNA(MATCH(J18,設定・マスタ!$H$5:$H$96,0))),AND(NOT(AND(K18="",NOT(ISNUMBER(K18)))),ISNA(MATCH(K18,設定・マスタ!$H$5:$H$96,0))),AND(NOT(AND(L18="",NOT(ISNUMBER(L18)))),ISNA(MATCH(L18,設定・マスタ!$H$5:$H$96,0)))),"NG：リストから選択",IF(OR(AND(NOT(AND(C18="",NOT(ISNUMBER(C18)))),COUNTIFS(C18:L18,C18)&gt;1),AND(NOT(AND(D18="",NOT(ISNUMBER(D18)))),COUNTIFS(C18:L18,D18)&gt;1),AND(NOT(AND(E18="",NOT(ISNUMBER(E18)))),COUNTIFS(C18:L18,E18)&gt;1),AND(NOT(AND(F18="",NOT(ISNUMBER(F18)))),COUNTIFS(C18:L18,F18)&gt;1),AND(NOT(AND(G18="",NOT(ISNUMBER(G18)))),COUNTIFS(C18:L18,G18)&gt;1),AND(NOT(AND(H18="",NOT(ISNUMBER(H18)))),COUNTIFS(C18:L18,H18)&gt;1),AND(NOT(AND(I18="",NOT(ISNUMBER(I18)))),COUNTIFS(C18:L18,I18)&gt;1),AND(NOT(AND(J18="",NOT(ISNUMBER(J18)))),COUNTIFS(C18:L18,J18)&gt;1),AND(NOT(AND(K18="",NOT(ISNUMBER(K18)))),COUNTIFS(C18:L18,K18)&gt;1),AND(NOT(AND(L18="",NOT(ISNUMBER(L18)))),COUNTIFS(C18:L18,L18)&gt;1)),"NG：同じ資格が重複",IF(COUNTIFS($B$11:$B$110,B18)&gt;1,"要確認：同名の職員","OK"))))))</f>
        <v/>
      </c>
      <c r="N18" s="41">
        <f t="shared" si="0"/>
        <v>0</v>
      </c>
    </row>
    <row r="19" spans="1:14" ht="22.35" customHeight="1">
      <c r="A19" s="89">
        <v>9</v>
      </c>
      <c r="B19" s="73"/>
      <c r="C19" s="74"/>
      <c r="D19" s="74"/>
      <c r="E19" s="74"/>
      <c r="F19" s="74"/>
      <c r="G19" s="74"/>
      <c r="H19" s="74"/>
      <c r="I19" s="74"/>
      <c r="J19" s="74"/>
      <c r="K19" s="74"/>
      <c r="L19" s="74"/>
      <c r="M19" s="42" t="str">
        <f>IF(COUNTA(B19:L19)=0,"",IF(AND(B19="",NOT(ISNUMBER(B19))),"NG：氏名を入力",IF(COUNTA(C19:L19)=0,"NG：資格を選択",IF(OR(AND(NOT(AND(C19="",NOT(ISNUMBER(C19)))),ISNA(MATCH(C19,設定・マスタ!$H$5:$H$96,0))),AND(NOT(AND(D19="",NOT(ISNUMBER(D19)))),ISNA(MATCH(D19,設定・マスタ!$H$5:$H$96,0))),AND(NOT(AND(E19="",NOT(ISNUMBER(E19)))),ISNA(MATCH(E19,設定・マスタ!$H$5:$H$96,0))),AND(NOT(AND(F19="",NOT(ISNUMBER(F19)))),ISNA(MATCH(F19,設定・マスタ!$H$5:$H$96,0))),AND(NOT(AND(G19="",NOT(ISNUMBER(G19)))),ISNA(MATCH(G19,設定・マスタ!$H$5:$H$96,0))),AND(NOT(AND(H19="",NOT(ISNUMBER(H19)))),ISNA(MATCH(H19,設定・マスタ!$H$5:$H$96,0))),AND(NOT(AND(I19="",NOT(ISNUMBER(I19)))),ISNA(MATCH(I19,設定・マスタ!$H$5:$H$96,0))),AND(NOT(AND(J19="",NOT(ISNUMBER(J19)))),ISNA(MATCH(J19,設定・マスタ!$H$5:$H$96,0))),AND(NOT(AND(K19="",NOT(ISNUMBER(K19)))),ISNA(MATCH(K19,設定・マスタ!$H$5:$H$96,0))),AND(NOT(AND(L19="",NOT(ISNUMBER(L19)))),ISNA(MATCH(L19,設定・マスタ!$H$5:$H$96,0)))),"NG：リストから選択",IF(OR(AND(NOT(AND(C19="",NOT(ISNUMBER(C19)))),COUNTIFS(C19:L19,C19)&gt;1),AND(NOT(AND(D19="",NOT(ISNUMBER(D19)))),COUNTIFS(C19:L19,D19)&gt;1),AND(NOT(AND(E19="",NOT(ISNUMBER(E19)))),COUNTIFS(C19:L19,E19)&gt;1),AND(NOT(AND(F19="",NOT(ISNUMBER(F19)))),COUNTIFS(C19:L19,F19)&gt;1),AND(NOT(AND(G19="",NOT(ISNUMBER(G19)))),COUNTIFS(C19:L19,G19)&gt;1),AND(NOT(AND(H19="",NOT(ISNUMBER(H19)))),COUNTIFS(C19:L19,H19)&gt;1),AND(NOT(AND(I19="",NOT(ISNUMBER(I19)))),COUNTIFS(C19:L19,I19)&gt;1),AND(NOT(AND(J19="",NOT(ISNUMBER(J19)))),COUNTIFS(C19:L19,J19)&gt;1),AND(NOT(AND(K19="",NOT(ISNUMBER(K19)))),COUNTIFS(C19:L19,K19)&gt;1),AND(NOT(AND(L19="",NOT(ISNUMBER(L19)))),COUNTIFS(C19:L19,L19)&gt;1)),"NG：同じ資格が重複",IF(COUNTIFS($B$11:$B$110,B19)&gt;1,"要確認：同名の職員","OK"))))))</f>
        <v/>
      </c>
      <c r="N19" s="41">
        <f t="shared" si="0"/>
        <v>0</v>
      </c>
    </row>
    <row r="20" spans="1:14" ht="22.35" customHeight="1">
      <c r="A20" s="89">
        <v>10</v>
      </c>
      <c r="B20" s="73"/>
      <c r="C20" s="74"/>
      <c r="D20" s="74"/>
      <c r="E20" s="74"/>
      <c r="F20" s="74"/>
      <c r="G20" s="74"/>
      <c r="H20" s="74"/>
      <c r="I20" s="74"/>
      <c r="J20" s="74"/>
      <c r="K20" s="74"/>
      <c r="L20" s="74"/>
      <c r="M20" s="42" t="str">
        <f>IF(COUNTA(B20:L20)=0,"",IF(AND(B20="",NOT(ISNUMBER(B20))),"NG：氏名を入力",IF(COUNTA(C20:L20)=0,"NG：資格を選択",IF(OR(AND(NOT(AND(C20="",NOT(ISNUMBER(C20)))),ISNA(MATCH(C20,設定・マスタ!$H$5:$H$96,0))),AND(NOT(AND(D20="",NOT(ISNUMBER(D20)))),ISNA(MATCH(D20,設定・マスタ!$H$5:$H$96,0))),AND(NOT(AND(E20="",NOT(ISNUMBER(E20)))),ISNA(MATCH(E20,設定・マスタ!$H$5:$H$96,0))),AND(NOT(AND(F20="",NOT(ISNUMBER(F20)))),ISNA(MATCH(F20,設定・マスタ!$H$5:$H$96,0))),AND(NOT(AND(G20="",NOT(ISNUMBER(G20)))),ISNA(MATCH(G20,設定・マスタ!$H$5:$H$96,0))),AND(NOT(AND(H20="",NOT(ISNUMBER(H20)))),ISNA(MATCH(H20,設定・マスタ!$H$5:$H$96,0))),AND(NOT(AND(I20="",NOT(ISNUMBER(I20)))),ISNA(MATCH(I20,設定・マスタ!$H$5:$H$96,0))),AND(NOT(AND(J20="",NOT(ISNUMBER(J20)))),ISNA(MATCH(J20,設定・マスタ!$H$5:$H$96,0))),AND(NOT(AND(K20="",NOT(ISNUMBER(K20)))),ISNA(MATCH(K20,設定・マスタ!$H$5:$H$96,0))),AND(NOT(AND(L20="",NOT(ISNUMBER(L20)))),ISNA(MATCH(L20,設定・マスタ!$H$5:$H$96,0)))),"NG：リストから選択",IF(OR(AND(NOT(AND(C20="",NOT(ISNUMBER(C20)))),COUNTIFS(C20:L20,C20)&gt;1),AND(NOT(AND(D20="",NOT(ISNUMBER(D20)))),COUNTIFS(C20:L20,D20)&gt;1),AND(NOT(AND(E20="",NOT(ISNUMBER(E20)))),COUNTIFS(C20:L20,E20)&gt;1),AND(NOT(AND(F20="",NOT(ISNUMBER(F20)))),COUNTIFS(C20:L20,F20)&gt;1),AND(NOT(AND(G20="",NOT(ISNUMBER(G20)))),COUNTIFS(C20:L20,G20)&gt;1),AND(NOT(AND(H20="",NOT(ISNUMBER(H20)))),COUNTIFS(C20:L20,H20)&gt;1),AND(NOT(AND(I20="",NOT(ISNUMBER(I20)))),COUNTIFS(C20:L20,I20)&gt;1),AND(NOT(AND(J20="",NOT(ISNUMBER(J20)))),COUNTIFS(C20:L20,J20)&gt;1),AND(NOT(AND(K20="",NOT(ISNUMBER(K20)))),COUNTIFS(C20:L20,K20)&gt;1),AND(NOT(AND(L20="",NOT(ISNUMBER(L20)))),COUNTIFS(C20:L20,L20)&gt;1)),"NG：同じ資格が重複",IF(COUNTIFS($B$11:$B$110,B20)&gt;1,"要確認：同名の職員","OK"))))))</f>
        <v/>
      </c>
      <c r="N20" s="41">
        <f t="shared" si="0"/>
        <v>0</v>
      </c>
    </row>
    <row r="21" spans="1:14" ht="22.35" customHeight="1">
      <c r="A21" s="89">
        <v>11</v>
      </c>
      <c r="B21" s="73"/>
      <c r="C21" s="74"/>
      <c r="D21" s="74"/>
      <c r="E21" s="74"/>
      <c r="F21" s="74"/>
      <c r="G21" s="74"/>
      <c r="H21" s="74"/>
      <c r="I21" s="74"/>
      <c r="J21" s="74"/>
      <c r="K21" s="74"/>
      <c r="L21" s="74"/>
      <c r="M21" s="42" t="str">
        <f>IF(COUNTA(B21:L21)=0,"",IF(AND(B21="",NOT(ISNUMBER(B21))),"NG：氏名を入力",IF(COUNTA(C21:L21)=0,"NG：資格を選択",IF(OR(AND(NOT(AND(C21="",NOT(ISNUMBER(C21)))),ISNA(MATCH(C21,設定・マスタ!$H$5:$H$96,0))),AND(NOT(AND(D21="",NOT(ISNUMBER(D21)))),ISNA(MATCH(D21,設定・マスタ!$H$5:$H$96,0))),AND(NOT(AND(E21="",NOT(ISNUMBER(E21)))),ISNA(MATCH(E21,設定・マスタ!$H$5:$H$96,0))),AND(NOT(AND(F21="",NOT(ISNUMBER(F21)))),ISNA(MATCH(F21,設定・マスタ!$H$5:$H$96,0))),AND(NOT(AND(G21="",NOT(ISNUMBER(G21)))),ISNA(MATCH(G21,設定・マスタ!$H$5:$H$96,0))),AND(NOT(AND(H21="",NOT(ISNUMBER(H21)))),ISNA(MATCH(H21,設定・マスタ!$H$5:$H$96,0))),AND(NOT(AND(I21="",NOT(ISNUMBER(I21)))),ISNA(MATCH(I21,設定・マスタ!$H$5:$H$96,0))),AND(NOT(AND(J21="",NOT(ISNUMBER(J21)))),ISNA(MATCH(J21,設定・マスタ!$H$5:$H$96,0))),AND(NOT(AND(K21="",NOT(ISNUMBER(K21)))),ISNA(MATCH(K21,設定・マスタ!$H$5:$H$96,0))),AND(NOT(AND(L21="",NOT(ISNUMBER(L21)))),ISNA(MATCH(L21,設定・マスタ!$H$5:$H$96,0)))),"NG：リストから選択",IF(OR(AND(NOT(AND(C21="",NOT(ISNUMBER(C21)))),COUNTIFS(C21:L21,C21)&gt;1),AND(NOT(AND(D21="",NOT(ISNUMBER(D21)))),COUNTIFS(C21:L21,D21)&gt;1),AND(NOT(AND(E21="",NOT(ISNUMBER(E21)))),COUNTIFS(C21:L21,E21)&gt;1),AND(NOT(AND(F21="",NOT(ISNUMBER(F21)))),COUNTIFS(C21:L21,F21)&gt;1),AND(NOT(AND(G21="",NOT(ISNUMBER(G21)))),COUNTIFS(C21:L21,G21)&gt;1),AND(NOT(AND(H21="",NOT(ISNUMBER(H21)))),COUNTIFS(C21:L21,H21)&gt;1),AND(NOT(AND(I21="",NOT(ISNUMBER(I21)))),COUNTIFS(C21:L21,I21)&gt;1),AND(NOT(AND(J21="",NOT(ISNUMBER(J21)))),COUNTIFS(C21:L21,J21)&gt;1),AND(NOT(AND(K21="",NOT(ISNUMBER(K21)))),COUNTIFS(C21:L21,K21)&gt;1),AND(NOT(AND(L21="",NOT(ISNUMBER(L21)))),COUNTIFS(C21:L21,L21)&gt;1)),"NG：同じ資格が重複",IF(COUNTIFS($B$11:$B$110,B21)&gt;1,"要確認：同名の職員","OK"))))))</f>
        <v/>
      </c>
      <c r="N21" s="41">
        <f t="shared" si="0"/>
        <v>0</v>
      </c>
    </row>
    <row r="22" spans="1:14" ht="22.35" customHeight="1">
      <c r="A22" s="89">
        <v>12</v>
      </c>
      <c r="B22" s="73"/>
      <c r="C22" s="74"/>
      <c r="D22" s="74"/>
      <c r="E22" s="74"/>
      <c r="F22" s="74"/>
      <c r="G22" s="74"/>
      <c r="H22" s="74"/>
      <c r="I22" s="74"/>
      <c r="J22" s="74"/>
      <c r="K22" s="74"/>
      <c r="L22" s="74"/>
      <c r="M22" s="42" t="str">
        <f>IF(COUNTA(B22:L22)=0,"",IF(AND(B22="",NOT(ISNUMBER(B22))),"NG：氏名を入力",IF(COUNTA(C22:L22)=0,"NG：資格を選択",IF(OR(AND(NOT(AND(C22="",NOT(ISNUMBER(C22)))),ISNA(MATCH(C22,設定・マスタ!$H$5:$H$96,0))),AND(NOT(AND(D22="",NOT(ISNUMBER(D22)))),ISNA(MATCH(D22,設定・マスタ!$H$5:$H$96,0))),AND(NOT(AND(E22="",NOT(ISNUMBER(E22)))),ISNA(MATCH(E22,設定・マスタ!$H$5:$H$96,0))),AND(NOT(AND(F22="",NOT(ISNUMBER(F22)))),ISNA(MATCH(F22,設定・マスタ!$H$5:$H$96,0))),AND(NOT(AND(G22="",NOT(ISNUMBER(G22)))),ISNA(MATCH(G22,設定・マスタ!$H$5:$H$96,0))),AND(NOT(AND(H22="",NOT(ISNUMBER(H22)))),ISNA(MATCH(H22,設定・マスタ!$H$5:$H$96,0))),AND(NOT(AND(I22="",NOT(ISNUMBER(I22)))),ISNA(MATCH(I22,設定・マスタ!$H$5:$H$96,0))),AND(NOT(AND(J22="",NOT(ISNUMBER(J22)))),ISNA(MATCH(J22,設定・マスタ!$H$5:$H$96,0))),AND(NOT(AND(K22="",NOT(ISNUMBER(K22)))),ISNA(MATCH(K22,設定・マスタ!$H$5:$H$96,0))),AND(NOT(AND(L22="",NOT(ISNUMBER(L22)))),ISNA(MATCH(L22,設定・マスタ!$H$5:$H$96,0)))),"NG：リストから選択",IF(OR(AND(NOT(AND(C22="",NOT(ISNUMBER(C22)))),COUNTIFS(C22:L22,C22)&gt;1),AND(NOT(AND(D22="",NOT(ISNUMBER(D22)))),COUNTIFS(C22:L22,D22)&gt;1),AND(NOT(AND(E22="",NOT(ISNUMBER(E22)))),COUNTIFS(C22:L22,E22)&gt;1),AND(NOT(AND(F22="",NOT(ISNUMBER(F22)))),COUNTIFS(C22:L22,F22)&gt;1),AND(NOT(AND(G22="",NOT(ISNUMBER(G22)))),COUNTIFS(C22:L22,G22)&gt;1),AND(NOT(AND(H22="",NOT(ISNUMBER(H22)))),COUNTIFS(C22:L22,H22)&gt;1),AND(NOT(AND(I22="",NOT(ISNUMBER(I22)))),COUNTIFS(C22:L22,I22)&gt;1),AND(NOT(AND(J22="",NOT(ISNUMBER(J22)))),COUNTIFS(C22:L22,J22)&gt;1),AND(NOT(AND(K22="",NOT(ISNUMBER(K22)))),COUNTIFS(C22:L22,K22)&gt;1),AND(NOT(AND(L22="",NOT(ISNUMBER(L22)))),COUNTIFS(C22:L22,L22)&gt;1)),"NG：同じ資格が重複",IF(COUNTIFS($B$11:$B$110,B22)&gt;1,"要確認：同名の職員","OK"))))))</f>
        <v/>
      </c>
      <c r="N22" s="41">
        <f t="shared" si="0"/>
        <v>0</v>
      </c>
    </row>
    <row r="23" spans="1:14" ht="22.35" customHeight="1">
      <c r="A23" s="89">
        <v>13</v>
      </c>
      <c r="B23" s="73"/>
      <c r="C23" s="74"/>
      <c r="D23" s="74"/>
      <c r="E23" s="74"/>
      <c r="F23" s="74"/>
      <c r="G23" s="74"/>
      <c r="H23" s="74"/>
      <c r="I23" s="74"/>
      <c r="J23" s="74"/>
      <c r="K23" s="74"/>
      <c r="L23" s="74"/>
      <c r="M23" s="42" t="str">
        <f>IF(COUNTA(B23:L23)=0,"",IF(AND(B23="",NOT(ISNUMBER(B23))),"NG：氏名を入力",IF(COUNTA(C23:L23)=0,"NG：資格を選択",IF(OR(AND(NOT(AND(C23="",NOT(ISNUMBER(C23)))),ISNA(MATCH(C23,設定・マスタ!$H$5:$H$96,0))),AND(NOT(AND(D23="",NOT(ISNUMBER(D23)))),ISNA(MATCH(D23,設定・マスタ!$H$5:$H$96,0))),AND(NOT(AND(E23="",NOT(ISNUMBER(E23)))),ISNA(MATCH(E23,設定・マスタ!$H$5:$H$96,0))),AND(NOT(AND(F23="",NOT(ISNUMBER(F23)))),ISNA(MATCH(F23,設定・マスタ!$H$5:$H$96,0))),AND(NOT(AND(G23="",NOT(ISNUMBER(G23)))),ISNA(MATCH(G23,設定・マスタ!$H$5:$H$96,0))),AND(NOT(AND(H23="",NOT(ISNUMBER(H23)))),ISNA(MATCH(H23,設定・マスタ!$H$5:$H$96,0))),AND(NOT(AND(I23="",NOT(ISNUMBER(I23)))),ISNA(MATCH(I23,設定・マスタ!$H$5:$H$96,0))),AND(NOT(AND(J23="",NOT(ISNUMBER(J23)))),ISNA(MATCH(J23,設定・マスタ!$H$5:$H$96,0))),AND(NOT(AND(K23="",NOT(ISNUMBER(K23)))),ISNA(MATCH(K23,設定・マスタ!$H$5:$H$96,0))),AND(NOT(AND(L23="",NOT(ISNUMBER(L23)))),ISNA(MATCH(L23,設定・マスタ!$H$5:$H$96,0)))),"NG：リストから選択",IF(OR(AND(NOT(AND(C23="",NOT(ISNUMBER(C23)))),COUNTIFS(C23:L23,C23)&gt;1),AND(NOT(AND(D23="",NOT(ISNUMBER(D23)))),COUNTIFS(C23:L23,D23)&gt;1),AND(NOT(AND(E23="",NOT(ISNUMBER(E23)))),COUNTIFS(C23:L23,E23)&gt;1),AND(NOT(AND(F23="",NOT(ISNUMBER(F23)))),COUNTIFS(C23:L23,F23)&gt;1),AND(NOT(AND(G23="",NOT(ISNUMBER(G23)))),COUNTIFS(C23:L23,G23)&gt;1),AND(NOT(AND(H23="",NOT(ISNUMBER(H23)))),COUNTIFS(C23:L23,H23)&gt;1),AND(NOT(AND(I23="",NOT(ISNUMBER(I23)))),COUNTIFS(C23:L23,I23)&gt;1),AND(NOT(AND(J23="",NOT(ISNUMBER(J23)))),COUNTIFS(C23:L23,J23)&gt;1),AND(NOT(AND(K23="",NOT(ISNUMBER(K23)))),COUNTIFS(C23:L23,K23)&gt;1),AND(NOT(AND(L23="",NOT(ISNUMBER(L23)))),COUNTIFS(C23:L23,L23)&gt;1)),"NG：同じ資格が重複",IF(COUNTIFS($B$11:$B$110,B23)&gt;1,"要確認：同名の職員","OK"))))))</f>
        <v/>
      </c>
      <c r="N23" s="41">
        <f t="shared" si="0"/>
        <v>0</v>
      </c>
    </row>
    <row r="24" spans="1:14" ht="22.35" customHeight="1">
      <c r="A24" s="89">
        <v>14</v>
      </c>
      <c r="B24" s="73"/>
      <c r="C24" s="74"/>
      <c r="D24" s="74"/>
      <c r="E24" s="74"/>
      <c r="F24" s="74"/>
      <c r="G24" s="74"/>
      <c r="H24" s="74"/>
      <c r="I24" s="74"/>
      <c r="J24" s="74"/>
      <c r="K24" s="74"/>
      <c r="L24" s="74"/>
      <c r="M24" s="42" t="str">
        <f>IF(COUNTA(B24:L24)=0,"",IF(AND(B24="",NOT(ISNUMBER(B24))),"NG：氏名を入力",IF(COUNTA(C24:L24)=0,"NG：資格を選択",IF(OR(AND(NOT(AND(C24="",NOT(ISNUMBER(C24)))),ISNA(MATCH(C24,設定・マスタ!$H$5:$H$96,0))),AND(NOT(AND(D24="",NOT(ISNUMBER(D24)))),ISNA(MATCH(D24,設定・マスタ!$H$5:$H$96,0))),AND(NOT(AND(E24="",NOT(ISNUMBER(E24)))),ISNA(MATCH(E24,設定・マスタ!$H$5:$H$96,0))),AND(NOT(AND(F24="",NOT(ISNUMBER(F24)))),ISNA(MATCH(F24,設定・マスタ!$H$5:$H$96,0))),AND(NOT(AND(G24="",NOT(ISNUMBER(G24)))),ISNA(MATCH(G24,設定・マスタ!$H$5:$H$96,0))),AND(NOT(AND(H24="",NOT(ISNUMBER(H24)))),ISNA(MATCH(H24,設定・マスタ!$H$5:$H$96,0))),AND(NOT(AND(I24="",NOT(ISNUMBER(I24)))),ISNA(MATCH(I24,設定・マスタ!$H$5:$H$96,0))),AND(NOT(AND(J24="",NOT(ISNUMBER(J24)))),ISNA(MATCH(J24,設定・マスタ!$H$5:$H$96,0))),AND(NOT(AND(K24="",NOT(ISNUMBER(K24)))),ISNA(MATCH(K24,設定・マスタ!$H$5:$H$96,0))),AND(NOT(AND(L24="",NOT(ISNUMBER(L24)))),ISNA(MATCH(L24,設定・マスタ!$H$5:$H$96,0)))),"NG：リストから選択",IF(OR(AND(NOT(AND(C24="",NOT(ISNUMBER(C24)))),COUNTIFS(C24:L24,C24)&gt;1),AND(NOT(AND(D24="",NOT(ISNUMBER(D24)))),COUNTIFS(C24:L24,D24)&gt;1),AND(NOT(AND(E24="",NOT(ISNUMBER(E24)))),COUNTIFS(C24:L24,E24)&gt;1),AND(NOT(AND(F24="",NOT(ISNUMBER(F24)))),COUNTIFS(C24:L24,F24)&gt;1),AND(NOT(AND(G24="",NOT(ISNUMBER(G24)))),COUNTIFS(C24:L24,G24)&gt;1),AND(NOT(AND(H24="",NOT(ISNUMBER(H24)))),COUNTIFS(C24:L24,H24)&gt;1),AND(NOT(AND(I24="",NOT(ISNUMBER(I24)))),COUNTIFS(C24:L24,I24)&gt;1),AND(NOT(AND(J24="",NOT(ISNUMBER(J24)))),COUNTIFS(C24:L24,J24)&gt;1),AND(NOT(AND(K24="",NOT(ISNUMBER(K24)))),COUNTIFS(C24:L24,K24)&gt;1),AND(NOT(AND(L24="",NOT(ISNUMBER(L24)))),COUNTIFS(C24:L24,L24)&gt;1)),"NG：同じ資格が重複",IF(COUNTIFS($B$11:$B$110,B24)&gt;1,"要確認：同名の職員","OK"))))))</f>
        <v/>
      </c>
      <c r="N24" s="41">
        <f t="shared" si="0"/>
        <v>0</v>
      </c>
    </row>
    <row r="25" spans="1:14" ht="22.35" customHeight="1">
      <c r="A25" s="89">
        <v>15</v>
      </c>
      <c r="B25" s="73"/>
      <c r="C25" s="74"/>
      <c r="D25" s="74"/>
      <c r="E25" s="74"/>
      <c r="F25" s="74"/>
      <c r="G25" s="74"/>
      <c r="H25" s="74"/>
      <c r="I25" s="74"/>
      <c r="J25" s="74"/>
      <c r="K25" s="74"/>
      <c r="L25" s="74"/>
      <c r="M25" s="42" t="str">
        <f>IF(COUNTA(B25:L25)=0,"",IF(AND(B25="",NOT(ISNUMBER(B25))),"NG：氏名を入力",IF(COUNTA(C25:L25)=0,"NG：資格を選択",IF(OR(AND(NOT(AND(C25="",NOT(ISNUMBER(C25)))),ISNA(MATCH(C25,設定・マスタ!$H$5:$H$96,0))),AND(NOT(AND(D25="",NOT(ISNUMBER(D25)))),ISNA(MATCH(D25,設定・マスタ!$H$5:$H$96,0))),AND(NOT(AND(E25="",NOT(ISNUMBER(E25)))),ISNA(MATCH(E25,設定・マスタ!$H$5:$H$96,0))),AND(NOT(AND(F25="",NOT(ISNUMBER(F25)))),ISNA(MATCH(F25,設定・マスタ!$H$5:$H$96,0))),AND(NOT(AND(G25="",NOT(ISNUMBER(G25)))),ISNA(MATCH(G25,設定・マスタ!$H$5:$H$96,0))),AND(NOT(AND(H25="",NOT(ISNUMBER(H25)))),ISNA(MATCH(H25,設定・マスタ!$H$5:$H$96,0))),AND(NOT(AND(I25="",NOT(ISNUMBER(I25)))),ISNA(MATCH(I25,設定・マスタ!$H$5:$H$96,0))),AND(NOT(AND(J25="",NOT(ISNUMBER(J25)))),ISNA(MATCH(J25,設定・マスタ!$H$5:$H$96,0))),AND(NOT(AND(K25="",NOT(ISNUMBER(K25)))),ISNA(MATCH(K25,設定・マスタ!$H$5:$H$96,0))),AND(NOT(AND(L25="",NOT(ISNUMBER(L25)))),ISNA(MATCH(L25,設定・マスタ!$H$5:$H$96,0)))),"NG：リストから選択",IF(OR(AND(NOT(AND(C25="",NOT(ISNUMBER(C25)))),COUNTIFS(C25:L25,C25)&gt;1),AND(NOT(AND(D25="",NOT(ISNUMBER(D25)))),COUNTIFS(C25:L25,D25)&gt;1),AND(NOT(AND(E25="",NOT(ISNUMBER(E25)))),COUNTIFS(C25:L25,E25)&gt;1),AND(NOT(AND(F25="",NOT(ISNUMBER(F25)))),COUNTIFS(C25:L25,F25)&gt;1),AND(NOT(AND(G25="",NOT(ISNUMBER(G25)))),COUNTIFS(C25:L25,G25)&gt;1),AND(NOT(AND(H25="",NOT(ISNUMBER(H25)))),COUNTIFS(C25:L25,H25)&gt;1),AND(NOT(AND(I25="",NOT(ISNUMBER(I25)))),COUNTIFS(C25:L25,I25)&gt;1),AND(NOT(AND(J25="",NOT(ISNUMBER(J25)))),COUNTIFS(C25:L25,J25)&gt;1),AND(NOT(AND(K25="",NOT(ISNUMBER(K25)))),COUNTIFS(C25:L25,K25)&gt;1),AND(NOT(AND(L25="",NOT(ISNUMBER(L25)))),COUNTIFS(C25:L25,L25)&gt;1)),"NG：同じ資格が重複",IF(COUNTIFS($B$11:$B$110,B25)&gt;1,"要確認：同名の職員","OK"))))))</f>
        <v/>
      </c>
      <c r="N25" s="41">
        <f t="shared" si="0"/>
        <v>0</v>
      </c>
    </row>
    <row r="26" spans="1:14" ht="22.35" customHeight="1">
      <c r="A26" s="89">
        <v>16</v>
      </c>
      <c r="B26" s="73"/>
      <c r="C26" s="74"/>
      <c r="D26" s="74"/>
      <c r="E26" s="74"/>
      <c r="F26" s="74"/>
      <c r="G26" s="74"/>
      <c r="H26" s="74"/>
      <c r="I26" s="74"/>
      <c r="J26" s="74"/>
      <c r="K26" s="74"/>
      <c r="L26" s="74"/>
      <c r="M26" s="42" t="str">
        <f>IF(COUNTA(B26:L26)=0,"",IF(AND(B26="",NOT(ISNUMBER(B26))),"NG：氏名を入力",IF(COUNTA(C26:L26)=0,"NG：資格を選択",IF(OR(AND(NOT(AND(C26="",NOT(ISNUMBER(C26)))),ISNA(MATCH(C26,設定・マスタ!$H$5:$H$96,0))),AND(NOT(AND(D26="",NOT(ISNUMBER(D26)))),ISNA(MATCH(D26,設定・マスタ!$H$5:$H$96,0))),AND(NOT(AND(E26="",NOT(ISNUMBER(E26)))),ISNA(MATCH(E26,設定・マスタ!$H$5:$H$96,0))),AND(NOT(AND(F26="",NOT(ISNUMBER(F26)))),ISNA(MATCH(F26,設定・マスタ!$H$5:$H$96,0))),AND(NOT(AND(G26="",NOT(ISNUMBER(G26)))),ISNA(MATCH(G26,設定・マスタ!$H$5:$H$96,0))),AND(NOT(AND(H26="",NOT(ISNUMBER(H26)))),ISNA(MATCH(H26,設定・マスタ!$H$5:$H$96,0))),AND(NOT(AND(I26="",NOT(ISNUMBER(I26)))),ISNA(MATCH(I26,設定・マスタ!$H$5:$H$96,0))),AND(NOT(AND(J26="",NOT(ISNUMBER(J26)))),ISNA(MATCH(J26,設定・マスタ!$H$5:$H$96,0))),AND(NOT(AND(K26="",NOT(ISNUMBER(K26)))),ISNA(MATCH(K26,設定・マスタ!$H$5:$H$96,0))),AND(NOT(AND(L26="",NOT(ISNUMBER(L26)))),ISNA(MATCH(L26,設定・マスタ!$H$5:$H$96,0)))),"NG：リストから選択",IF(OR(AND(NOT(AND(C26="",NOT(ISNUMBER(C26)))),COUNTIFS(C26:L26,C26)&gt;1),AND(NOT(AND(D26="",NOT(ISNUMBER(D26)))),COUNTIFS(C26:L26,D26)&gt;1),AND(NOT(AND(E26="",NOT(ISNUMBER(E26)))),COUNTIFS(C26:L26,E26)&gt;1),AND(NOT(AND(F26="",NOT(ISNUMBER(F26)))),COUNTIFS(C26:L26,F26)&gt;1),AND(NOT(AND(G26="",NOT(ISNUMBER(G26)))),COUNTIFS(C26:L26,G26)&gt;1),AND(NOT(AND(H26="",NOT(ISNUMBER(H26)))),COUNTIFS(C26:L26,H26)&gt;1),AND(NOT(AND(I26="",NOT(ISNUMBER(I26)))),COUNTIFS(C26:L26,I26)&gt;1),AND(NOT(AND(J26="",NOT(ISNUMBER(J26)))),COUNTIFS(C26:L26,J26)&gt;1),AND(NOT(AND(K26="",NOT(ISNUMBER(K26)))),COUNTIFS(C26:L26,K26)&gt;1),AND(NOT(AND(L26="",NOT(ISNUMBER(L26)))),COUNTIFS(C26:L26,L26)&gt;1)),"NG：同じ資格が重複",IF(COUNTIFS($B$11:$B$110,B26)&gt;1,"要確認：同名の職員","OK"))))))</f>
        <v/>
      </c>
      <c r="N26" s="41">
        <f t="shared" si="0"/>
        <v>0</v>
      </c>
    </row>
    <row r="27" spans="1:14" ht="22.35" customHeight="1">
      <c r="A27" s="89">
        <v>17</v>
      </c>
      <c r="B27" s="73"/>
      <c r="C27" s="74"/>
      <c r="D27" s="74"/>
      <c r="E27" s="74"/>
      <c r="F27" s="74"/>
      <c r="G27" s="74"/>
      <c r="H27" s="74"/>
      <c r="I27" s="74"/>
      <c r="J27" s="74"/>
      <c r="K27" s="74"/>
      <c r="L27" s="74"/>
      <c r="M27" s="42" t="str">
        <f>IF(COUNTA(B27:L27)=0,"",IF(AND(B27="",NOT(ISNUMBER(B27))),"NG：氏名を入力",IF(COUNTA(C27:L27)=0,"NG：資格を選択",IF(OR(AND(NOT(AND(C27="",NOT(ISNUMBER(C27)))),ISNA(MATCH(C27,設定・マスタ!$H$5:$H$96,0))),AND(NOT(AND(D27="",NOT(ISNUMBER(D27)))),ISNA(MATCH(D27,設定・マスタ!$H$5:$H$96,0))),AND(NOT(AND(E27="",NOT(ISNUMBER(E27)))),ISNA(MATCH(E27,設定・マスタ!$H$5:$H$96,0))),AND(NOT(AND(F27="",NOT(ISNUMBER(F27)))),ISNA(MATCH(F27,設定・マスタ!$H$5:$H$96,0))),AND(NOT(AND(G27="",NOT(ISNUMBER(G27)))),ISNA(MATCH(G27,設定・マスタ!$H$5:$H$96,0))),AND(NOT(AND(H27="",NOT(ISNUMBER(H27)))),ISNA(MATCH(H27,設定・マスタ!$H$5:$H$96,0))),AND(NOT(AND(I27="",NOT(ISNUMBER(I27)))),ISNA(MATCH(I27,設定・マスタ!$H$5:$H$96,0))),AND(NOT(AND(J27="",NOT(ISNUMBER(J27)))),ISNA(MATCH(J27,設定・マスタ!$H$5:$H$96,0))),AND(NOT(AND(K27="",NOT(ISNUMBER(K27)))),ISNA(MATCH(K27,設定・マスタ!$H$5:$H$96,0))),AND(NOT(AND(L27="",NOT(ISNUMBER(L27)))),ISNA(MATCH(L27,設定・マスタ!$H$5:$H$96,0)))),"NG：リストから選択",IF(OR(AND(NOT(AND(C27="",NOT(ISNUMBER(C27)))),COUNTIFS(C27:L27,C27)&gt;1),AND(NOT(AND(D27="",NOT(ISNUMBER(D27)))),COUNTIFS(C27:L27,D27)&gt;1),AND(NOT(AND(E27="",NOT(ISNUMBER(E27)))),COUNTIFS(C27:L27,E27)&gt;1),AND(NOT(AND(F27="",NOT(ISNUMBER(F27)))),COUNTIFS(C27:L27,F27)&gt;1),AND(NOT(AND(G27="",NOT(ISNUMBER(G27)))),COUNTIFS(C27:L27,G27)&gt;1),AND(NOT(AND(H27="",NOT(ISNUMBER(H27)))),COUNTIFS(C27:L27,H27)&gt;1),AND(NOT(AND(I27="",NOT(ISNUMBER(I27)))),COUNTIFS(C27:L27,I27)&gt;1),AND(NOT(AND(J27="",NOT(ISNUMBER(J27)))),COUNTIFS(C27:L27,J27)&gt;1),AND(NOT(AND(K27="",NOT(ISNUMBER(K27)))),COUNTIFS(C27:L27,K27)&gt;1),AND(NOT(AND(L27="",NOT(ISNUMBER(L27)))),COUNTIFS(C27:L27,L27)&gt;1)),"NG：同じ資格が重複",IF(COUNTIFS($B$11:$B$110,B27)&gt;1,"要確認：同名の職員","OK"))))))</f>
        <v/>
      </c>
      <c r="N27" s="41">
        <f t="shared" si="0"/>
        <v>0</v>
      </c>
    </row>
    <row r="28" spans="1:14" ht="22.35" customHeight="1">
      <c r="A28" s="89">
        <v>18</v>
      </c>
      <c r="B28" s="73"/>
      <c r="C28" s="74"/>
      <c r="D28" s="74"/>
      <c r="E28" s="74"/>
      <c r="F28" s="74"/>
      <c r="G28" s="74"/>
      <c r="H28" s="74"/>
      <c r="I28" s="74"/>
      <c r="J28" s="74"/>
      <c r="K28" s="74"/>
      <c r="L28" s="74"/>
      <c r="M28" s="42" t="str">
        <f>IF(COUNTA(B28:L28)=0,"",IF(AND(B28="",NOT(ISNUMBER(B28))),"NG：氏名を入力",IF(COUNTA(C28:L28)=0,"NG：資格を選択",IF(OR(AND(NOT(AND(C28="",NOT(ISNUMBER(C28)))),ISNA(MATCH(C28,設定・マスタ!$H$5:$H$96,0))),AND(NOT(AND(D28="",NOT(ISNUMBER(D28)))),ISNA(MATCH(D28,設定・マスタ!$H$5:$H$96,0))),AND(NOT(AND(E28="",NOT(ISNUMBER(E28)))),ISNA(MATCH(E28,設定・マスタ!$H$5:$H$96,0))),AND(NOT(AND(F28="",NOT(ISNUMBER(F28)))),ISNA(MATCH(F28,設定・マスタ!$H$5:$H$96,0))),AND(NOT(AND(G28="",NOT(ISNUMBER(G28)))),ISNA(MATCH(G28,設定・マスタ!$H$5:$H$96,0))),AND(NOT(AND(H28="",NOT(ISNUMBER(H28)))),ISNA(MATCH(H28,設定・マスタ!$H$5:$H$96,0))),AND(NOT(AND(I28="",NOT(ISNUMBER(I28)))),ISNA(MATCH(I28,設定・マスタ!$H$5:$H$96,0))),AND(NOT(AND(J28="",NOT(ISNUMBER(J28)))),ISNA(MATCH(J28,設定・マスタ!$H$5:$H$96,0))),AND(NOT(AND(K28="",NOT(ISNUMBER(K28)))),ISNA(MATCH(K28,設定・マスタ!$H$5:$H$96,0))),AND(NOT(AND(L28="",NOT(ISNUMBER(L28)))),ISNA(MATCH(L28,設定・マスタ!$H$5:$H$96,0)))),"NG：リストから選択",IF(OR(AND(NOT(AND(C28="",NOT(ISNUMBER(C28)))),COUNTIFS(C28:L28,C28)&gt;1),AND(NOT(AND(D28="",NOT(ISNUMBER(D28)))),COUNTIFS(C28:L28,D28)&gt;1),AND(NOT(AND(E28="",NOT(ISNUMBER(E28)))),COUNTIFS(C28:L28,E28)&gt;1),AND(NOT(AND(F28="",NOT(ISNUMBER(F28)))),COUNTIFS(C28:L28,F28)&gt;1),AND(NOT(AND(G28="",NOT(ISNUMBER(G28)))),COUNTIFS(C28:L28,G28)&gt;1),AND(NOT(AND(H28="",NOT(ISNUMBER(H28)))),COUNTIFS(C28:L28,H28)&gt;1),AND(NOT(AND(I28="",NOT(ISNUMBER(I28)))),COUNTIFS(C28:L28,I28)&gt;1),AND(NOT(AND(J28="",NOT(ISNUMBER(J28)))),COUNTIFS(C28:L28,J28)&gt;1),AND(NOT(AND(K28="",NOT(ISNUMBER(K28)))),COUNTIFS(C28:L28,K28)&gt;1),AND(NOT(AND(L28="",NOT(ISNUMBER(L28)))),COUNTIFS(C28:L28,L28)&gt;1)),"NG：同じ資格が重複",IF(COUNTIFS($B$11:$B$110,B28)&gt;1,"要確認：同名の職員","OK"))))))</f>
        <v/>
      </c>
      <c r="N28" s="41">
        <f t="shared" si="0"/>
        <v>0</v>
      </c>
    </row>
    <row r="29" spans="1:14" ht="22.35" customHeight="1">
      <c r="A29" s="89">
        <v>19</v>
      </c>
      <c r="B29" s="73"/>
      <c r="C29" s="74"/>
      <c r="D29" s="74"/>
      <c r="E29" s="74"/>
      <c r="F29" s="74"/>
      <c r="G29" s="74"/>
      <c r="H29" s="74"/>
      <c r="I29" s="74"/>
      <c r="J29" s="74"/>
      <c r="K29" s="74"/>
      <c r="L29" s="74"/>
      <c r="M29" s="42" t="str">
        <f>IF(COUNTA(B29:L29)=0,"",IF(AND(B29="",NOT(ISNUMBER(B29))),"NG：氏名を入力",IF(COUNTA(C29:L29)=0,"NG：資格を選択",IF(OR(AND(NOT(AND(C29="",NOT(ISNUMBER(C29)))),ISNA(MATCH(C29,設定・マスタ!$H$5:$H$96,0))),AND(NOT(AND(D29="",NOT(ISNUMBER(D29)))),ISNA(MATCH(D29,設定・マスタ!$H$5:$H$96,0))),AND(NOT(AND(E29="",NOT(ISNUMBER(E29)))),ISNA(MATCH(E29,設定・マスタ!$H$5:$H$96,0))),AND(NOT(AND(F29="",NOT(ISNUMBER(F29)))),ISNA(MATCH(F29,設定・マスタ!$H$5:$H$96,0))),AND(NOT(AND(G29="",NOT(ISNUMBER(G29)))),ISNA(MATCH(G29,設定・マスタ!$H$5:$H$96,0))),AND(NOT(AND(H29="",NOT(ISNUMBER(H29)))),ISNA(MATCH(H29,設定・マスタ!$H$5:$H$96,0))),AND(NOT(AND(I29="",NOT(ISNUMBER(I29)))),ISNA(MATCH(I29,設定・マスタ!$H$5:$H$96,0))),AND(NOT(AND(J29="",NOT(ISNUMBER(J29)))),ISNA(MATCH(J29,設定・マスタ!$H$5:$H$96,0))),AND(NOT(AND(K29="",NOT(ISNUMBER(K29)))),ISNA(MATCH(K29,設定・マスタ!$H$5:$H$96,0))),AND(NOT(AND(L29="",NOT(ISNUMBER(L29)))),ISNA(MATCH(L29,設定・マスタ!$H$5:$H$96,0)))),"NG：リストから選択",IF(OR(AND(NOT(AND(C29="",NOT(ISNUMBER(C29)))),COUNTIFS(C29:L29,C29)&gt;1),AND(NOT(AND(D29="",NOT(ISNUMBER(D29)))),COUNTIFS(C29:L29,D29)&gt;1),AND(NOT(AND(E29="",NOT(ISNUMBER(E29)))),COUNTIFS(C29:L29,E29)&gt;1),AND(NOT(AND(F29="",NOT(ISNUMBER(F29)))),COUNTIFS(C29:L29,F29)&gt;1),AND(NOT(AND(G29="",NOT(ISNUMBER(G29)))),COUNTIFS(C29:L29,G29)&gt;1),AND(NOT(AND(H29="",NOT(ISNUMBER(H29)))),COUNTIFS(C29:L29,H29)&gt;1),AND(NOT(AND(I29="",NOT(ISNUMBER(I29)))),COUNTIFS(C29:L29,I29)&gt;1),AND(NOT(AND(J29="",NOT(ISNUMBER(J29)))),COUNTIFS(C29:L29,J29)&gt;1),AND(NOT(AND(K29="",NOT(ISNUMBER(K29)))),COUNTIFS(C29:L29,K29)&gt;1),AND(NOT(AND(L29="",NOT(ISNUMBER(L29)))),COUNTIFS(C29:L29,L29)&gt;1)),"NG：同じ資格が重複",IF(COUNTIFS($B$11:$B$110,B29)&gt;1,"要確認：同名の職員","OK"))))))</f>
        <v/>
      </c>
      <c r="N29" s="41">
        <f t="shared" si="0"/>
        <v>0</v>
      </c>
    </row>
    <row r="30" spans="1:14" ht="22.35" customHeight="1">
      <c r="A30" s="89">
        <v>20</v>
      </c>
      <c r="B30" s="73"/>
      <c r="C30" s="74"/>
      <c r="D30" s="74"/>
      <c r="E30" s="74"/>
      <c r="F30" s="74"/>
      <c r="G30" s="74"/>
      <c r="H30" s="74"/>
      <c r="I30" s="74"/>
      <c r="J30" s="74"/>
      <c r="K30" s="74"/>
      <c r="L30" s="74"/>
      <c r="M30" s="42" t="str">
        <f>IF(COUNTA(B30:L30)=0,"",IF(AND(B30="",NOT(ISNUMBER(B30))),"NG：氏名を入力",IF(COUNTA(C30:L30)=0,"NG：資格を選択",IF(OR(AND(NOT(AND(C30="",NOT(ISNUMBER(C30)))),ISNA(MATCH(C30,設定・マスタ!$H$5:$H$96,0))),AND(NOT(AND(D30="",NOT(ISNUMBER(D30)))),ISNA(MATCH(D30,設定・マスタ!$H$5:$H$96,0))),AND(NOT(AND(E30="",NOT(ISNUMBER(E30)))),ISNA(MATCH(E30,設定・マスタ!$H$5:$H$96,0))),AND(NOT(AND(F30="",NOT(ISNUMBER(F30)))),ISNA(MATCH(F30,設定・マスタ!$H$5:$H$96,0))),AND(NOT(AND(G30="",NOT(ISNUMBER(G30)))),ISNA(MATCH(G30,設定・マスタ!$H$5:$H$96,0))),AND(NOT(AND(H30="",NOT(ISNUMBER(H30)))),ISNA(MATCH(H30,設定・マスタ!$H$5:$H$96,0))),AND(NOT(AND(I30="",NOT(ISNUMBER(I30)))),ISNA(MATCH(I30,設定・マスタ!$H$5:$H$96,0))),AND(NOT(AND(J30="",NOT(ISNUMBER(J30)))),ISNA(MATCH(J30,設定・マスタ!$H$5:$H$96,0))),AND(NOT(AND(K30="",NOT(ISNUMBER(K30)))),ISNA(MATCH(K30,設定・マスタ!$H$5:$H$96,0))),AND(NOT(AND(L30="",NOT(ISNUMBER(L30)))),ISNA(MATCH(L30,設定・マスタ!$H$5:$H$96,0)))),"NG：リストから選択",IF(OR(AND(NOT(AND(C30="",NOT(ISNUMBER(C30)))),COUNTIFS(C30:L30,C30)&gt;1),AND(NOT(AND(D30="",NOT(ISNUMBER(D30)))),COUNTIFS(C30:L30,D30)&gt;1),AND(NOT(AND(E30="",NOT(ISNUMBER(E30)))),COUNTIFS(C30:L30,E30)&gt;1),AND(NOT(AND(F30="",NOT(ISNUMBER(F30)))),COUNTIFS(C30:L30,F30)&gt;1),AND(NOT(AND(G30="",NOT(ISNUMBER(G30)))),COUNTIFS(C30:L30,G30)&gt;1),AND(NOT(AND(H30="",NOT(ISNUMBER(H30)))),COUNTIFS(C30:L30,H30)&gt;1),AND(NOT(AND(I30="",NOT(ISNUMBER(I30)))),COUNTIFS(C30:L30,I30)&gt;1),AND(NOT(AND(J30="",NOT(ISNUMBER(J30)))),COUNTIFS(C30:L30,J30)&gt;1),AND(NOT(AND(K30="",NOT(ISNUMBER(K30)))),COUNTIFS(C30:L30,K30)&gt;1),AND(NOT(AND(L30="",NOT(ISNUMBER(L30)))),COUNTIFS(C30:L30,L30)&gt;1)),"NG：同じ資格が重複",IF(COUNTIFS($B$11:$B$110,B30)&gt;1,"要確認：同名の職員","OK"))))))</f>
        <v/>
      </c>
      <c r="N30" s="41">
        <f t="shared" si="0"/>
        <v>0</v>
      </c>
    </row>
    <row r="31" spans="1:14" ht="22.35" customHeight="1">
      <c r="A31" s="89">
        <v>21</v>
      </c>
      <c r="B31" s="73"/>
      <c r="C31" s="74"/>
      <c r="D31" s="74"/>
      <c r="E31" s="74"/>
      <c r="F31" s="74"/>
      <c r="G31" s="74"/>
      <c r="H31" s="74"/>
      <c r="I31" s="74"/>
      <c r="J31" s="74"/>
      <c r="K31" s="74"/>
      <c r="L31" s="74"/>
      <c r="M31" s="42" t="str">
        <f>IF(COUNTA(B31:L31)=0,"",IF(AND(B31="",NOT(ISNUMBER(B31))),"NG：氏名を入力",IF(COUNTA(C31:L31)=0,"NG：資格を選択",IF(OR(AND(NOT(AND(C31="",NOT(ISNUMBER(C31)))),ISNA(MATCH(C31,設定・マスタ!$H$5:$H$96,0))),AND(NOT(AND(D31="",NOT(ISNUMBER(D31)))),ISNA(MATCH(D31,設定・マスタ!$H$5:$H$96,0))),AND(NOT(AND(E31="",NOT(ISNUMBER(E31)))),ISNA(MATCH(E31,設定・マスタ!$H$5:$H$96,0))),AND(NOT(AND(F31="",NOT(ISNUMBER(F31)))),ISNA(MATCH(F31,設定・マスタ!$H$5:$H$96,0))),AND(NOT(AND(G31="",NOT(ISNUMBER(G31)))),ISNA(MATCH(G31,設定・マスタ!$H$5:$H$96,0))),AND(NOT(AND(H31="",NOT(ISNUMBER(H31)))),ISNA(MATCH(H31,設定・マスタ!$H$5:$H$96,0))),AND(NOT(AND(I31="",NOT(ISNUMBER(I31)))),ISNA(MATCH(I31,設定・マスタ!$H$5:$H$96,0))),AND(NOT(AND(J31="",NOT(ISNUMBER(J31)))),ISNA(MATCH(J31,設定・マスタ!$H$5:$H$96,0))),AND(NOT(AND(K31="",NOT(ISNUMBER(K31)))),ISNA(MATCH(K31,設定・マスタ!$H$5:$H$96,0))),AND(NOT(AND(L31="",NOT(ISNUMBER(L31)))),ISNA(MATCH(L31,設定・マスタ!$H$5:$H$96,0)))),"NG：リストから選択",IF(OR(AND(NOT(AND(C31="",NOT(ISNUMBER(C31)))),COUNTIFS(C31:L31,C31)&gt;1),AND(NOT(AND(D31="",NOT(ISNUMBER(D31)))),COUNTIFS(C31:L31,D31)&gt;1),AND(NOT(AND(E31="",NOT(ISNUMBER(E31)))),COUNTIFS(C31:L31,E31)&gt;1),AND(NOT(AND(F31="",NOT(ISNUMBER(F31)))),COUNTIFS(C31:L31,F31)&gt;1),AND(NOT(AND(G31="",NOT(ISNUMBER(G31)))),COUNTIFS(C31:L31,G31)&gt;1),AND(NOT(AND(H31="",NOT(ISNUMBER(H31)))),COUNTIFS(C31:L31,H31)&gt;1),AND(NOT(AND(I31="",NOT(ISNUMBER(I31)))),COUNTIFS(C31:L31,I31)&gt;1),AND(NOT(AND(J31="",NOT(ISNUMBER(J31)))),COUNTIFS(C31:L31,J31)&gt;1),AND(NOT(AND(K31="",NOT(ISNUMBER(K31)))),COUNTIFS(C31:L31,K31)&gt;1),AND(NOT(AND(L31="",NOT(ISNUMBER(L31)))),COUNTIFS(C31:L31,L31)&gt;1)),"NG：同じ資格が重複",IF(COUNTIFS($B$11:$B$110,B31)&gt;1,"要確認：同名の職員","OK"))))))</f>
        <v/>
      </c>
      <c r="N31" s="41">
        <f t="shared" si="0"/>
        <v>0</v>
      </c>
    </row>
    <row r="32" spans="1:14" ht="22.35" customHeight="1">
      <c r="A32" s="89">
        <v>22</v>
      </c>
      <c r="B32" s="73"/>
      <c r="C32" s="74"/>
      <c r="D32" s="74"/>
      <c r="E32" s="74"/>
      <c r="F32" s="74"/>
      <c r="G32" s="74"/>
      <c r="H32" s="74"/>
      <c r="I32" s="74"/>
      <c r="J32" s="74"/>
      <c r="K32" s="74"/>
      <c r="L32" s="74"/>
      <c r="M32" s="42" t="str">
        <f>IF(COUNTA(B32:L32)=0,"",IF(AND(B32="",NOT(ISNUMBER(B32))),"NG：氏名を入力",IF(COUNTA(C32:L32)=0,"NG：資格を選択",IF(OR(AND(NOT(AND(C32="",NOT(ISNUMBER(C32)))),ISNA(MATCH(C32,設定・マスタ!$H$5:$H$96,0))),AND(NOT(AND(D32="",NOT(ISNUMBER(D32)))),ISNA(MATCH(D32,設定・マスタ!$H$5:$H$96,0))),AND(NOT(AND(E32="",NOT(ISNUMBER(E32)))),ISNA(MATCH(E32,設定・マスタ!$H$5:$H$96,0))),AND(NOT(AND(F32="",NOT(ISNUMBER(F32)))),ISNA(MATCH(F32,設定・マスタ!$H$5:$H$96,0))),AND(NOT(AND(G32="",NOT(ISNUMBER(G32)))),ISNA(MATCH(G32,設定・マスタ!$H$5:$H$96,0))),AND(NOT(AND(H32="",NOT(ISNUMBER(H32)))),ISNA(MATCH(H32,設定・マスタ!$H$5:$H$96,0))),AND(NOT(AND(I32="",NOT(ISNUMBER(I32)))),ISNA(MATCH(I32,設定・マスタ!$H$5:$H$96,0))),AND(NOT(AND(J32="",NOT(ISNUMBER(J32)))),ISNA(MATCH(J32,設定・マスタ!$H$5:$H$96,0))),AND(NOT(AND(K32="",NOT(ISNUMBER(K32)))),ISNA(MATCH(K32,設定・マスタ!$H$5:$H$96,0))),AND(NOT(AND(L32="",NOT(ISNUMBER(L32)))),ISNA(MATCH(L32,設定・マスタ!$H$5:$H$96,0)))),"NG：リストから選択",IF(OR(AND(NOT(AND(C32="",NOT(ISNUMBER(C32)))),COUNTIFS(C32:L32,C32)&gt;1),AND(NOT(AND(D32="",NOT(ISNUMBER(D32)))),COUNTIFS(C32:L32,D32)&gt;1),AND(NOT(AND(E32="",NOT(ISNUMBER(E32)))),COUNTIFS(C32:L32,E32)&gt;1),AND(NOT(AND(F32="",NOT(ISNUMBER(F32)))),COUNTIFS(C32:L32,F32)&gt;1),AND(NOT(AND(G32="",NOT(ISNUMBER(G32)))),COUNTIFS(C32:L32,G32)&gt;1),AND(NOT(AND(H32="",NOT(ISNUMBER(H32)))),COUNTIFS(C32:L32,H32)&gt;1),AND(NOT(AND(I32="",NOT(ISNUMBER(I32)))),COUNTIFS(C32:L32,I32)&gt;1),AND(NOT(AND(J32="",NOT(ISNUMBER(J32)))),COUNTIFS(C32:L32,J32)&gt;1),AND(NOT(AND(K32="",NOT(ISNUMBER(K32)))),COUNTIFS(C32:L32,K32)&gt;1),AND(NOT(AND(L32="",NOT(ISNUMBER(L32)))),COUNTIFS(C32:L32,L32)&gt;1)),"NG：同じ資格が重複",IF(COUNTIFS($B$11:$B$110,B32)&gt;1,"要確認：同名の職員","OK"))))))</f>
        <v/>
      </c>
      <c r="N32" s="41">
        <f t="shared" si="0"/>
        <v>0</v>
      </c>
    </row>
    <row r="33" spans="1:14" ht="22.35" customHeight="1">
      <c r="A33" s="89">
        <v>23</v>
      </c>
      <c r="B33" s="73"/>
      <c r="C33" s="74"/>
      <c r="D33" s="74"/>
      <c r="E33" s="74"/>
      <c r="F33" s="74"/>
      <c r="G33" s="74"/>
      <c r="H33" s="74"/>
      <c r="I33" s="74"/>
      <c r="J33" s="74"/>
      <c r="K33" s="74"/>
      <c r="L33" s="74"/>
      <c r="M33" s="42" t="str">
        <f>IF(COUNTA(B33:L33)=0,"",IF(AND(B33="",NOT(ISNUMBER(B33))),"NG：氏名を入力",IF(COUNTA(C33:L33)=0,"NG：資格を選択",IF(OR(AND(NOT(AND(C33="",NOT(ISNUMBER(C33)))),ISNA(MATCH(C33,設定・マスタ!$H$5:$H$96,0))),AND(NOT(AND(D33="",NOT(ISNUMBER(D33)))),ISNA(MATCH(D33,設定・マスタ!$H$5:$H$96,0))),AND(NOT(AND(E33="",NOT(ISNUMBER(E33)))),ISNA(MATCH(E33,設定・マスタ!$H$5:$H$96,0))),AND(NOT(AND(F33="",NOT(ISNUMBER(F33)))),ISNA(MATCH(F33,設定・マスタ!$H$5:$H$96,0))),AND(NOT(AND(G33="",NOT(ISNUMBER(G33)))),ISNA(MATCH(G33,設定・マスタ!$H$5:$H$96,0))),AND(NOT(AND(H33="",NOT(ISNUMBER(H33)))),ISNA(MATCH(H33,設定・マスタ!$H$5:$H$96,0))),AND(NOT(AND(I33="",NOT(ISNUMBER(I33)))),ISNA(MATCH(I33,設定・マスタ!$H$5:$H$96,0))),AND(NOT(AND(J33="",NOT(ISNUMBER(J33)))),ISNA(MATCH(J33,設定・マスタ!$H$5:$H$96,0))),AND(NOT(AND(K33="",NOT(ISNUMBER(K33)))),ISNA(MATCH(K33,設定・マスタ!$H$5:$H$96,0))),AND(NOT(AND(L33="",NOT(ISNUMBER(L33)))),ISNA(MATCH(L33,設定・マスタ!$H$5:$H$96,0)))),"NG：リストから選択",IF(OR(AND(NOT(AND(C33="",NOT(ISNUMBER(C33)))),COUNTIFS(C33:L33,C33)&gt;1),AND(NOT(AND(D33="",NOT(ISNUMBER(D33)))),COUNTIFS(C33:L33,D33)&gt;1),AND(NOT(AND(E33="",NOT(ISNUMBER(E33)))),COUNTIFS(C33:L33,E33)&gt;1),AND(NOT(AND(F33="",NOT(ISNUMBER(F33)))),COUNTIFS(C33:L33,F33)&gt;1),AND(NOT(AND(G33="",NOT(ISNUMBER(G33)))),COUNTIFS(C33:L33,G33)&gt;1),AND(NOT(AND(H33="",NOT(ISNUMBER(H33)))),COUNTIFS(C33:L33,H33)&gt;1),AND(NOT(AND(I33="",NOT(ISNUMBER(I33)))),COUNTIFS(C33:L33,I33)&gt;1),AND(NOT(AND(J33="",NOT(ISNUMBER(J33)))),COUNTIFS(C33:L33,J33)&gt;1),AND(NOT(AND(K33="",NOT(ISNUMBER(K33)))),COUNTIFS(C33:L33,K33)&gt;1),AND(NOT(AND(L33="",NOT(ISNUMBER(L33)))),COUNTIFS(C33:L33,L33)&gt;1)),"NG：同じ資格が重複",IF(COUNTIFS($B$11:$B$110,B33)&gt;1,"要確認：同名の職員","OK"))))))</f>
        <v/>
      </c>
      <c r="N33" s="41">
        <f t="shared" si="0"/>
        <v>0</v>
      </c>
    </row>
    <row r="34" spans="1:14" ht="22.35" customHeight="1">
      <c r="A34" s="89">
        <v>24</v>
      </c>
      <c r="B34" s="73"/>
      <c r="C34" s="74"/>
      <c r="D34" s="74"/>
      <c r="E34" s="74"/>
      <c r="F34" s="74"/>
      <c r="G34" s="74"/>
      <c r="H34" s="74"/>
      <c r="I34" s="74"/>
      <c r="J34" s="74"/>
      <c r="K34" s="74"/>
      <c r="L34" s="74"/>
      <c r="M34" s="42" t="str">
        <f>IF(COUNTA(B34:L34)=0,"",IF(AND(B34="",NOT(ISNUMBER(B34))),"NG：氏名を入力",IF(COUNTA(C34:L34)=0,"NG：資格を選択",IF(OR(AND(NOT(AND(C34="",NOT(ISNUMBER(C34)))),ISNA(MATCH(C34,設定・マスタ!$H$5:$H$96,0))),AND(NOT(AND(D34="",NOT(ISNUMBER(D34)))),ISNA(MATCH(D34,設定・マスタ!$H$5:$H$96,0))),AND(NOT(AND(E34="",NOT(ISNUMBER(E34)))),ISNA(MATCH(E34,設定・マスタ!$H$5:$H$96,0))),AND(NOT(AND(F34="",NOT(ISNUMBER(F34)))),ISNA(MATCH(F34,設定・マスタ!$H$5:$H$96,0))),AND(NOT(AND(G34="",NOT(ISNUMBER(G34)))),ISNA(MATCH(G34,設定・マスタ!$H$5:$H$96,0))),AND(NOT(AND(H34="",NOT(ISNUMBER(H34)))),ISNA(MATCH(H34,設定・マスタ!$H$5:$H$96,0))),AND(NOT(AND(I34="",NOT(ISNUMBER(I34)))),ISNA(MATCH(I34,設定・マスタ!$H$5:$H$96,0))),AND(NOT(AND(J34="",NOT(ISNUMBER(J34)))),ISNA(MATCH(J34,設定・マスタ!$H$5:$H$96,0))),AND(NOT(AND(K34="",NOT(ISNUMBER(K34)))),ISNA(MATCH(K34,設定・マスタ!$H$5:$H$96,0))),AND(NOT(AND(L34="",NOT(ISNUMBER(L34)))),ISNA(MATCH(L34,設定・マスタ!$H$5:$H$96,0)))),"NG：リストから選択",IF(OR(AND(NOT(AND(C34="",NOT(ISNUMBER(C34)))),COUNTIFS(C34:L34,C34)&gt;1),AND(NOT(AND(D34="",NOT(ISNUMBER(D34)))),COUNTIFS(C34:L34,D34)&gt;1),AND(NOT(AND(E34="",NOT(ISNUMBER(E34)))),COUNTIFS(C34:L34,E34)&gt;1),AND(NOT(AND(F34="",NOT(ISNUMBER(F34)))),COUNTIFS(C34:L34,F34)&gt;1),AND(NOT(AND(G34="",NOT(ISNUMBER(G34)))),COUNTIFS(C34:L34,G34)&gt;1),AND(NOT(AND(H34="",NOT(ISNUMBER(H34)))),COUNTIFS(C34:L34,H34)&gt;1),AND(NOT(AND(I34="",NOT(ISNUMBER(I34)))),COUNTIFS(C34:L34,I34)&gt;1),AND(NOT(AND(J34="",NOT(ISNUMBER(J34)))),COUNTIFS(C34:L34,J34)&gt;1),AND(NOT(AND(K34="",NOT(ISNUMBER(K34)))),COUNTIFS(C34:L34,K34)&gt;1),AND(NOT(AND(L34="",NOT(ISNUMBER(L34)))),COUNTIFS(C34:L34,L34)&gt;1)),"NG：同じ資格が重複",IF(COUNTIFS($B$11:$B$110,B34)&gt;1,"要確認：同名の職員","OK"))))))</f>
        <v/>
      </c>
      <c r="N34" s="41">
        <f t="shared" si="0"/>
        <v>0</v>
      </c>
    </row>
    <row r="35" spans="1:14" ht="22.35" customHeight="1">
      <c r="A35" s="89">
        <v>25</v>
      </c>
      <c r="B35" s="73"/>
      <c r="C35" s="74"/>
      <c r="D35" s="74"/>
      <c r="E35" s="74"/>
      <c r="F35" s="74"/>
      <c r="G35" s="74"/>
      <c r="H35" s="74"/>
      <c r="I35" s="74"/>
      <c r="J35" s="74"/>
      <c r="K35" s="74"/>
      <c r="L35" s="74"/>
      <c r="M35" s="42" t="str">
        <f>IF(COUNTA(B35:L35)=0,"",IF(AND(B35="",NOT(ISNUMBER(B35))),"NG：氏名を入力",IF(COUNTA(C35:L35)=0,"NG：資格を選択",IF(OR(AND(NOT(AND(C35="",NOT(ISNUMBER(C35)))),ISNA(MATCH(C35,設定・マスタ!$H$5:$H$96,0))),AND(NOT(AND(D35="",NOT(ISNUMBER(D35)))),ISNA(MATCH(D35,設定・マスタ!$H$5:$H$96,0))),AND(NOT(AND(E35="",NOT(ISNUMBER(E35)))),ISNA(MATCH(E35,設定・マスタ!$H$5:$H$96,0))),AND(NOT(AND(F35="",NOT(ISNUMBER(F35)))),ISNA(MATCH(F35,設定・マスタ!$H$5:$H$96,0))),AND(NOT(AND(G35="",NOT(ISNUMBER(G35)))),ISNA(MATCH(G35,設定・マスタ!$H$5:$H$96,0))),AND(NOT(AND(H35="",NOT(ISNUMBER(H35)))),ISNA(MATCH(H35,設定・マスタ!$H$5:$H$96,0))),AND(NOT(AND(I35="",NOT(ISNUMBER(I35)))),ISNA(MATCH(I35,設定・マスタ!$H$5:$H$96,0))),AND(NOT(AND(J35="",NOT(ISNUMBER(J35)))),ISNA(MATCH(J35,設定・マスタ!$H$5:$H$96,0))),AND(NOT(AND(K35="",NOT(ISNUMBER(K35)))),ISNA(MATCH(K35,設定・マスタ!$H$5:$H$96,0))),AND(NOT(AND(L35="",NOT(ISNUMBER(L35)))),ISNA(MATCH(L35,設定・マスタ!$H$5:$H$96,0)))),"NG：リストから選択",IF(OR(AND(NOT(AND(C35="",NOT(ISNUMBER(C35)))),COUNTIFS(C35:L35,C35)&gt;1),AND(NOT(AND(D35="",NOT(ISNUMBER(D35)))),COUNTIFS(C35:L35,D35)&gt;1),AND(NOT(AND(E35="",NOT(ISNUMBER(E35)))),COUNTIFS(C35:L35,E35)&gt;1),AND(NOT(AND(F35="",NOT(ISNUMBER(F35)))),COUNTIFS(C35:L35,F35)&gt;1),AND(NOT(AND(G35="",NOT(ISNUMBER(G35)))),COUNTIFS(C35:L35,G35)&gt;1),AND(NOT(AND(H35="",NOT(ISNUMBER(H35)))),COUNTIFS(C35:L35,H35)&gt;1),AND(NOT(AND(I35="",NOT(ISNUMBER(I35)))),COUNTIFS(C35:L35,I35)&gt;1),AND(NOT(AND(J35="",NOT(ISNUMBER(J35)))),COUNTIFS(C35:L35,J35)&gt;1),AND(NOT(AND(K35="",NOT(ISNUMBER(K35)))),COUNTIFS(C35:L35,K35)&gt;1),AND(NOT(AND(L35="",NOT(ISNUMBER(L35)))),COUNTIFS(C35:L35,L35)&gt;1)),"NG：同じ資格が重複",IF(COUNTIFS($B$11:$B$110,B35)&gt;1,"要確認：同名の職員","OK"))))))</f>
        <v/>
      </c>
      <c r="N35" s="41">
        <f t="shared" si="0"/>
        <v>0</v>
      </c>
    </row>
    <row r="36" spans="1:14" ht="22.35" customHeight="1">
      <c r="A36" s="89">
        <v>26</v>
      </c>
      <c r="B36" s="73"/>
      <c r="C36" s="74"/>
      <c r="D36" s="74"/>
      <c r="E36" s="74"/>
      <c r="F36" s="74"/>
      <c r="G36" s="74"/>
      <c r="H36" s="74"/>
      <c r="I36" s="74"/>
      <c r="J36" s="74"/>
      <c r="K36" s="74"/>
      <c r="L36" s="74"/>
      <c r="M36" s="42" t="str">
        <f>IF(COUNTA(B36:L36)=0,"",IF(AND(B36="",NOT(ISNUMBER(B36))),"NG：氏名を入力",IF(COUNTA(C36:L36)=0,"NG：資格を選択",IF(OR(AND(NOT(AND(C36="",NOT(ISNUMBER(C36)))),ISNA(MATCH(C36,設定・マスタ!$H$5:$H$96,0))),AND(NOT(AND(D36="",NOT(ISNUMBER(D36)))),ISNA(MATCH(D36,設定・マスタ!$H$5:$H$96,0))),AND(NOT(AND(E36="",NOT(ISNUMBER(E36)))),ISNA(MATCH(E36,設定・マスタ!$H$5:$H$96,0))),AND(NOT(AND(F36="",NOT(ISNUMBER(F36)))),ISNA(MATCH(F36,設定・マスタ!$H$5:$H$96,0))),AND(NOT(AND(G36="",NOT(ISNUMBER(G36)))),ISNA(MATCH(G36,設定・マスタ!$H$5:$H$96,0))),AND(NOT(AND(H36="",NOT(ISNUMBER(H36)))),ISNA(MATCH(H36,設定・マスタ!$H$5:$H$96,0))),AND(NOT(AND(I36="",NOT(ISNUMBER(I36)))),ISNA(MATCH(I36,設定・マスタ!$H$5:$H$96,0))),AND(NOT(AND(J36="",NOT(ISNUMBER(J36)))),ISNA(MATCH(J36,設定・マスタ!$H$5:$H$96,0))),AND(NOT(AND(K36="",NOT(ISNUMBER(K36)))),ISNA(MATCH(K36,設定・マスタ!$H$5:$H$96,0))),AND(NOT(AND(L36="",NOT(ISNUMBER(L36)))),ISNA(MATCH(L36,設定・マスタ!$H$5:$H$96,0)))),"NG：リストから選択",IF(OR(AND(NOT(AND(C36="",NOT(ISNUMBER(C36)))),COUNTIFS(C36:L36,C36)&gt;1),AND(NOT(AND(D36="",NOT(ISNUMBER(D36)))),COUNTIFS(C36:L36,D36)&gt;1),AND(NOT(AND(E36="",NOT(ISNUMBER(E36)))),COUNTIFS(C36:L36,E36)&gt;1),AND(NOT(AND(F36="",NOT(ISNUMBER(F36)))),COUNTIFS(C36:L36,F36)&gt;1),AND(NOT(AND(G36="",NOT(ISNUMBER(G36)))),COUNTIFS(C36:L36,G36)&gt;1),AND(NOT(AND(H36="",NOT(ISNUMBER(H36)))),COUNTIFS(C36:L36,H36)&gt;1),AND(NOT(AND(I36="",NOT(ISNUMBER(I36)))),COUNTIFS(C36:L36,I36)&gt;1),AND(NOT(AND(J36="",NOT(ISNUMBER(J36)))),COUNTIFS(C36:L36,J36)&gt;1),AND(NOT(AND(K36="",NOT(ISNUMBER(K36)))),COUNTIFS(C36:L36,K36)&gt;1),AND(NOT(AND(L36="",NOT(ISNUMBER(L36)))),COUNTIFS(C36:L36,L36)&gt;1)),"NG：同じ資格が重複",IF(COUNTIFS($B$11:$B$110,B36)&gt;1,"要確認：同名の職員","OK"))))))</f>
        <v/>
      </c>
      <c r="N36" s="41">
        <f t="shared" si="0"/>
        <v>0</v>
      </c>
    </row>
    <row r="37" spans="1:14" ht="22.35" customHeight="1">
      <c r="A37" s="89">
        <v>27</v>
      </c>
      <c r="B37" s="73"/>
      <c r="C37" s="74"/>
      <c r="D37" s="74"/>
      <c r="E37" s="74"/>
      <c r="F37" s="74"/>
      <c r="G37" s="74"/>
      <c r="H37" s="74"/>
      <c r="I37" s="74"/>
      <c r="J37" s="74"/>
      <c r="K37" s="74"/>
      <c r="L37" s="74"/>
      <c r="M37" s="42" t="str">
        <f>IF(COUNTA(B37:L37)=0,"",IF(AND(B37="",NOT(ISNUMBER(B37))),"NG：氏名を入力",IF(COUNTA(C37:L37)=0,"NG：資格を選択",IF(OR(AND(NOT(AND(C37="",NOT(ISNUMBER(C37)))),ISNA(MATCH(C37,設定・マスタ!$H$5:$H$96,0))),AND(NOT(AND(D37="",NOT(ISNUMBER(D37)))),ISNA(MATCH(D37,設定・マスタ!$H$5:$H$96,0))),AND(NOT(AND(E37="",NOT(ISNUMBER(E37)))),ISNA(MATCH(E37,設定・マスタ!$H$5:$H$96,0))),AND(NOT(AND(F37="",NOT(ISNUMBER(F37)))),ISNA(MATCH(F37,設定・マスタ!$H$5:$H$96,0))),AND(NOT(AND(G37="",NOT(ISNUMBER(G37)))),ISNA(MATCH(G37,設定・マスタ!$H$5:$H$96,0))),AND(NOT(AND(H37="",NOT(ISNUMBER(H37)))),ISNA(MATCH(H37,設定・マスタ!$H$5:$H$96,0))),AND(NOT(AND(I37="",NOT(ISNUMBER(I37)))),ISNA(MATCH(I37,設定・マスタ!$H$5:$H$96,0))),AND(NOT(AND(J37="",NOT(ISNUMBER(J37)))),ISNA(MATCH(J37,設定・マスタ!$H$5:$H$96,0))),AND(NOT(AND(K37="",NOT(ISNUMBER(K37)))),ISNA(MATCH(K37,設定・マスタ!$H$5:$H$96,0))),AND(NOT(AND(L37="",NOT(ISNUMBER(L37)))),ISNA(MATCH(L37,設定・マスタ!$H$5:$H$96,0)))),"NG：リストから選択",IF(OR(AND(NOT(AND(C37="",NOT(ISNUMBER(C37)))),COUNTIFS(C37:L37,C37)&gt;1),AND(NOT(AND(D37="",NOT(ISNUMBER(D37)))),COUNTIFS(C37:L37,D37)&gt;1),AND(NOT(AND(E37="",NOT(ISNUMBER(E37)))),COUNTIFS(C37:L37,E37)&gt;1),AND(NOT(AND(F37="",NOT(ISNUMBER(F37)))),COUNTIFS(C37:L37,F37)&gt;1),AND(NOT(AND(G37="",NOT(ISNUMBER(G37)))),COUNTIFS(C37:L37,G37)&gt;1),AND(NOT(AND(H37="",NOT(ISNUMBER(H37)))),COUNTIFS(C37:L37,H37)&gt;1),AND(NOT(AND(I37="",NOT(ISNUMBER(I37)))),COUNTIFS(C37:L37,I37)&gt;1),AND(NOT(AND(J37="",NOT(ISNUMBER(J37)))),COUNTIFS(C37:L37,J37)&gt;1),AND(NOT(AND(K37="",NOT(ISNUMBER(K37)))),COUNTIFS(C37:L37,K37)&gt;1),AND(NOT(AND(L37="",NOT(ISNUMBER(L37)))),COUNTIFS(C37:L37,L37)&gt;1)),"NG：同じ資格が重複",IF(COUNTIFS($B$11:$B$110,B37)&gt;1,"要確認：同名の職員","OK"))))))</f>
        <v/>
      </c>
      <c r="N37" s="41">
        <f t="shared" si="0"/>
        <v>0</v>
      </c>
    </row>
    <row r="38" spans="1:14" ht="22.35" customHeight="1">
      <c r="A38" s="89">
        <v>28</v>
      </c>
      <c r="B38" s="73"/>
      <c r="C38" s="74"/>
      <c r="D38" s="74"/>
      <c r="E38" s="74"/>
      <c r="F38" s="74"/>
      <c r="G38" s="74"/>
      <c r="H38" s="74"/>
      <c r="I38" s="74"/>
      <c r="J38" s="74"/>
      <c r="K38" s="74"/>
      <c r="L38" s="74"/>
      <c r="M38" s="42" t="str">
        <f>IF(COUNTA(B38:L38)=0,"",IF(AND(B38="",NOT(ISNUMBER(B38))),"NG：氏名を入力",IF(COUNTA(C38:L38)=0,"NG：資格を選択",IF(OR(AND(NOT(AND(C38="",NOT(ISNUMBER(C38)))),ISNA(MATCH(C38,設定・マスタ!$H$5:$H$96,0))),AND(NOT(AND(D38="",NOT(ISNUMBER(D38)))),ISNA(MATCH(D38,設定・マスタ!$H$5:$H$96,0))),AND(NOT(AND(E38="",NOT(ISNUMBER(E38)))),ISNA(MATCH(E38,設定・マスタ!$H$5:$H$96,0))),AND(NOT(AND(F38="",NOT(ISNUMBER(F38)))),ISNA(MATCH(F38,設定・マスタ!$H$5:$H$96,0))),AND(NOT(AND(G38="",NOT(ISNUMBER(G38)))),ISNA(MATCH(G38,設定・マスタ!$H$5:$H$96,0))),AND(NOT(AND(H38="",NOT(ISNUMBER(H38)))),ISNA(MATCH(H38,設定・マスタ!$H$5:$H$96,0))),AND(NOT(AND(I38="",NOT(ISNUMBER(I38)))),ISNA(MATCH(I38,設定・マスタ!$H$5:$H$96,0))),AND(NOT(AND(J38="",NOT(ISNUMBER(J38)))),ISNA(MATCH(J38,設定・マスタ!$H$5:$H$96,0))),AND(NOT(AND(K38="",NOT(ISNUMBER(K38)))),ISNA(MATCH(K38,設定・マスタ!$H$5:$H$96,0))),AND(NOT(AND(L38="",NOT(ISNUMBER(L38)))),ISNA(MATCH(L38,設定・マスタ!$H$5:$H$96,0)))),"NG：リストから選択",IF(OR(AND(NOT(AND(C38="",NOT(ISNUMBER(C38)))),COUNTIFS(C38:L38,C38)&gt;1),AND(NOT(AND(D38="",NOT(ISNUMBER(D38)))),COUNTIFS(C38:L38,D38)&gt;1),AND(NOT(AND(E38="",NOT(ISNUMBER(E38)))),COUNTIFS(C38:L38,E38)&gt;1),AND(NOT(AND(F38="",NOT(ISNUMBER(F38)))),COUNTIFS(C38:L38,F38)&gt;1),AND(NOT(AND(G38="",NOT(ISNUMBER(G38)))),COUNTIFS(C38:L38,G38)&gt;1),AND(NOT(AND(H38="",NOT(ISNUMBER(H38)))),COUNTIFS(C38:L38,H38)&gt;1),AND(NOT(AND(I38="",NOT(ISNUMBER(I38)))),COUNTIFS(C38:L38,I38)&gt;1),AND(NOT(AND(J38="",NOT(ISNUMBER(J38)))),COUNTIFS(C38:L38,J38)&gt;1),AND(NOT(AND(K38="",NOT(ISNUMBER(K38)))),COUNTIFS(C38:L38,K38)&gt;1),AND(NOT(AND(L38="",NOT(ISNUMBER(L38)))),COUNTIFS(C38:L38,L38)&gt;1)),"NG：同じ資格が重複",IF(COUNTIFS($B$11:$B$110,B38)&gt;1,"要確認：同名の職員","OK"))))))</f>
        <v/>
      </c>
      <c r="N38" s="41">
        <f t="shared" si="0"/>
        <v>0</v>
      </c>
    </row>
    <row r="39" spans="1:14" ht="22.35" customHeight="1">
      <c r="A39" s="89">
        <v>29</v>
      </c>
      <c r="B39" s="73"/>
      <c r="C39" s="74"/>
      <c r="D39" s="74"/>
      <c r="E39" s="74"/>
      <c r="F39" s="74"/>
      <c r="G39" s="74"/>
      <c r="H39" s="74"/>
      <c r="I39" s="74"/>
      <c r="J39" s="74"/>
      <c r="K39" s="74"/>
      <c r="L39" s="74"/>
      <c r="M39" s="42" t="str">
        <f>IF(COUNTA(B39:L39)=0,"",IF(AND(B39="",NOT(ISNUMBER(B39))),"NG：氏名を入力",IF(COUNTA(C39:L39)=0,"NG：資格を選択",IF(OR(AND(NOT(AND(C39="",NOT(ISNUMBER(C39)))),ISNA(MATCH(C39,設定・マスタ!$H$5:$H$96,0))),AND(NOT(AND(D39="",NOT(ISNUMBER(D39)))),ISNA(MATCH(D39,設定・マスタ!$H$5:$H$96,0))),AND(NOT(AND(E39="",NOT(ISNUMBER(E39)))),ISNA(MATCH(E39,設定・マスタ!$H$5:$H$96,0))),AND(NOT(AND(F39="",NOT(ISNUMBER(F39)))),ISNA(MATCH(F39,設定・マスタ!$H$5:$H$96,0))),AND(NOT(AND(G39="",NOT(ISNUMBER(G39)))),ISNA(MATCH(G39,設定・マスタ!$H$5:$H$96,0))),AND(NOT(AND(H39="",NOT(ISNUMBER(H39)))),ISNA(MATCH(H39,設定・マスタ!$H$5:$H$96,0))),AND(NOT(AND(I39="",NOT(ISNUMBER(I39)))),ISNA(MATCH(I39,設定・マスタ!$H$5:$H$96,0))),AND(NOT(AND(J39="",NOT(ISNUMBER(J39)))),ISNA(MATCH(J39,設定・マスタ!$H$5:$H$96,0))),AND(NOT(AND(K39="",NOT(ISNUMBER(K39)))),ISNA(MATCH(K39,設定・マスタ!$H$5:$H$96,0))),AND(NOT(AND(L39="",NOT(ISNUMBER(L39)))),ISNA(MATCH(L39,設定・マスタ!$H$5:$H$96,0)))),"NG：リストから選択",IF(OR(AND(NOT(AND(C39="",NOT(ISNUMBER(C39)))),COUNTIFS(C39:L39,C39)&gt;1),AND(NOT(AND(D39="",NOT(ISNUMBER(D39)))),COUNTIFS(C39:L39,D39)&gt;1),AND(NOT(AND(E39="",NOT(ISNUMBER(E39)))),COUNTIFS(C39:L39,E39)&gt;1),AND(NOT(AND(F39="",NOT(ISNUMBER(F39)))),COUNTIFS(C39:L39,F39)&gt;1),AND(NOT(AND(G39="",NOT(ISNUMBER(G39)))),COUNTIFS(C39:L39,G39)&gt;1),AND(NOT(AND(H39="",NOT(ISNUMBER(H39)))),COUNTIFS(C39:L39,H39)&gt;1),AND(NOT(AND(I39="",NOT(ISNUMBER(I39)))),COUNTIFS(C39:L39,I39)&gt;1),AND(NOT(AND(J39="",NOT(ISNUMBER(J39)))),COUNTIFS(C39:L39,J39)&gt;1),AND(NOT(AND(K39="",NOT(ISNUMBER(K39)))),COUNTIFS(C39:L39,K39)&gt;1),AND(NOT(AND(L39="",NOT(ISNUMBER(L39)))),COUNTIFS(C39:L39,L39)&gt;1)),"NG：同じ資格が重複",IF(COUNTIFS($B$11:$B$110,B39)&gt;1,"要確認：同名の職員","OK"))))))</f>
        <v/>
      </c>
      <c r="N39" s="41">
        <f t="shared" si="0"/>
        <v>0</v>
      </c>
    </row>
    <row r="40" spans="1:14" ht="22.35" customHeight="1">
      <c r="A40" s="89">
        <v>30</v>
      </c>
      <c r="B40" s="73"/>
      <c r="C40" s="74"/>
      <c r="D40" s="74"/>
      <c r="E40" s="74"/>
      <c r="F40" s="74"/>
      <c r="G40" s="74"/>
      <c r="H40" s="74"/>
      <c r="I40" s="74"/>
      <c r="J40" s="74"/>
      <c r="K40" s="74"/>
      <c r="L40" s="74"/>
      <c r="M40" s="42" t="str">
        <f>IF(COUNTA(B40:L40)=0,"",IF(AND(B40="",NOT(ISNUMBER(B40))),"NG：氏名を入力",IF(COUNTA(C40:L40)=0,"NG：資格を選択",IF(OR(AND(NOT(AND(C40="",NOT(ISNUMBER(C40)))),ISNA(MATCH(C40,設定・マスタ!$H$5:$H$96,0))),AND(NOT(AND(D40="",NOT(ISNUMBER(D40)))),ISNA(MATCH(D40,設定・マスタ!$H$5:$H$96,0))),AND(NOT(AND(E40="",NOT(ISNUMBER(E40)))),ISNA(MATCH(E40,設定・マスタ!$H$5:$H$96,0))),AND(NOT(AND(F40="",NOT(ISNUMBER(F40)))),ISNA(MATCH(F40,設定・マスタ!$H$5:$H$96,0))),AND(NOT(AND(G40="",NOT(ISNUMBER(G40)))),ISNA(MATCH(G40,設定・マスタ!$H$5:$H$96,0))),AND(NOT(AND(H40="",NOT(ISNUMBER(H40)))),ISNA(MATCH(H40,設定・マスタ!$H$5:$H$96,0))),AND(NOT(AND(I40="",NOT(ISNUMBER(I40)))),ISNA(MATCH(I40,設定・マスタ!$H$5:$H$96,0))),AND(NOT(AND(J40="",NOT(ISNUMBER(J40)))),ISNA(MATCH(J40,設定・マスタ!$H$5:$H$96,0))),AND(NOT(AND(K40="",NOT(ISNUMBER(K40)))),ISNA(MATCH(K40,設定・マスタ!$H$5:$H$96,0))),AND(NOT(AND(L40="",NOT(ISNUMBER(L40)))),ISNA(MATCH(L40,設定・マスタ!$H$5:$H$96,0)))),"NG：リストから選択",IF(OR(AND(NOT(AND(C40="",NOT(ISNUMBER(C40)))),COUNTIFS(C40:L40,C40)&gt;1),AND(NOT(AND(D40="",NOT(ISNUMBER(D40)))),COUNTIFS(C40:L40,D40)&gt;1),AND(NOT(AND(E40="",NOT(ISNUMBER(E40)))),COUNTIFS(C40:L40,E40)&gt;1),AND(NOT(AND(F40="",NOT(ISNUMBER(F40)))),COUNTIFS(C40:L40,F40)&gt;1),AND(NOT(AND(G40="",NOT(ISNUMBER(G40)))),COUNTIFS(C40:L40,G40)&gt;1),AND(NOT(AND(H40="",NOT(ISNUMBER(H40)))),COUNTIFS(C40:L40,H40)&gt;1),AND(NOT(AND(I40="",NOT(ISNUMBER(I40)))),COUNTIFS(C40:L40,I40)&gt;1),AND(NOT(AND(J40="",NOT(ISNUMBER(J40)))),COUNTIFS(C40:L40,J40)&gt;1),AND(NOT(AND(K40="",NOT(ISNUMBER(K40)))),COUNTIFS(C40:L40,K40)&gt;1),AND(NOT(AND(L40="",NOT(ISNUMBER(L40)))),COUNTIFS(C40:L40,L40)&gt;1)),"NG：同じ資格が重複",IF(COUNTIFS($B$11:$B$110,B40)&gt;1,"要確認：同名の職員","OK"))))))</f>
        <v/>
      </c>
      <c r="N40" s="41">
        <f t="shared" si="0"/>
        <v>0</v>
      </c>
    </row>
    <row r="41" spans="1:14" ht="22.35" customHeight="1">
      <c r="A41" s="89">
        <v>31</v>
      </c>
      <c r="B41" s="73"/>
      <c r="C41" s="74"/>
      <c r="D41" s="74"/>
      <c r="E41" s="74"/>
      <c r="F41" s="74"/>
      <c r="G41" s="74"/>
      <c r="H41" s="74"/>
      <c r="I41" s="74"/>
      <c r="J41" s="74"/>
      <c r="K41" s="74"/>
      <c r="L41" s="74"/>
      <c r="M41" s="42" t="str">
        <f>IF(COUNTA(B41:L41)=0,"",IF(AND(B41="",NOT(ISNUMBER(B41))),"NG：氏名を入力",IF(COUNTA(C41:L41)=0,"NG：資格を選択",IF(OR(AND(NOT(AND(C41="",NOT(ISNUMBER(C41)))),ISNA(MATCH(C41,設定・マスタ!$H$5:$H$96,0))),AND(NOT(AND(D41="",NOT(ISNUMBER(D41)))),ISNA(MATCH(D41,設定・マスタ!$H$5:$H$96,0))),AND(NOT(AND(E41="",NOT(ISNUMBER(E41)))),ISNA(MATCH(E41,設定・マスタ!$H$5:$H$96,0))),AND(NOT(AND(F41="",NOT(ISNUMBER(F41)))),ISNA(MATCH(F41,設定・マスタ!$H$5:$H$96,0))),AND(NOT(AND(G41="",NOT(ISNUMBER(G41)))),ISNA(MATCH(G41,設定・マスタ!$H$5:$H$96,0))),AND(NOT(AND(H41="",NOT(ISNUMBER(H41)))),ISNA(MATCH(H41,設定・マスタ!$H$5:$H$96,0))),AND(NOT(AND(I41="",NOT(ISNUMBER(I41)))),ISNA(MATCH(I41,設定・マスタ!$H$5:$H$96,0))),AND(NOT(AND(J41="",NOT(ISNUMBER(J41)))),ISNA(MATCH(J41,設定・マスタ!$H$5:$H$96,0))),AND(NOT(AND(K41="",NOT(ISNUMBER(K41)))),ISNA(MATCH(K41,設定・マスタ!$H$5:$H$96,0))),AND(NOT(AND(L41="",NOT(ISNUMBER(L41)))),ISNA(MATCH(L41,設定・マスタ!$H$5:$H$96,0)))),"NG：リストから選択",IF(OR(AND(NOT(AND(C41="",NOT(ISNUMBER(C41)))),COUNTIFS(C41:L41,C41)&gt;1),AND(NOT(AND(D41="",NOT(ISNUMBER(D41)))),COUNTIFS(C41:L41,D41)&gt;1),AND(NOT(AND(E41="",NOT(ISNUMBER(E41)))),COUNTIFS(C41:L41,E41)&gt;1),AND(NOT(AND(F41="",NOT(ISNUMBER(F41)))),COUNTIFS(C41:L41,F41)&gt;1),AND(NOT(AND(G41="",NOT(ISNUMBER(G41)))),COUNTIFS(C41:L41,G41)&gt;1),AND(NOT(AND(H41="",NOT(ISNUMBER(H41)))),COUNTIFS(C41:L41,H41)&gt;1),AND(NOT(AND(I41="",NOT(ISNUMBER(I41)))),COUNTIFS(C41:L41,I41)&gt;1),AND(NOT(AND(J41="",NOT(ISNUMBER(J41)))),COUNTIFS(C41:L41,J41)&gt;1),AND(NOT(AND(K41="",NOT(ISNUMBER(K41)))),COUNTIFS(C41:L41,K41)&gt;1),AND(NOT(AND(L41="",NOT(ISNUMBER(L41)))),COUNTIFS(C41:L41,L41)&gt;1)),"NG：同じ資格が重複",IF(COUNTIFS($B$11:$B$110,B41)&gt;1,"要確認：同名の職員","OK"))))))</f>
        <v/>
      </c>
      <c r="N41" s="41">
        <f t="shared" si="0"/>
        <v>0</v>
      </c>
    </row>
    <row r="42" spans="1:14" ht="22.35" customHeight="1">
      <c r="A42" s="89">
        <v>32</v>
      </c>
      <c r="B42" s="73"/>
      <c r="C42" s="74"/>
      <c r="D42" s="74"/>
      <c r="E42" s="74"/>
      <c r="F42" s="74"/>
      <c r="G42" s="74"/>
      <c r="H42" s="74"/>
      <c r="I42" s="74"/>
      <c r="J42" s="74"/>
      <c r="K42" s="74"/>
      <c r="L42" s="74"/>
      <c r="M42" s="42" t="str">
        <f>IF(COUNTA(B42:L42)=0,"",IF(AND(B42="",NOT(ISNUMBER(B42))),"NG：氏名を入力",IF(COUNTA(C42:L42)=0,"NG：資格を選択",IF(OR(AND(NOT(AND(C42="",NOT(ISNUMBER(C42)))),ISNA(MATCH(C42,設定・マスタ!$H$5:$H$96,0))),AND(NOT(AND(D42="",NOT(ISNUMBER(D42)))),ISNA(MATCH(D42,設定・マスタ!$H$5:$H$96,0))),AND(NOT(AND(E42="",NOT(ISNUMBER(E42)))),ISNA(MATCH(E42,設定・マスタ!$H$5:$H$96,0))),AND(NOT(AND(F42="",NOT(ISNUMBER(F42)))),ISNA(MATCH(F42,設定・マスタ!$H$5:$H$96,0))),AND(NOT(AND(G42="",NOT(ISNUMBER(G42)))),ISNA(MATCH(G42,設定・マスタ!$H$5:$H$96,0))),AND(NOT(AND(H42="",NOT(ISNUMBER(H42)))),ISNA(MATCH(H42,設定・マスタ!$H$5:$H$96,0))),AND(NOT(AND(I42="",NOT(ISNUMBER(I42)))),ISNA(MATCH(I42,設定・マスタ!$H$5:$H$96,0))),AND(NOT(AND(J42="",NOT(ISNUMBER(J42)))),ISNA(MATCH(J42,設定・マスタ!$H$5:$H$96,0))),AND(NOT(AND(K42="",NOT(ISNUMBER(K42)))),ISNA(MATCH(K42,設定・マスタ!$H$5:$H$96,0))),AND(NOT(AND(L42="",NOT(ISNUMBER(L42)))),ISNA(MATCH(L42,設定・マスタ!$H$5:$H$96,0)))),"NG：リストから選択",IF(OR(AND(NOT(AND(C42="",NOT(ISNUMBER(C42)))),COUNTIFS(C42:L42,C42)&gt;1),AND(NOT(AND(D42="",NOT(ISNUMBER(D42)))),COUNTIFS(C42:L42,D42)&gt;1),AND(NOT(AND(E42="",NOT(ISNUMBER(E42)))),COUNTIFS(C42:L42,E42)&gt;1),AND(NOT(AND(F42="",NOT(ISNUMBER(F42)))),COUNTIFS(C42:L42,F42)&gt;1),AND(NOT(AND(G42="",NOT(ISNUMBER(G42)))),COUNTIFS(C42:L42,G42)&gt;1),AND(NOT(AND(H42="",NOT(ISNUMBER(H42)))),COUNTIFS(C42:L42,H42)&gt;1),AND(NOT(AND(I42="",NOT(ISNUMBER(I42)))),COUNTIFS(C42:L42,I42)&gt;1),AND(NOT(AND(J42="",NOT(ISNUMBER(J42)))),COUNTIFS(C42:L42,J42)&gt;1),AND(NOT(AND(K42="",NOT(ISNUMBER(K42)))),COUNTIFS(C42:L42,K42)&gt;1),AND(NOT(AND(L42="",NOT(ISNUMBER(L42)))),COUNTIFS(C42:L42,L42)&gt;1)),"NG：同じ資格が重複",IF(COUNTIFS($B$11:$B$110,B42)&gt;1,"要確認：同名の職員","OK"))))))</f>
        <v/>
      </c>
      <c r="N42" s="41">
        <f t="shared" si="0"/>
        <v>0</v>
      </c>
    </row>
    <row r="43" spans="1:14" ht="22.35" customHeight="1">
      <c r="A43" s="89">
        <v>33</v>
      </c>
      <c r="B43" s="73"/>
      <c r="C43" s="74"/>
      <c r="D43" s="74"/>
      <c r="E43" s="74"/>
      <c r="F43" s="74"/>
      <c r="G43" s="74"/>
      <c r="H43" s="74"/>
      <c r="I43" s="74"/>
      <c r="J43" s="74"/>
      <c r="K43" s="74"/>
      <c r="L43" s="74"/>
      <c r="M43" s="42" t="str">
        <f>IF(COUNTA(B43:L43)=0,"",IF(AND(B43="",NOT(ISNUMBER(B43))),"NG：氏名を入力",IF(COUNTA(C43:L43)=0,"NG：資格を選択",IF(OR(AND(NOT(AND(C43="",NOT(ISNUMBER(C43)))),ISNA(MATCH(C43,設定・マスタ!$H$5:$H$96,0))),AND(NOT(AND(D43="",NOT(ISNUMBER(D43)))),ISNA(MATCH(D43,設定・マスタ!$H$5:$H$96,0))),AND(NOT(AND(E43="",NOT(ISNUMBER(E43)))),ISNA(MATCH(E43,設定・マスタ!$H$5:$H$96,0))),AND(NOT(AND(F43="",NOT(ISNUMBER(F43)))),ISNA(MATCH(F43,設定・マスタ!$H$5:$H$96,0))),AND(NOT(AND(G43="",NOT(ISNUMBER(G43)))),ISNA(MATCH(G43,設定・マスタ!$H$5:$H$96,0))),AND(NOT(AND(H43="",NOT(ISNUMBER(H43)))),ISNA(MATCH(H43,設定・マスタ!$H$5:$H$96,0))),AND(NOT(AND(I43="",NOT(ISNUMBER(I43)))),ISNA(MATCH(I43,設定・マスタ!$H$5:$H$96,0))),AND(NOT(AND(J43="",NOT(ISNUMBER(J43)))),ISNA(MATCH(J43,設定・マスタ!$H$5:$H$96,0))),AND(NOT(AND(K43="",NOT(ISNUMBER(K43)))),ISNA(MATCH(K43,設定・マスタ!$H$5:$H$96,0))),AND(NOT(AND(L43="",NOT(ISNUMBER(L43)))),ISNA(MATCH(L43,設定・マスタ!$H$5:$H$96,0)))),"NG：リストから選択",IF(OR(AND(NOT(AND(C43="",NOT(ISNUMBER(C43)))),COUNTIFS(C43:L43,C43)&gt;1),AND(NOT(AND(D43="",NOT(ISNUMBER(D43)))),COUNTIFS(C43:L43,D43)&gt;1),AND(NOT(AND(E43="",NOT(ISNUMBER(E43)))),COUNTIFS(C43:L43,E43)&gt;1),AND(NOT(AND(F43="",NOT(ISNUMBER(F43)))),COUNTIFS(C43:L43,F43)&gt;1),AND(NOT(AND(G43="",NOT(ISNUMBER(G43)))),COUNTIFS(C43:L43,G43)&gt;1),AND(NOT(AND(H43="",NOT(ISNUMBER(H43)))),COUNTIFS(C43:L43,H43)&gt;1),AND(NOT(AND(I43="",NOT(ISNUMBER(I43)))),COUNTIFS(C43:L43,I43)&gt;1),AND(NOT(AND(J43="",NOT(ISNUMBER(J43)))),COUNTIFS(C43:L43,J43)&gt;1),AND(NOT(AND(K43="",NOT(ISNUMBER(K43)))),COUNTIFS(C43:L43,K43)&gt;1),AND(NOT(AND(L43="",NOT(ISNUMBER(L43)))),COUNTIFS(C43:L43,L43)&gt;1)),"NG：同じ資格が重複",IF(COUNTIFS($B$11:$B$110,B43)&gt;1,"要確認：同名の職員","OK"))))))</f>
        <v/>
      </c>
      <c r="N43" s="41">
        <f t="shared" si="0"/>
        <v>0</v>
      </c>
    </row>
    <row r="44" spans="1:14" ht="22.35" customHeight="1">
      <c r="A44" s="89">
        <v>34</v>
      </c>
      <c r="B44" s="73"/>
      <c r="C44" s="74"/>
      <c r="D44" s="74"/>
      <c r="E44" s="74"/>
      <c r="F44" s="74"/>
      <c r="G44" s="74"/>
      <c r="H44" s="74"/>
      <c r="I44" s="74"/>
      <c r="J44" s="74"/>
      <c r="K44" s="74"/>
      <c r="L44" s="74"/>
      <c r="M44" s="42" t="str">
        <f>IF(COUNTA(B44:L44)=0,"",IF(AND(B44="",NOT(ISNUMBER(B44))),"NG：氏名を入力",IF(COUNTA(C44:L44)=0,"NG：資格を選択",IF(OR(AND(NOT(AND(C44="",NOT(ISNUMBER(C44)))),ISNA(MATCH(C44,設定・マスタ!$H$5:$H$96,0))),AND(NOT(AND(D44="",NOT(ISNUMBER(D44)))),ISNA(MATCH(D44,設定・マスタ!$H$5:$H$96,0))),AND(NOT(AND(E44="",NOT(ISNUMBER(E44)))),ISNA(MATCH(E44,設定・マスタ!$H$5:$H$96,0))),AND(NOT(AND(F44="",NOT(ISNUMBER(F44)))),ISNA(MATCH(F44,設定・マスタ!$H$5:$H$96,0))),AND(NOT(AND(G44="",NOT(ISNUMBER(G44)))),ISNA(MATCH(G44,設定・マスタ!$H$5:$H$96,0))),AND(NOT(AND(H44="",NOT(ISNUMBER(H44)))),ISNA(MATCH(H44,設定・マスタ!$H$5:$H$96,0))),AND(NOT(AND(I44="",NOT(ISNUMBER(I44)))),ISNA(MATCH(I44,設定・マスタ!$H$5:$H$96,0))),AND(NOT(AND(J44="",NOT(ISNUMBER(J44)))),ISNA(MATCH(J44,設定・マスタ!$H$5:$H$96,0))),AND(NOT(AND(K44="",NOT(ISNUMBER(K44)))),ISNA(MATCH(K44,設定・マスタ!$H$5:$H$96,0))),AND(NOT(AND(L44="",NOT(ISNUMBER(L44)))),ISNA(MATCH(L44,設定・マスタ!$H$5:$H$96,0)))),"NG：リストから選択",IF(OR(AND(NOT(AND(C44="",NOT(ISNUMBER(C44)))),COUNTIFS(C44:L44,C44)&gt;1),AND(NOT(AND(D44="",NOT(ISNUMBER(D44)))),COUNTIFS(C44:L44,D44)&gt;1),AND(NOT(AND(E44="",NOT(ISNUMBER(E44)))),COUNTIFS(C44:L44,E44)&gt;1),AND(NOT(AND(F44="",NOT(ISNUMBER(F44)))),COUNTIFS(C44:L44,F44)&gt;1),AND(NOT(AND(G44="",NOT(ISNUMBER(G44)))),COUNTIFS(C44:L44,G44)&gt;1),AND(NOT(AND(H44="",NOT(ISNUMBER(H44)))),COUNTIFS(C44:L44,H44)&gt;1),AND(NOT(AND(I44="",NOT(ISNUMBER(I44)))),COUNTIFS(C44:L44,I44)&gt;1),AND(NOT(AND(J44="",NOT(ISNUMBER(J44)))),COUNTIFS(C44:L44,J44)&gt;1),AND(NOT(AND(K44="",NOT(ISNUMBER(K44)))),COUNTIFS(C44:L44,K44)&gt;1),AND(NOT(AND(L44="",NOT(ISNUMBER(L44)))),COUNTIFS(C44:L44,L44)&gt;1)),"NG：同じ資格が重複",IF(COUNTIFS($B$11:$B$110,B44)&gt;1,"要確認：同名の職員","OK"))))))</f>
        <v/>
      </c>
      <c r="N44" s="41">
        <f t="shared" si="0"/>
        <v>0</v>
      </c>
    </row>
    <row r="45" spans="1:14" ht="22.35" customHeight="1">
      <c r="A45" s="89">
        <v>35</v>
      </c>
      <c r="B45" s="73"/>
      <c r="C45" s="74"/>
      <c r="D45" s="74"/>
      <c r="E45" s="74"/>
      <c r="F45" s="74"/>
      <c r="G45" s="74"/>
      <c r="H45" s="74"/>
      <c r="I45" s="74"/>
      <c r="J45" s="74"/>
      <c r="K45" s="74"/>
      <c r="L45" s="74"/>
      <c r="M45" s="42" t="str">
        <f>IF(COUNTA(B45:L45)=0,"",IF(AND(B45="",NOT(ISNUMBER(B45))),"NG：氏名を入力",IF(COUNTA(C45:L45)=0,"NG：資格を選択",IF(OR(AND(NOT(AND(C45="",NOT(ISNUMBER(C45)))),ISNA(MATCH(C45,設定・マスタ!$H$5:$H$96,0))),AND(NOT(AND(D45="",NOT(ISNUMBER(D45)))),ISNA(MATCH(D45,設定・マスタ!$H$5:$H$96,0))),AND(NOT(AND(E45="",NOT(ISNUMBER(E45)))),ISNA(MATCH(E45,設定・マスタ!$H$5:$H$96,0))),AND(NOT(AND(F45="",NOT(ISNUMBER(F45)))),ISNA(MATCH(F45,設定・マスタ!$H$5:$H$96,0))),AND(NOT(AND(G45="",NOT(ISNUMBER(G45)))),ISNA(MATCH(G45,設定・マスタ!$H$5:$H$96,0))),AND(NOT(AND(H45="",NOT(ISNUMBER(H45)))),ISNA(MATCH(H45,設定・マスタ!$H$5:$H$96,0))),AND(NOT(AND(I45="",NOT(ISNUMBER(I45)))),ISNA(MATCH(I45,設定・マスタ!$H$5:$H$96,0))),AND(NOT(AND(J45="",NOT(ISNUMBER(J45)))),ISNA(MATCH(J45,設定・マスタ!$H$5:$H$96,0))),AND(NOT(AND(K45="",NOT(ISNUMBER(K45)))),ISNA(MATCH(K45,設定・マスタ!$H$5:$H$96,0))),AND(NOT(AND(L45="",NOT(ISNUMBER(L45)))),ISNA(MATCH(L45,設定・マスタ!$H$5:$H$96,0)))),"NG：リストから選択",IF(OR(AND(NOT(AND(C45="",NOT(ISNUMBER(C45)))),COUNTIFS(C45:L45,C45)&gt;1),AND(NOT(AND(D45="",NOT(ISNUMBER(D45)))),COUNTIFS(C45:L45,D45)&gt;1),AND(NOT(AND(E45="",NOT(ISNUMBER(E45)))),COUNTIFS(C45:L45,E45)&gt;1),AND(NOT(AND(F45="",NOT(ISNUMBER(F45)))),COUNTIFS(C45:L45,F45)&gt;1),AND(NOT(AND(G45="",NOT(ISNUMBER(G45)))),COUNTIFS(C45:L45,G45)&gt;1),AND(NOT(AND(H45="",NOT(ISNUMBER(H45)))),COUNTIFS(C45:L45,H45)&gt;1),AND(NOT(AND(I45="",NOT(ISNUMBER(I45)))),COUNTIFS(C45:L45,I45)&gt;1),AND(NOT(AND(J45="",NOT(ISNUMBER(J45)))),COUNTIFS(C45:L45,J45)&gt;1),AND(NOT(AND(K45="",NOT(ISNUMBER(K45)))),COUNTIFS(C45:L45,K45)&gt;1),AND(NOT(AND(L45="",NOT(ISNUMBER(L45)))),COUNTIFS(C45:L45,L45)&gt;1)),"NG：同じ資格が重複",IF(COUNTIFS($B$11:$B$110,B45)&gt;1,"要確認：同名の職員","OK"))))))</f>
        <v/>
      </c>
      <c r="N45" s="41">
        <f t="shared" si="0"/>
        <v>0</v>
      </c>
    </row>
    <row r="46" spans="1:14" ht="22.35" customHeight="1">
      <c r="A46" s="89">
        <v>36</v>
      </c>
      <c r="B46" s="73"/>
      <c r="C46" s="74"/>
      <c r="D46" s="74"/>
      <c r="E46" s="74"/>
      <c r="F46" s="74"/>
      <c r="G46" s="74"/>
      <c r="H46" s="74"/>
      <c r="I46" s="74"/>
      <c r="J46" s="74"/>
      <c r="K46" s="74"/>
      <c r="L46" s="74"/>
      <c r="M46" s="42" t="str">
        <f>IF(COUNTA(B46:L46)=0,"",IF(AND(B46="",NOT(ISNUMBER(B46))),"NG：氏名を入力",IF(COUNTA(C46:L46)=0,"NG：資格を選択",IF(OR(AND(NOT(AND(C46="",NOT(ISNUMBER(C46)))),ISNA(MATCH(C46,設定・マスタ!$H$5:$H$96,0))),AND(NOT(AND(D46="",NOT(ISNUMBER(D46)))),ISNA(MATCH(D46,設定・マスタ!$H$5:$H$96,0))),AND(NOT(AND(E46="",NOT(ISNUMBER(E46)))),ISNA(MATCH(E46,設定・マスタ!$H$5:$H$96,0))),AND(NOT(AND(F46="",NOT(ISNUMBER(F46)))),ISNA(MATCH(F46,設定・マスタ!$H$5:$H$96,0))),AND(NOT(AND(G46="",NOT(ISNUMBER(G46)))),ISNA(MATCH(G46,設定・マスタ!$H$5:$H$96,0))),AND(NOT(AND(H46="",NOT(ISNUMBER(H46)))),ISNA(MATCH(H46,設定・マスタ!$H$5:$H$96,0))),AND(NOT(AND(I46="",NOT(ISNUMBER(I46)))),ISNA(MATCH(I46,設定・マスタ!$H$5:$H$96,0))),AND(NOT(AND(J46="",NOT(ISNUMBER(J46)))),ISNA(MATCH(J46,設定・マスタ!$H$5:$H$96,0))),AND(NOT(AND(K46="",NOT(ISNUMBER(K46)))),ISNA(MATCH(K46,設定・マスタ!$H$5:$H$96,0))),AND(NOT(AND(L46="",NOT(ISNUMBER(L46)))),ISNA(MATCH(L46,設定・マスタ!$H$5:$H$96,0)))),"NG：リストから選択",IF(OR(AND(NOT(AND(C46="",NOT(ISNUMBER(C46)))),COUNTIFS(C46:L46,C46)&gt;1),AND(NOT(AND(D46="",NOT(ISNUMBER(D46)))),COUNTIFS(C46:L46,D46)&gt;1),AND(NOT(AND(E46="",NOT(ISNUMBER(E46)))),COUNTIFS(C46:L46,E46)&gt;1),AND(NOT(AND(F46="",NOT(ISNUMBER(F46)))),COUNTIFS(C46:L46,F46)&gt;1),AND(NOT(AND(G46="",NOT(ISNUMBER(G46)))),COUNTIFS(C46:L46,G46)&gt;1),AND(NOT(AND(H46="",NOT(ISNUMBER(H46)))),COUNTIFS(C46:L46,H46)&gt;1),AND(NOT(AND(I46="",NOT(ISNUMBER(I46)))),COUNTIFS(C46:L46,I46)&gt;1),AND(NOT(AND(J46="",NOT(ISNUMBER(J46)))),COUNTIFS(C46:L46,J46)&gt;1),AND(NOT(AND(K46="",NOT(ISNUMBER(K46)))),COUNTIFS(C46:L46,K46)&gt;1),AND(NOT(AND(L46="",NOT(ISNUMBER(L46)))),COUNTIFS(C46:L46,L46)&gt;1)),"NG：同じ資格が重複",IF(COUNTIFS($B$11:$B$110,B46)&gt;1,"要確認：同名の職員","OK"))))))</f>
        <v/>
      </c>
      <c r="N46" s="41">
        <f t="shared" si="0"/>
        <v>0</v>
      </c>
    </row>
    <row r="47" spans="1:14" ht="22.35" customHeight="1">
      <c r="A47" s="89">
        <v>37</v>
      </c>
      <c r="B47" s="73"/>
      <c r="C47" s="74"/>
      <c r="D47" s="74"/>
      <c r="E47" s="74"/>
      <c r="F47" s="74"/>
      <c r="G47" s="74"/>
      <c r="H47" s="74"/>
      <c r="I47" s="74"/>
      <c r="J47" s="74"/>
      <c r="K47" s="74"/>
      <c r="L47" s="74"/>
      <c r="M47" s="42" t="str">
        <f>IF(COUNTA(B47:L47)=0,"",IF(AND(B47="",NOT(ISNUMBER(B47))),"NG：氏名を入力",IF(COUNTA(C47:L47)=0,"NG：資格を選択",IF(OR(AND(NOT(AND(C47="",NOT(ISNUMBER(C47)))),ISNA(MATCH(C47,設定・マスタ!$H$5:$H$96,0))),AND(NOT(AND(D47="",NOT(ISNUMBER(D47)))),ISNA(MATCH(D47,設定・マスタ!$H$5:$H$96,0))),AND(NOT(AND(E47="",NOT(ISNUMBER(E47)))),ISNA(MATCH(E47,設定・マスタ!$H$5:$H$96,0))),AND(NOT(AND(F47="",NOT(ISNUMBER(F47)))),ISNA(MATCH(F47,設定・マスタ!$H$5:$H$96,0))),AND(NOT(AND(G47="",NOT(ISNUMBER(G47)))),ISNA(MATCH(G47,設定・マスタ!$H$5:$H$96,0))),AND(NOT(AND(H47="",NOT(ISNUMBER(H47)))),ISNA(MATCH(H47,設定・マスタ!$H$5:$H$96,0))),AND(NOT(AND(I47="",NOT(ISNUMBER(I47)))),ISNA(MATCH(I47,設定・マスタ!$H$5:$H$96,0))),AND(NOT(AND(J47="",NOT(ISNUMBER(J47)))),ISNA(MATCH(J47,設定・マスタ!$H$5:$H$96,0))),AND(NOT(AND(K47="",NOT(ISNUMBER(K47)))),ISNA(MATCH(K47,設定・マスタ!$H$5:$H$96,0))),AND(NOT(AND(L47="",NOT(ISNUMBER(L47)))),ISNA(MATCH(L47,設定・マスタ!$H$5:$H$96,0)))),"NG：リストから選択",IF(OR(AND(NOT(AND(C47="",NOT(ISNUMBER(C47)))),COUNTIFS(C47:L47,C47)&gt;1),AND(NOT(AND(D47="",NOT(ISNUMBER(D47)))),COUNTIFS(C47:L47,D47)&gt;1),AND(NOT(AND(E47="",NOT(ISNUMBER(E47)))),COUNTIFS(C47:L47,E47)&gt;1),AND(NOT(AND(F47="",NOT(ISNUMBER(F47)))),COUNTIFS(C47:L47,F47)&gt;1),AND(NOT(AND(G47="",NOT(ISNUMBER(G47)))),COUNTIFS(C47:L47,G47)&gt;1),AND(NOT(AND(H47="",NOT(ISNUMBER(H47)))),COUNTIFS(C47:L47,H47)&gt;1),AND(NOT(AND(I47="",NOT(ISNUMBER(I47)))),COUNTIFS(C47:L47,I47)&gt;1),AND(NOT(AND(J47="",NOT(ISNUMBER(J47)))),COUNTIFS(C47:L47,J47)&gt;1),AND(NOT(AND(K47="",NOT(ISNUMBER(K47)))),COUNTIFS(C47:L47,K47)&gt;1),AND(NOT(AND(L47="",NOT(ISNUMBER(L47)))),COUNTIFS(C47:L47,L47)&gt;1)),"NG：同じ資格が重複",IF(COUNTIFS($B$11:$B$110,B47)&gt;1,"要確認：同名の職員","OK"))))))</f>
        <v/>
      </c>
      <c r="N47" s="41">
        <f t="shared" si="0"/>
        <v>0</v>
      </c>
    </row>
    <row r="48" spans="1:14" ht="22.35" customHeight="1">
      <c r="A48" s="89">
        <v>38</v>
      </c>
      <c r="B48" s="73"/>
      <c r="C48" s="74"/>
      <c r="D48" s="74"/>
      <c r="E48" s="74"/>
      <c r="F48" s="74"/>
      <c r="G48" s="74"/>
      <c r="H48" s="74"/>
      <c r="I48" s="74"/>
      <c r="J48" s="74"/>
      <c r="K48" s="74"/>
      <c r="L48" s="74"/>
      <c r="M48" s="42" t="str">
        <f>IF(COUNTA(B48:L48)=0,"",IF(AND(B48="",NOT(ISNUMBER(B48))),"NG：氏名を入力",IF(COUNTA(C48:L48)=0,"NG：資格を選択",IF(OR(AND(NOT(AND(C48="",NOT(ISNUMBER(C48)))),ISNA(MATCH(C48,設定・マスタ!$H$5:$H$96,0))),AND(NOT(AND(D48="",NOT(ISNUMBER(D48)))),ISNA(MATCH(D48,設定・マスタ!$H$5:$H$96,0))),AND(NOT(AND(E48="",NOT(ISNUMBER(E48)))),ISNA(MATCH(E48,設定・マスタ!$H$5:$H$96,0))),AND(NOT(AND(F48="",NOT(ISNUMBER(F48)))),ISNA(MATCH(F48,設定・マスタ!$H$5:$H$96,0))),AND(NOT(AND(G48="",NOT(ISNUMBER(G48)))),ISNA(MATCH(G48,設定・マスタ!$H$5:$H$96,0))),AND(NOT(AND(H48="",NOT(ISNUMBER(H48)))),ISNA(MATCH(H48,設定・マスタ!$H$5:$H$96,0))),AND(NOT(AND(I48="",NOT(ISNUMBER(I48)))),ISNA(MATCH(I48,設定・マスタ!$H$5:$H$96,0))),AND(NOT(AND(J48="",NOT(ISNUMBER(J48)))),ISNA(MATCH(J48,設定・マスタ!$H$5:$H$96,0))),AND(NOT(AND(K48="",NOT(ISNUMBER(K48)))),ISNA(MATCH(K48,設定・マスタ!$H$5:$H$96,0))),AND(NOT(AND(L48="",NOT(ISNUMBER(L48)))),ISNA(MATCH(L48,設定・マスタ!$H$5:$H$96,0)))),"NG：リストから選択",IF(OR(AND(NOT(AND(C48="",NOT(ISNUMBER(C48)))),COUNTIFS(C48:L48,C48)&gt;1),AND(NOT(AND(D48="",NOT(ISNUMBER(D48)))),COUNTIFS(C48:L48,D48)&gt;1),AND(NOT(AND(E48="",NOT(ISNUMBER(E48)))),COUNTIFS(C48:L48,E48)&gt;1),AND(NOT(AND(F48="",NOT(ISNUMBER(F48)))),COUNTIFS(C48:L48,F48)&gt;1),AND(NOT(AND(G48="",NOT(ISNUMBER(G48)))),COUNTIFS(C48:L48,G48)&gt;1),AND(NOT(AND(H48="",NOT(ISNUMBER(H48)))),COUNTIFS(C48:L48,H48)&gt;1),AND(NOT(AND(I48="",NOT(ISNUMBER(I48)))),COUNTIFS(C48:L48,I48)&gt;1),AND(NOT(AND(J48="",NOT(ISNUMBER(J48)))),COUNTIFS(C48:L48,J48)&gt;1),AND(NOT(AND(K48="",NOT(ISNUMBER(K48)))),COUNTIFS(C48:L48,K48)&gt;1),AND(NOT(AND(L48="",NOT(ISNUMBER(L48)))),COUNTIFS(C48:L48,L48)&gt;1)),"NG：同じ資格が重複",IF(COUNTIFS($B$11:$B$110,B48)&gt;1,"要確認：同名の職員","OK"))))))</f>
        <v/>
      </c>
      <c r="N48" s="41">
        <f t="shared" si="0"/>
        <v>0</v>
      </c>
    </row>
    <row r="49" spans="1:14" ht="22.35" customHeight="1">
      <c r="A49" s="89">
        <v>39</v>
      </c>
      <c r="B49" s="73"/>
      <c r="C49" s="74"/>
      <c r="D49" s="74"/>
      <c r="E49" s="74"/>
      <c r="F49" s="74"/>
      <c r="G49" s="74"/>
      <c r="H49" s="74"/>
      <c r="I49" s="74"/>
      <c r="J49" s="74"/>
      <c r="K49" s="74"/>
      <c r="L49" s="74"/>
      <c r="M49" s="42" t="str">
        <f>IF(COUNTA(B49:L49)=0,"",IF(AND(B49="",NOT(ISNUMBER(B49))),"NG：氏名を入力",IF(COUNTA(C49:L49)=0,"NG：資格を選択",IF(OR(AND(NOT(AND(C49="",NOT(ISNUMBER(C49)))),ISNA(MATCH(C49,設定・マスタ!$H$5:$H$96,0))),AND(NOT(AND(D49="",NOT(ISNUMBER(D49)))),ISNA(MATCH(D49,設定・マスタ!$H$5:$H$96,0))),AND(NOT(AND(E49="",NOT(ISNUMBER(E49)))),ISNA(MATCH(E49,設定・マスタ!$H$5:$H$96,0))),AND(NOT(AND(F49="",NOT(ISNUMBER(F49)))),ISNA(MATCH(F49,設定・マスタ!$H$5:$H$96,0))),AND(NOT(AND(G49="",NOT(ISNUMBER(G49)))),ISNA(MATCH(G49,設定・マスタ!$H$5:$H$96,0))),AND(NOT(AND(H49="",NOT(ISNUMBER(H49)))),ISNA(MATCH(H49,設定・マスタ!$H$5:$H$96,0))),AND(NOT(AND(I49="",NOT(ISNUMBER(I49)))),ISNA(MATCH(I49,設定・マスタ!$H$5:$H$96,0))),AND(NOT(AND(J49="",NOT(ISNUMBER(J49)))),ISNA(MATCH(J49,設定・マスタ!$H$5:$H$96,0))),AND(NOT(AND(K49="",NOT(ISNUMBER(K49)))),ISNA(MATCH(K49,設定・マスタ!$H$5:$H$96,0))),AND(NOT(AND(L49="",NOT(ISNUMBER(L49)))),ISNA(MATCH(L49,設定・マスタ!$H$5:$H$96,0)))),"NG：リストから選択",IF(OR(AND(NOT(AND(C49="",NOT(ISNUMBER(C49)))),COUNTIFS(C49:L49,C49)&gt;1),AND(NOT(AND(D49="",NOT(ISNUMBER(D49)))),COUNTIFS(C49:L49,D49)&gt;1),AND(NOT(AND(E49="",NOT(ISNUMBER(E49)))),COUNTIFS(C49:L49,E49)&gt;1),AND(NOT(AND(F49="",NOT(ISNUMBER(F49)))),COUNTIFS(C49:L49,F49)&gt;1),AND(NOT(AND(G49="",NOT(ISNUMBER(G49)))),COUNTIFS(C49:L49,G49)&gt;1),AND(NOT(AND(H49="",NOT(ISNUMBER(H49)))),COUNTIFS(C49:L49,H49)&gt;1),AND(NOT(AND(I49="",NOT(ISNUMBER(I49)))),COUNTIFS(C49:L49,I49)&gt;1),AND(NOT(AND(J49="",NOT(ISNUMBER(J49)))),COUNTIFS(C49:L49,J49)&gt;1),AND(NOT(AND(K49="",NOT(ISNUMBER(K49)))),COUNTIFS(C49:L49,K49)&gt;1),AND(NOT(AND(L49="",NOT(ISNUMBER(L49)))),COUNTIFS(C49:L49,L49)&gt;1)),"NG：同じ資格が重複",IF(COUNTIFS($B$11:$B$110,B49)&gt;1,"要確認：同名の職員","OK"))))))</f>
        <v/>
      </c>
      <c r="N49" s="41">
        <f t="shared" si="0"/>
        <v>0</v>
      </c>
    </row>
    <row r="50" spans="1:14" ht="22.35" customHeight="1">
      <c r="A50" s="89">
        <v>40</v>
      </c>
      <c r="B50" s="73"/>
      <c r="C50" s="74"/>
      <c r="D50" s="74"/>
      <c r="E50" s="74"/>
      <c r="F50" s="74"/>
      <c r="G50" s="74"/>
      <c r="H50" s="74"/>
      <c r="I50" s="74"/>
      <c r="J50" s="74"/>
      <c r="K50" s="74"/>
      <c r="L50" s="74"/>
      <c r="M50" s="42" t="str">
        <f>IF(COUNTA(B50:L50)=0,"",IF(AND(B50="",NOT(ISNUMBER(B50))),"NG：氏名を入力",IF(COUNTA(C50:L50)=0,"NG：資格を選択",IF(OR(AND(NOT(AND(C50="",NOT(ISNUMBER(C50)))),ISNA(MATCH(C50,設定・マスタ!$H$5:$H$96,0))),AND(NOT(AND(D50="",NOT(ISNUMBER(D50)))),ISNA(MATCH(D50,設定・マスタ!$H$5:$H$96,0))),AND(NOT(AND(E50="",NOT(ISNUMBER(E50)))),ISNA(MATCH(E50,設定・マスタ!$H$5:$H$96,0))),AND(NOT(AND(F50="",NOT(ISNUMBER(F50)))),ISNA(MATCH(F50,設定・マスタ!$H$5:$H$96,0))),AND(NOT(AND(G50="",NOT(ISNUMBER(G50)))),ISNA(MATCH(G50,設定・マスタ!$H$5:$H$96,0))),AND(NOT(AND(H50="",NOT(ISNUMBER(H50)))),ISNA(MATCH(H50,設定・マスタ!$H$5:$H$96,0))),AND(NOT(AND(I50="",NOT(ISNUMBER(I50)))),ISNA(MATCH(I50,設定・マスタ!$H$5:$H$96,0))),AND(NOT(AND(J50="",NOT(ISNUMBER(J50)))),ISNA(MATCH(J50,設定・マスタ!$H$5:$H$96,0))),AND(NOT(AND(K50="",NOT(ISNUMBER(K50)))),ISNA(MATCH(K50,設定・マスタ!$H$5:$H$96,0))),AND(NOT(AND(L50="",NOT(ISNUMBER(L50)))),ISNA(MATCH(L50,設定・マスタ!$H$5:$H$96,0)))),"NG：リストから選択",IF(OR(AND(NOT(AND(C50="",NOT(ISNUMBER(C50)))),COUNTIFS(C50:L50,C50)&gt;1),AND(NOT(AND(D50="",NOT(ISNUMBER(D50)))),COUNTIFS(C50:L50,D50)&gt;1),AND(NOT(AND(E50="",NOT(ISNUMBER(E50)))),COUNTIFS(C50:L50,E50)&gt;1),AND(NOT(AND(F50="",NOT(ISNUMBER(F50)))),COUNTIFS(C50:L50,F50)&gt;1),AND(NOT(AND(G50="",NOT(ISNUMBER(G50)))),COUNTIFS(C50:L50,G50)&gt;1),AND(NOT(AND(H50="",NOT(ISNUMBER(H50)))),COUNTIFS(C50:L50,H50)&gt;1),AND(NOT(AND(I50="",NOT(ISNUMBER(I50)))),COUNTIFS(C50:L50,I50)&gt;1),AND(NOT(AND(J50="",NOT(ISNUMBER(J50)))),COUNTIFS(C50:L50,J50)&gt;1),AND(NOT(AND(K50="",NOT(ISNUMBER(K50)))),COUNTIFS(C50:L50,K50)&gt;1),AND(NOT(AND(L50="",NOT(ISNUMBER(L50)))),COUNTIFS(C50:L50,L50)&gt;1)),"NG：同じ資格が重複",IF(COUNTIFS($B$11:$B$110,B50)&gt;1,"要確認：同名の職員","OK"))))))</f>
        <v/>
      </c>
      <c r="N50" s="41">
        <f t="shared" si="0"/>
        <v>0</v>
      </c>
    </row>
    <row r="51" spans="1:14" ht="22.35" customHeight="1">
      <c r="A51" s="89">
        <v>41</v>
      </c>
      <c r="B51" s="73"/>
      <c r="C51" s="74"/>
      <c r="D51" s="74"/>
      <c r="E51" s="74"/>
      <c r="F51" s="74"/>
      <c r="G51" s="74"/>
      <c r="H51" s="74"/>
      <c r="I51" s="74"/>
      <c r="J51" s="74"/>
      <c r="K51" s="74"/>
      <c r="L51" s="74"/>
      <c r="M51" s="42" t="str">
        <f>IF(COUNTA(B51:L51)=0,"",IF(AND(B51="",NOT(ISNUMBER(B51))),"NG：氏名を入力",IF(COUNTA(C51:L51)=0,"NG：資格を選択",IF(OR(AND(NOT(AND(C51="",NOT(ISNUMBER(C51)))),ISNA(MATCH(C51,設定・マスタ!$H$5:$H$96,0))),AND(NOT(AND(D51="",NOT(ISNUMBER(D51)))),ISNA(MATCH(D51,設定・マスタ!$H$5:$H$96,0))),AND(NOT(AND(E51="",NOT(ISNUMBER(E51)))),ISNA(MATCH(E51,設定・マスタ!$H$5:$H$96,0))),AND(NOT(AND(F51="",NOT(ISNUMBER(F51)))),ISNA(MATCH(F51,設定・マスタ!$H$5:$H$96,0))),AND(NOT(AND(G51="",NOT(ISNUMBER(G51)))),ISNA(MATCH(G51,設定・マスタ!$H$5:$H$96,0))),AND(NOT(AND(H51="",NOT(ISNUMBER(H51)))),ISNA(MATCH(H51,設定・マスタ!$H$5:$H$96,0))),AND(NOT(AND(I51="",NOT(ISNUMBER(I51)))),ISNA(MATCH(I51,設定・マスタ!$H$5:$H$96,0))),AND(NOT(AND(J51="",NOT(ISNUMBER(J51)))),ISNA(MATCH(J51,設定・マスタ!$H$5:$H$96,0))),AND(NOT(AND(K51="",NOT(ISNUMBER(K51)))),ISNA(MATCH(K51,設定・マスタ!$H$5:$H$96,0))),AND(NOT(AND(L51="",NOT(ISNUMBER(L51)))),ISNA(MATCH(L51,設定・マスタ!$H$5:$H$96,0)))),"NG：リストから選択",IF(OR(AND(NOT(AND(C51="",NOT(ISNUMBER(C51)))),COUNTIFS(C51:L51,C51)&gt;1),AND(NOT(AND(D51="",NOT(ISNUMBER(D51)))),COUNTIFS(C51:L51,D51)&gt;1),AND(NOT(AND(E51="",NOT(ISNUMBER(E51)))),COUNTIFS(C51:L51,E51)&gt;1),AND(NOT(AND(F51="",NOT(ISNUMBER(F51)))),COUNTIFS(C51:L51,F51)&gt;1),AND(NOT(AND(G51="",NOT(ISNUMBER(G51)))),COUNTIFS(C51:L51,G51)&gt;1),AND(NOT(AND(H51="",NOT(ISNUMBER(H51)))),COUNTIFS(C51:L51,H51)&gt;1),AND(NOT(AND(I51="",NOT(ISNUMBER(I51)))),COUNTIFS(C51:L51,I51)&gt;1),AND(NOT(AND(J51="",NOT(ISNUMBER(J51)))),COUNTIFS(C51:L51,J51)&gt;1),AND(NOT(AND(K51="",NOT(ISNUMBER(K51)))),COUNTIFS(C51:L51,K51)&gt;1),AND(NOT(AND(L51="",NOT(ISNUMBER(L51)))),COUNTIFS(C51:L51,L51)&gt;1)),"NG：同じ資格が重複",IF(COUNTIFS($B$11:$B$110,B51)&gt;1,"要確認：同名の職員","OK"))))))</f>
        <v/>
      </c>
      <c r="N51" s="41">
        <f t="shared" si="0"/>
        <v>0</v>
      </c>
    </row>
    <row r="52" spans="1:14" ht="22.35" customHeight="1">
      <c r="A52" s="89">
        <v>42</v>
      </c>
      <c r="B52" s="73"/>
      <c r="C52" s="74"/>
      <c r="D52" s="74"/>
      <c r="E52" s="74"/>
      <c r="F52" s="74"/>
      <c r="G52" s="74"/>
      <c r="H52" s="74"/>
      <c r="I52" s="74"/>
      <c r="J52" s="74"/>
      <c r="K52" s="74"/>
      <c r="L52" s="74"/>
      <c r="M52" s="42" t="str">
        <f>IF(COUNTA(B52:L52)=0,"",IF(AND(B52="",NOT(ISNUMBER(B52))),"NG：氏名を入力",IF(COUNTA(C52:L52)=0,"NG：資格を選択",IF(OR(AND(NOT(AND(C52="",NOT(ISNUMBER(C52)))),ISNA(MATCH(C52,設定・マスタ!$H$5:$H$96,0))),AND(NOT(AND(D52="",NOT(ISNUMBER(D52)))),ISNA(MATCH(D52,設定・マスタ!$H$5:$H$96,0))),AND(NOT(AND(E52="",NOT(ISNUMBER(E52)))),ISNA(MATCH(E52,設定・マスタ!$H$5:$H$96,0))),AND(NOT(AND(F52="",NOT(ISNUMBER(F52)))),ISNA(MATCH(F52,設定・マスタ!$H$5:$H$96,0))),AND(NOT(AND(G52="",NOT(ISNUMBER(G52)))),ISNA(MATCH(G52,設定・マスタ!$H$5:$H$96,0))),AND(NOT(AND(H52="",NOT(ISNUMBER(H52)))),ISNA(MATCH(H52,設定・マスタ!$H$5:$H$96,0))),AND(NOT(AND(I52="",NOT(ISNUMBER(I52)))),ISNA(MATCH(I52,設定・マスタ!$H$5:$H$96,0))),AND(NOT(AND(J52="",NOT(ISNUMBER(J52)))),ISNA(MATCH(J52,設定・マスタ!$H$5:$H$96,0))),AND(NOT(AND(K52="",NOT(ISNUMBER(K52)))),ISNA(MATCH(K52,設定・マスタ!$H$5:$H$96,0))),AND(NOT(AND(L52="",NOT(ISNUMBER(L52)))),ISNA(MATCH(L52,設定・マスタ!$H$5:$H$96,0)))),"NG：リストから選択",IF(OR(AND(NOT(AND(C52="",NOT(ISNUMBER(C52)))),COUNTIFS(C52:L52,C52)&gt;1),AND(NOT(AND(D52="",NOT(ISNUMBER(D52)))),COUNTIFS(C52:L52,D52)&gt;1),AND(NOT(AND(E52="",NOT(ISNUMBER(E52)))),COUNTIFS(C52:L52,E52)&gt;1),AND(NOT(AND(F52="",NOT(ISNUMBER(F52)))),COUNTIFS(C52:L52,F52)&gt;1),AND(NOT(AND(G52="",NOT(ISNUMBER(G52)))),COUNTIFS(C52:L52,G52)&gt;1),AND(NOT(AND(H52="",NOT(ISNUMBER(H52)))),COUNTIFS(C52:L52,H52)&gt;1),AND(NOT(AND(I52="",NOT(ISNUMBER(I52)))),COUNTIFS(C52:L52,I52)&gt;1),AND(NOT(AND(J52="",NOT(ISNUMBER(J52)))),COUNTIFS(C52:L52,J52)&gt;1),AND(NOT(AND(K52="",NOT(ISNUMBER(K52)))),COUNTIFS(C52:L52,K52)&gt;1),AND(NOT(AND(L52="",NOT(ISNUMBER(L52)))),COUNTIFS(C52:L52,L52)&gt;1)),"NG：同じ資格が重複",IF(COUNTIFS($B$11:$B$110,B52)&gt;1,"要確認：同名の職員","OK"))))))</f>
        <v/>
      </c>
      <c r="N52" s="41">
        <f t="shared" si="0"/>
        <v>0</v>
      </c>
    </row>
    <row r="53" spans="1:14" ht="22.35" customHeight="1">
      <c r="A53" s="89">
        <v>43</v>
      </c>
      <c r="B53" s="73"/>
      <c r="C53" s="74"/>
      <c r="D53" s="74"/>
      <c r="E53" s="74"/>
      <c r="F53" s="74"/>
      <c r="G53" s="74"/>
      <c r="H53" s="74"/>
      <c r="I53" s="74"/>
      <c r="J53" s="74"/>
      <c r="K53" s="74"/>
      <c r="L53" s="74"/>
      <c r="M53" s="42" t="str">
        <f>IF(COUNTA(B53:L53)=0,"",IF(AND(B53="",NOT(ISNUMBER(B53))),"NG：氏名を入力",IF(COUNTA(C53:L53)=0,"NG：資格を選択",IF(OR(AND(NOT(AND(C53="",NOT(ISNUMBER(C53)))),ISNA(MATCH(C53,設定・マスタ!$H$5:$H$96,0))),AND(NOT(AND(D53="",NOT(ISNUMBER(D53)))),ISNA(MATCH(D53,設定・マスタ!$H$5:$H$96,0))),AND(NOT(AND(E53="",NOT(ISNUMBER(E53)))),ISNA(MATCH(E53,設定・マスタ!$H$5:$H$96,0))),AND(NOT(AND(F53="",NOT(ISNUMBER(F53)))),ISNA(MATCH(F53,設定・マスタ!$H$5:$H$96,0))),AND(NOT(AND(G53="",NOT(ISNUMBER(G53)))),ISNA(MATCH(G53,設定・マスタ!$H$5:$H$96,0))),AND(NOT(AND(H53="",NOT(ISNUMBER(H53)))),ISNA(MATCH(H53,設定・マスタ!$H$5:$H$96,0))),AND(NOT(AND(I53="",NOT(ISNUMBER(I53)))),ISNA(MATCH(I53,設定・マスタ!$H$5:$H$96,0))),AND(NOT(AND(J53="",NOT(ISNUMBER(J53)))),ISNA(MATCH(J53,設定・マスタ!$H$5:$H$96,0))),AND(NOT(AND(K53="",NOT(ISNUMBER(K53)))),ISNA(MATCH(K53,設定・マスタ!$H$5:$H$96,0))),AND(NOT(AND(L53="",NOT(ISNUMBER(L53)))),ISNA(MATCH(L53,設定・マスタ!$H$5:$H$96,0)))),"NG：リストから選択",IF(OR(AND(NOT(AND(C53="",NOT(ISNUMBER(C53)))),COUNTIFS(C53:L53,C53)&gt;1),AND(NOT(AND(D53="",NOT(ISNUMBER(D53)))),COUNTIFS(C53:L53,D53)&gt;1),AND(NOT(AND(E53="",NOT(ISNUMBER(E53)))),COUNTIFS(C53:L53,E53)&gt;1),AND(NOT(AND(F53="",NOT(ISNUMBER(F53)))),COUNTIFS(C53:L53,F53)&gt;1),AND(NOT(AND(G53="",NOT(ISNUMBER(G53)))),COUNTIFS(C53:L53,G53)&gt;1),AND(NOT(AND(H53="",NOT(ISNUMBER(H53)))),COUNTIFS(C53:L53,H53)&gt;1),AND(NOT(AND(I53="",NOT(ISNUMBER(I53)))),COUNTIFS(C53:L53,I53)&gt;1),AND(NOT(AND(J53="",NOT(ISNUMBER(J53)))),COUNTIFS(C53:L53,J53)&gt;1),AND(NOT(AND(K53="",NOT(ISNUMBER(K53)))),COUNTIFS(C53:L53,K53)&gt;1),AND(NOT(AND(L53="",NOT(ISNUMBER(L53)))),COUNTIFS(C53:L53,L53)&gt;1)),"NG：同じ資格が重複",IF(COUNTIFS($B$11:$B$110,B53)&gt;1,"要確認：同名の職員","OK"))))))</f>
        <v/>
      </c>
      <c r="N53" s="41">
        <f t="shared" si="0"/>
        <v>0</v>
      </c>
    </row>
    <row r="54" spans="1:14" ht="22.35" customHeight="1">
      <c r="A54" s="89">
        <v>44</v>
      </c>
      <c r="B54" s="73"/>
      <c r="C54" s="74"/>
      <c r="D54" s="74"/>
      <c r="E54" s="74"/>
      <c r="F54" s="74"/>
      <c r="G54" s="74"/>
      <c r="H54" s="74"/>
      <c r="I54" s="74"/>
      <c r="J54" s="74"/>
      <c r="K54" s="74"/>
      <c r="L54" s="74"/>
      <c r="M54" s="42" t="str">
        <f>IF(COUNTA(B54:L54)=0,"",IF(AND(B54="",NOT(ISNUMBER(B54))),"NG：氏名を入力",IF(COUNTA(C54:L54)=0,"NG：資格を選択",IF(OR(AND(NOT(AND(C54="",NOT(ISNUMBER(C54)))),ISNA(MATCH(C54,設定・マスタ!$H$5:$H$96,0))),AND(NOT(AND(D54="",NOT(ISNUMBER(D54)))),ISNA(MATCH(D54,設定・マスタ!$H$5:$H$96,0))),AND(NOT(AND(E54="",NOT(ISNUMBER(E54)))),ISNA(MATCH(E54,設定・マスタ!$H$5:$H$96,0))),AND(NOT(AND(F54="",NOT(ISNUMBER(F54)))),ISNA(MATCH(F54,設定・マスタ!$H$5:$H$96,0))),AND(NOT(AND(G54="",NOT(ISNUMBER(G54)))),ISNA(MATCH(G54,設定・マスタ!$H$5:$H$96,0))),AND(NOT(AND(H54="",NOT(ISNUMBER(H54)))),ISNA(MATCH(H54,設定・マスタ!$H$5:$H$96,0))),AND(NOT(AND(I54="",NOT(ISNUMBER(I54)))),ISNA(MATCH(I54,設定・マスタ!$H$5:$H$96,0))),AND(NOT(AND(J54="",NOT(ISNUMBER(J54)))),ISNA(MATCH(J54,設定・マスタ!$H$5:$H$96,0))),AND(NOT(AND(K54="",NOT(ISNUMBER(K54)))),ISNA(MATCH(K54,設定・マスタ!$H$5:$H$96,0))),AND(NOT(AND(L54="",NOT(ISNUMBER(L54)))),ISNA(MATCH(L54,設定・マスタ!$H$5:$H$96,0)))),"NG：リストから選択",IF(OR(AND(NOT(AND(C54="",NOT(ISNUMBER(C54)))),COUNTIFS(C54:L54,C54)&gt;1),AND(NOT(AND(D54="",NOT(ISNUMBER(D54)))),COUNTIFS(C54:L54,D54)&gt;1),AND(NOT(AND(E54="",NOT(ISNUMBER(E54)))),COUNTIFS(C54:L54,E54)&gt;1),AND(NOT(AND(F54="",NOT(ISNUMBER(F54)))),COUNTIFS(C54:L54,F54)&gt;1),AND(NOT(AND(G54="",NOT(ISNUMBER(G54)))),COUNTIFS(C54:L54,G54)&gt;1),AND(NOT(AND(H54="",NOT(ISNUMBER(H54)))),COUNTIFS(C54:L54,H54)&gt;1),AND(NOT(AND(I54="",NOT(ISNUMBER(I54)))),COUNTIFS(C54:L54,I54)&gt;1),AND(NOT(AND(J54="",NOT(ISNUMBER(J54)))),COUNTIFS(C54:L54,J54)&gt;1),AND(NOT(AND(K54="",NOT(ISNUMBER(K54)))),COUNTIFS(C54:L54,K54)&gt;1),AND(NOT(AND(L54="",NOT(ISNUMBER(L54)))),COUNTIFS(C54:L54,L54)&gt;1)),"NG：同じ資格が重複",IF(COUNTIFS($B$11:$B$110,B54)&gt;1,"要確認：同名の職員","OK"))))))</f>
        <v/>
      </c>
      <c r="N54" s="41">
        <f t="shared" si="0"/>
        <v>0</v>
      </c>
    </row>
    <row r="55" spans="1:14" ht="22.35" customHeight="1">
      <c r="A55" s="89">
        <v>45</v>
      </c>
      <c r="B55" s="73"/>
      <c r="C55" s="74"/>
      <c r="D55" s="74"/>
      <c r="E55" s="74"/>
      <c r="F55" s="74"/>
      <c r="G55" s="74"/>
      <c r="H55" s="74"/>
      <c r="I55" s="74"/>
      <c r="J55" s="74"/>
      <c r="K55" s="74"/>
      <c r="L55" s="74"/>
      <c r="M55" s="42" t="str">
        <f>IF(COUNTA(B55:L55)=0,"",IF(AND(B55="",NOT(ISNUMBER(B55))),"NG：氏名を入力",IF(COUNTA(C55:L55)=0,"NG：資格を選択",IF(OR(AND(NOT(AND(C55="",NOT(ISNUMBER(C55)))),ISNA(MATCH(C55,設定・マスタ!$H$5:$H$96,0))),AND(NOT(AND(D55="",NOT(ISNUMBER(D55)))),ISNA(MATCH(D55,設定・マスタ!$H$5:$H$96,0))),AND(NOT(AND(E55="",NOT(ISNUMBER(E55)))),ISNA(MATCH(E55,設定・マスタ!$H$5:$H$96,0))),AND(NOT(AND(F55="",NOT(ISNUMBER(F55)))),ISNA(MATCH(F55,設定・マスタ!$H$5:$H$96,0))),AND(NOT(AND(G55="",NOT(ISNUMBER(G55)))),ISNA(MATCH(G55,設定・マスタ!$H$5:$H$96,0))),AND(NOT(AND(H55="",NOT(ISNUMBER(H55)))),ISNA(MATCH(H55,設定・マスタ!$H$5:$H$96,0))),AND(NOT(AND(I55="",NOT(ISNUMBER(I55)))),ISNA(MATCH(I55,設定・マスタ!$H$5:$H$96,0))),AND(NOT(AND(J55="",NOT(ISNUMBER(J55)))),ISNA(MATCH(J55,設定・マスタ!$H$5:$H$96,0))),AND(NOT(AND(K55="",NOT(ISNUMBER(K55)))),ISNA(MATCH(K55,設定・マスタ!$H$5:$H$96,0))),AND(NOT(AND(L55="",NOT(ISNUMBER(L55)))),ISNA(MATCH(L55,設定・マスタ!$H$5:$H$96,0)))),"NG：リストから選択",IF(OR(AND(NOT(AND(C55="",NOT(ISNUMBER(C55)))),COUNTIFS(C55:L55,C55)&gt;1),AND(NOT(AND(D55="",NOT(ISNUMBER(D55)))),COUNTIFS(C55:L55,D55)&gt;1),AND(NOT(AND(E55="",NOT(ISNUMBER(E55)))),COUNTIFS(C55:L55,E55)&gt;1),AND(NOT(AND(F55="",NOT(ISNUMBER(F55)))),COUNTIFS(C55:L55,F55)&gt;1),AND(NOT(AND(G55="",NOT(ISNUMBER(G55)))),COUNTIFS(C55:L55,G55)&gt;1),AND(NOT(AND(H55="",NOT(ISNUMBER(H55)))),COUNTIFS(C55:L55,H55)&gt;1),AND(NOT(AND(I55="",NOT(ISNUMBER(I55)))),COUNTIFS(C55:L55,I55)&gt;1),AND(NOT(AND(J55="",NOT(ISNUMBER(J55)))),COUNTIFS(C55:L55,J55)&gt;1),AND(NOT(AND(K55="",NOT(ISNUMBER(K55)))),COUNTIFS(C55:L55,K55)&gt;1),AND(NOT(AND(L55="",NOT(ISNUMBER(L55)))),COUNTIFS(C55:L55,L55)&gt;1)),"NG：同じ資格が重複",IF(COUNTIFS($B$11:$B$110,B55)&gt;1,"要確認：同名の職員","OK"))))))</f>
        <v/>
      </c>
      <c r="N55" s="41">
        <f t="shared" si="0"/>
        <v>0</v>
      </c>
    </row>
    <row r="56" spans="1:14" ht="22.35" customHeight="1">
      <c r="A56" s="89">
        <v>46</v>
      </c>
      <c r="B56" s="73"/>
      <c r="C56" s="74"/>
      <c r="D56" s="74"/>
      <c r="E56" s="74"/>
      <c r="F56" s="74"/>
      <c r="G56" s="74"/>
      <c r="H56" s="74"/>
      <c r="I56" s="74"/>
      <c r="J56" s="74"/>
      <c r="K56" s="74"/>
      <c r="L56" s="74"/>
      <c r="M56" s="42" t="str">
        <f>IF(COUNTA(B56:L56)=0,"",IF(AND(B56="",NOT(ISNUMBER(B56))),"NG：氏名を入力",IF(COUNTA(C56:L56)=0,"NG：資格を選択",IF(OR(AND(NOT(AND(C56="",NOT(ISNUMBER(C56)))),ISNA(MATCH(C56,設定・マスタ!$H$5:$H$96,0))),AND(NOT(AND(D56="",NOT(ISNUMBER(D56)))),ISNA(MATCH(D56,設定・マスタ!$H$5:$H$96,0))),AND(NOT(AND(E56="",NOT(ISNUMBER(E56)))),ISNA(MATCH(E56,設定・マスタ!$H$5:$H$96,0))),AND(NOT(AND(F56="",NOT(ISNUMBER(F56)))),ISNA(MATCH(F56,設定・マスタ!$H$5:$H$96,0))),AND(NOT(AND(G56="",NOT(ISNUMBER(G56)))),ISNA(MATCH(G56,設定・マスタ!$H$5:$H$96,0))),AND(NOT(AND(H56="",NOT(ISNUMBER(H56)))),ISNA(MATCH(H56,設定・マスタ!$H$5:$H$96,0))),AND(NOT(AND(I56="",NOT(ISNUMBER(I56)))),ISNA(MATCH(I56,設定・マスタ!$H$5:$H$96,0))),AND(NOT(AND(J56="",NOT(ISNUMBER(J56)))),ISNA(MATCH(J56,設定・マスタ!$H$5:$H$96,0))),AND(NOT(AND(K56="",NOT(ISNUMBER(K56)))),ISNA(MATCH(K56,設定・マスタ!$H$5:$H$96,0))),AND(NOT(AND(L56="",NOT(ISNUMBER(L56)))),ISNA(MATCH(L56,設定・マスタ!$H$5:$H$96,0)))),"NG：リストから選択",IF(OR(AND(NOT(AND(C56="",NOT(ISNUMBER(C56)))),COUNTIFS(C56:L56,C56)&gt;1),AND(NOT(AND(D56="",NOT(ISNUMBER(D56)))),COUNTIFS(C56:L56,D56)&gt;1),AND(NOT(AND(E56="",NOT(ISNUMBER(E56)))),COUNTIFS(C56:L56,E56)&gt;1),AND(NOT(AND(F56="",NOT(ISNUMBER(F56)))),COUNTIFS(C56:L56,F56)&gt;1),AND(NOT(AND(G56="",NOT(ISNUMBER(G56)))),COUNTIFS(C56:L56,G56)&gt;1),AND(NOT(AND(H56="",NOT(ISNUMBER(H56)))),COUNTIFS(C56:L56,H56)&gt;1),AND(NOT(AND(I56="",NOT(ISNUMBER(I56)))),COUNTIFS(C56:L56,I56)&gt;1),AND(NOT(AND(J56="",NOT(ISNUMBER(J56)))),COUNTIFS(C56:L56,J56)&gt;1),AND(NOT(AND(K56="",NOT(ISNUMBER(K56)))),COUNTIFS(C56:L56,K56)&gt;1),AND(NOT(AND(L56="",NOT(ISNUMBER(L56)))),COUNTIFS(C56:L56,L56)&gt;1)),"NG：同じ資格が重複",IF(COUNTIFS($B$11:$B$110,B56)&gt;1,"要確認：同名の職員","OK"))))))</f>
        <v/>
      </c>
      <c r="N56" s="41">
        <f t="shared" si="0"/>
        <v>0</v>
      </c>
    </row>
    <row r="57" spans="1:14" ht="22.35" customHeight="1">
      <c r="A57" s="89">
        <v>47</v>
      </c>
      <c r="B57" s="73"/>
      <c r="C57" s="74"/>
      <c r="D57" s="74"/>
      <c r="E57" s="74"/>
      <c r="F57" s="74"/>
      <c r="G57" s="74"/>
      <c r="H57" s="74"/>
      <c r="I57" s="74"/>
      <c r="J57" s="74"/>
      <c r="K57" s="74"/>
      <c r="L57" s="74"/>
      <c r="M57" s="42" t="str">
        <f>IF(COUNTA(B57:L57)=0,"",IF(AND(B57="",NOT(ISNUMBER(B57))),"NG：氏名を入力",IF(COUNTA(C57:L57)=0,"NG：資格を選択",IF(OR(AND(NOT(AND(C57="",NOT(ISNUMBER(C57)))),ISNA(MATCH(C57,設定・マスタ!$H$5:$H$96,0))),AND(NOT(AND(D57="",NOT(ISNUMBER(D57)))),ISNA(MATCH(D57,設定・マスタ!$H$5:$H$96,0))),AND(NOT(AND(E57="",NOT(ISNUMBER(E57)))),ISNA(MATCH(E57,設定・マスタ!$H$5:$H$96,0))),AND(NOT(AND(F57="",NOT(ISNUMBER(F57)))),ISNA(MATCH(F57,設定・マスタ!$H$5:$H$96,0))),AND(NOT(AND(G57="",NOT(ISNUMBER(G57)))),ISNA(MATCH(G57,設定・マスタ!$H$5:$H$96,0))),AND(NOT(AND(H57="",NOT(ISNUMBER(H57)))),ISNA(MATCH(H57,設定・マスタ!$H$5:$H$96,0))),AND(NOT(AND(I57="",NOT(ISNUMBER(I57)))),ISNA(MATCH(I57,設定・マスタ!$H$5:$H$96,0))),AND(NOT(AND(J57="",NOT(ISNUMBER(J57)))),ISNA(MATCH(J57,設定・マスタ!$H$5:$H$96,0))),AND(NOT(AND(K57="",NOT(ISNUMBER(K57)))),ISNA(MATCH(K57,設定・マスタ!$H$5:$H$96,0))),AND(NOT(AND(L57="",NOT(ISNUMBER(L57)))),ISNA(MATCH(L57,設定・マスタ!$H$5:$H$96,0)))),"NG：リストから選択",IF(OR(AND(NOT(AND(C57="",NOT(ISNUMBER(C57)))),COUNTIFS(C57:L57,C57)&gt;1),AND(NOT(AND(D57="",NOT(ISNUMBER(D57)))),COUNTIFS(C57:L57,D57)&gt;1),AND(NOT(AND(E57="",NOT(ISNUMBER(E57)))),COUNTIFS(C57:L57,E57)&gt;1),AND(NOT(AND(F57="",NOT(ISNUMBER(F57)))),COUNTIFS(C57:L57,F57)&gt;1),AND(NOT(AND(G57="",NOT(ISNUMBER(G57)))),COUNTIFS(C57:L57,G57)&gt;1),AND(NOT(AND(H57="",NOT(ISNUMBER(H57)))),COUNTIFS(C57:L57,H57)&gt;1),AND(NOT(AND(I57="",NOT(ISNUMBER(I57)))),COUNTIFS(C57:L57,I57)&gt;1),AND(NOT(AND(J57="",NOT(ISNUMBER(J57)))),COUNTIFS(C57:L57,J57)&gt;1),AND(NOT(AND(K57="",NOT(ISNUMBER(K57)))),COUNTIFS(C57:L57,K57)&gt;1),AND(NOT(AND(L57="",NOT(ISNUMBER(L57)))),COUNTIFS(C57:L57,L57)&gt;1)),"NG：同じ資格が重複",IF(COUNTIFS($B$11:$B$110,B57)&gt;1,"要確認：同名の職員","OK"))))))</f>
        <v/>
      </c>
      <c r="N57" s="41">
        <f t="shared" si="0"/>
        <v>0</v>
      </c>
    </row>
    <row r="58" spans="1:14" ht="22.35" customHeight="1">
      <c r="A58" s="89">
        <v>48</v>
      </c>
      <c r="B58" s="73"/>
      <c r="C58" s="74"/>
      <c r="D58" s="74"/>
      <c r="E58" s="74"/>
      <c r="F58" s="74"/>
      <c r="G58" s="74"/>
      <c r="H58" s="74"/>
      <c r="I58" s="74"/>
      <c r="J58" s="74"/>
      <c r="K58" s="74"/>
      <c r="L58" s="74"/>
      <c r="M58" s="42" t="str">
        <f>IF(COUNTA(B58:L58)=0,"",IF(AND(B58="",NOT(ISNUMBER(B58))),"NG：氏名を入力",IF(COUNTA(C58:L58)=0,"NG：資格を選択",IF(OR(AND(NOT(AND(C58="",NOT(ISNUMBER(C58)))),ISNA(MATCH(C58,設定・マスタ!$H$5:$H$96,0))),AND(NOT(AND(D58="",NOT(ISNUMBER(D58)))),ISNA(MATCH(D58,設定・マスタ!$H$5:$H$96,0))),AND(NOT(AND(E58="",NOT(ISNUMBER(E58)))),ISNA(MATCH(E58,設定・マスタ!$H$5:$H$96,0))),AND(NOT(AND(F58="",NOT(ISNUMBER(F58)))),ISNA(MATCH(F58,設定・マスタ!$H$5:$H$96,0))),AND(NOT(AND(G58="",NOT(ISNUMBER(G58)))),ISNA(MATCH(G58,設定・マスタ!$H$5:$H$96,0))),AND(NOT(AND(H58="",NOT(ISNUMBER(H58)))),ISNA(MATCH(H58,設定・マスタ!$H$5:$H$96,0))),AND(NOT(AND(I58="",NOT(ISNUMBER(I58)))),ISNA(MATCH(I58,設定・マスタ!$H$5:$H$96,0))),AND(NOT(AND(J58="",NOT(ISNUMBER(J58)))),ISNA(MATCH(J58,設定・マスタ!$H$5:$H$96,0))),AND(NOT(AND(K58="",NOT(ISNUMBER(K58)))),ISNA(MATCH(K58,設定・マスタ!$H$5:$H$96,0))),AND(NOT(AND(L58="",NOT(ISNUMBER(L58)))),ISNA(MATCH(L58,設定・マスタ!$H$5:$H$96,0)))),"NG：リストから選択",IF(OR(AND(NOT(AND(C58="",NOT(ISNUMBER(C58)))),COUNTIFS(C58:L58,C58)&gt;1),AND(NOT(AND(D58="",NOT(ISNUMBER(D58)))),COUNTIFS(C58:L58,D58)&gt;1),AND(NOT(AND(E58="",NOT(ISNUMBER(E58)))),COUNTIFS(C58:L58,E58)&gt;1),AND(NOT(AND(F58="",NOT(ISNUMBER(F58)))),COUNTIFS(C58:L58,F58)&gt;1),AND(NOT(AND(G58="",NOT(ISNUMBER(G58)))),COUNTIFS(C58:L58,G58)&gt;1),AND(NOT(AND(H58="",NOT(ISNUMBER(H58)))),COUNTIFS(C58:L58,H58)&gt;1),AND(NOT(AND(I58="",NOT(ISNUMBER(I58)))),COUNTIFS(C58:L58,I58)&gt;1),AND(NOT(AND(J58="",NOT(ISNUMBER(J58)))),COUNTIFS(C58:L58,J58)&gt;1),AND(NOT(AND(K58="",NOT(ISNUMBER(K58)))),COUNTIFS(C58:L58,K58)&gt;1),AND(NOT(AND(L58="",NOT(ISNUMBER(L58)))),COUNTIFS(C58:L58,L58)&gt;1)),"NG：同じ資格が重複",IF(COUNTIFS($B$11:$B$110,B58)&gt;1,"要確認：同名の職員","OK"))))))</f>
        <v/>
      </c>
      <c r="N58" s="41">
        <f t="shared" si="0"/>
        <v>0</v>
      </c>
    </row>
    <row r="59" spans="1:14" ht="22.35" customHeight="1">
      <c r="A59" s="89">
        <v>49</v>
      </c>
      <c r="B59" s="73"/>
      <c r="C59" s="74"/>
      <c r="D59" s="74"/>
      <c r="E59" s="74"/>
      <c r="F59" s="74"/>
      <c r="G59" s="74"/>
      <c r="H59" s="74"/>
      <c r="I59" s="74"/>
      <c r="J59" s="74"/>
      <c r="K59" s="74"/>
      <c r="L59" s="74"/>
      <c r="M59" s="42" t="str">
        <f>IF(COUNTA(B59:L59)=0,"",IF(AND(B59="",NOT(ISNUMBER(B59))),"NG：氏名を入力",IF(COUNTA(C59:L59)=0,"NG：資格を選択",IF(OR(AND(NOT(AND(C59="",NOT(ISNUMBER(C59)))),ISNA(MATCH(C59,設定・マスタ!$H$5:$H$96,0))),AND(NOT(AND(D59="",NOT(ISNUMBER(D59)))),ISNA(MATCH(D59,設定・マスタ!$H$5:$H$96,0))),AND(NOT(AND(E59="",NOT(ISNUMBER(E59)))),ISNA(MATCH(E59,設定・マスタ!$H$5:$H$96,0))),AND(NOT(AND(F59="",NOT(ISNUMBER(F59)))),ISNA(MATCH(F59,設定・マスタ!$H$5:$H$96,0))),AND(NOT(AND(G59="",NOT(ISNUMBER(G59)))),ISNA(MATCH(G59,設定・マスタ!$H$5:$H$96,0))),AND(NOT(AND(H59="",NOT(ISNUMBER(H59)))),ISNA(MATCH(H59,設定・マスタ!$H$5:$H$96,0))),AND(NOT(AND(I59="",NOT(ISNUMBER(I59)))),ISNA(MATCH(I59,設定・マスタ!$H$5:$H$96,0))),AND(NOT(AND(J59="",NOT(ISNUMBER(J59)))),ISNA(MATCH(J59,設定・マスタ!$H$5:$H$96,0))),AND(NOT(AND(K59="",NOT(ISNUMBER(K59)))),ISNA(MATCH(K59,設定・マスタ!$H$5:$H$96,0))),AND(NOT(AND(L59="",NOT(ISNUMBER(L59)))),ISNA(MATCH(L59,設定・マスタ!$H$5:$H$96,0)))),"NG：リストから選択",IF(OR(AND(NOT(AND(C59="",NOT(ISNUMBER(C59)))),COUNTIFS(C59:L59,C59)&gt;1),AND(NOT(AND(D59="",NOT(ISNUMBER(D59)))),COUNTIFS(C59:L59,D59)&gt;1),AND(NOT(AND(E59="",NOT(ISNUMBER(E59)))),COUNTIFS(C59:L59,E59)&gt;1),AND(NOT(AND(F59="",NOT(ISNUMBER(F59)))),COUNTIFS(C59:L59,F59)&gt;1),AND(NOT(AND(G59="",NOT(ISNUMBER(G59)))),COUNTIFS(C59:L59,G59)&gt;1),AND(NOT(AND(H59="",NOT(ISNUMBER(H59)))),COUNTIFS(C59:L59,H59)&gt;1),AND(NOT(AND(I59="",NOT(ISNUMBER(I59)))),COUNTIFS(C59:L59,I59)&gt;1),AND(NOT(AND(J59="",NOT(ISNUMBER(J59)))),COUNTIFS(C59:L59,J59)&gt;1),AND(NOT(AND(K59="",NOT(ISNUMBER(K59)))),COUNTIFS(C59:L59,K59)&gt;1),AND(NOT(AND(L59="",NOT(ISNUMBER(L59)))),COUNTIFS(C59:L59,L59)&gt;1)),"NG：同じ資格が重複",IF(COUNTIFS($B$11:$B$110,B59)&gt;1,"要確認：同名の職員","OK"))))))</f>
        <v/>
      </c>
      <c r="N59" s="41">
        <f t="shared" si="0"/>
        <v>0</v>
      </c>
    </row>
    <row r="60" spans="1:14" ht="22.35" customHeight="1">
      <c r="A60" s="89">
        <v>50</v>
      </c>
      <c r="B60" s="73"/>
      <c r="C60" s="74"/>
      <c r="D60" s="74"/>
      <c r="E60" s="74"/>
      <c r="F60" s="74"/>
      <c r="G60" s="74"/>
      <c r="H60" s="74"/>
      <c r="I60" s="74"/>
      <c r="J60" s="74"/>
      <c r="K60" s="74"/>
      <c r="L60" s="74"/>
      <c r="M60" s="42" t="str">
        <f>IF(COUNTA(B60:L60)=0,"",IF(AND(B60="",NOT(ISNUMBER(B60))),"NG：氏名を入力",IF(COUNTA(C60:L60)=0,"NG：資格を選択",IF(OR(AND(NOT(AND(C60="",NOT(ISNUMBER(C60)))),ISNA(MATCH(C60,設定・マスタ!$H$5:$H$96,0))),AND(NOT(AND(D60="",NOT(ISNUMBER(D60)))),ISNA(MATCH(D60,設定・マスタ!$H$5:$H$96,0))),AND(NOT(AND(E60="",NOT(ISNUMBER(E60)))),ISNA(MATCH(E60,設定・マスタ!$H$5:$H$96,0))),AND(NOT(AND(F60="",NOT(ISNUMBER(F60)))),ISNA(MATCH(F60,設定・マスタ!$H$5:$H$96,0))),AND(NOT(AND(G60="",NOT(ISNUMBER(G60)))),ISNA(MATCH(G60,設定・マスタ!$H$5:$H$96,0))),AND(NOT(AND(H60="",NOT(ISNUMBER(H60)))),ISNA(MATCH(H60,設定・マスタ!$H$5:$H$96,0))),AND(NOT(AND(I60="",NOT(ISNUMBER(I60)))),ISNA(MATCH(I60,設定・マスタ!$H$5:$H$96,0))),AND(NOT(AND(J60="",NOT(ISNUMBER(J60)))),ISNA(MATCH(J60,設定・マスタ!$H$5:$H$96,0))),AND(NOT(AND(K60="",NOT(ISNUMBER(K60)))),ISNA(MATCH(K60,設定・マスタ!$H$5:$H$96,0))),AND(NOT(AND(L60="",NOT(ISNUMBER(L60)))),ISNA(MATCH(L60,設定・マスタ!$H$5:$H$96,0)))),"NG：リストから選択",IF(OR(AND(NOT(AND(C60="",NOT(ISNUMBER(C60)))),COUNTIFS(C60:L60,C60)&gt;1),AND(NOT(AND(D60="",NOT(ISNUMBER(D60)))),COUNTIFS(C60:L60,D60)&gt;1),AND(NOT(AND(E60="",NOT(ISNUMBER(E60)))),COUNTIFS(C60:L60,E60)&gt;1),AND(NOT(AND(F60="",NOT(ISNUMBER(F60)))),COUNTIFS(C60:L60,F60)&gt;1),AND(NOT(AND(G60="",NOT(ISNUMBER(G60)))),COUNTIFS(C60:L60,G60)&gt;1),AND(NOT(AND(H60="",NOT(ISNUMBER(H60)))),COUNTIFS(C60:L60,H60)&gt;1),AND(NOT(AND(I60="",NOT(ISNUMBER(I60)))),COUNTIFS(C60:L60,I60)&gt;1),AND(NOT(AND(J60="",NOT(ISNUMBER(J60)))),COUNTIFS(C60:L60,J60)&gt;1),AND(NOT(AND(K60="",NOT(ISNUMBER(K60)))),COUNTIFS(C60:L60,K60)&gt;1),AND(NOT(AND(L60="",NOT(ISNUMBER(L60)))),COUNTIFS(C60:L60,L60)&gt;1)),"NG：同じ資格が重複",IF(COUNTIFS($B$11:$B$110,B60)&gt;1,"要確認：同名の職員","OK"))))))</f>
        <v/>
      </c>
      <c r="N60" s="41">
        <f t="shared" si="0"/>
        <v>0</v>
      </c>
    </row>
    <row r="61" spans="1:14" ht="22.35" customHeight="1">
      <c r="A61" s="89">
        <v>51</v>
      </c>
      <c r="B61" s="73"/>
      <c r="C61" s="74"/>
      <c r="D61" s="74"/>
      <c r="E61" s="74"/>
      <c r="F61" s="74"/>
      <c r="G61" s="74"/>
      <c r="H61" s="74"/>
      <c r="I61" s="74"/>
      <c r="J61" s="74"/>
      <c r="K61" s="74"/>
      <c r="L61" s="74"/>
      <c r="M61" s="42" t="str">
        <f>IF(COUNTA(B61:L61)=0,"",IF(AND(B61="",NOT(ISNUMBER(B61))),"NG：氏名を入力",IF(COUNTA(C61:L61)=0,"NG：資格を選択",IF(OR(AND(NOT(AND(C61="",NOT(ISNUMBER(C61)))),ISNA(MATCH(C61,設定・マスタ!$H$5:$H$96,0))),AND(NOT(AND(D61="",NOT(ISNUMBER(D61)))),ISNA(MATCH(D61,設定・マスタ!$H$5:$H$96,0))),AND(NOT(AND(E61="",NOT(ISNUMBER(E61)))),ISNA(MATCH(E61,設定・マスタ!$H$5:$H$96,0))),AND(NOT(AND(F61="",NOT(ISNUMBER(F61)))),ISNA(MATCH(F61,設定・マスタ!$H$5:$H$96,0))),AND(NOT(AND(G61="",NOT(ISNUMBER(G61)))),ISNA(MATCH(G61,設定・マスタ!$H$5:$H$96,0))),AND(NOT(AND(H61="",NOT(ISNUMBER(H61)))),ISNA(MATCH(H61,設定・マスタ!$H$5:$H$96,0))),AND(NOT(AND(I61="",NOT(ISNUMBER(I61)))),ISNA(MATCH(I61,設定・マスタ!$H$5:$H$96,0))),AND(NOT(AND(J61="",NOT(ISNUMBER(J61)))),ISNA(MATCH(J61,設定・マスタ!$H$5:$H$96,0))),AND(NOT(AND(K61="",NOT(ISNUMBER(K61)))),ISNA(MATCH(K61,設定・マスタ!$H$5:$H$96,0))),AND(NOT(AND(L61="",NOT(ISNUMBER(L61)))),ISNA(MATCH(L61,設定・マスタ!$H$5:$H$96,0)))),"NG：リストから選択",IF(OR(AND(NOT(AND(C61="",NOT(ISNUMBER(C61)))),COUNTIFS(C61:L61,C61)&gt;1),AND(NOT(AND(D61="",NOT(ISNUMBER(D61)))),COUNTIFS(C61:L61,D61)&gt;1),AND(NOT(AND(E61="",NOT(ISNUMBER(E61)))),COUNTIFS(C61:L61,E61)&gt;1),AND(NOT(AND(F61="",NOT(ISNUMBER(F61)))),COUNTIFS(C61:L61,F61)&gt;1),AND(NOT(AND(G61="",NOT(ISNUMBER(G61)))),COUNTIFS(C61:L61,G61)&gt;1),AND(NOT(AND(H61="",NOT(ISNUMBER(H61)))),COUNTIFS(C61:L61,H61)&gt;1),AND(NOT(AND(I61="",NOT(ISNUMBER(I61)))),COUNTIFS(C61:L61,I61)&gt;1),AND(NOT(AND(J61="",NOT(ISNUMBER(J61)))),COUNTIFS(C61:L61,J61)&gt;1),AND(NOT(AND(K61="",NOT(ISNUMBER(K61)))),COUNTIFS(C61:L61,K61)&gt;1),AND(NOT(AND(L61="",NOT(ISNUMBER(L61)))),COUNTIFS(C61:L61,L61)&gt;1)),"NG：同じ資格が重複",IF(COUNTIFS($B$11:$B$110,B61)&gt;1,"要確認：同名の職員","OK"))))))</f>
        <v/>
      </c>
      <c r="N61" s="41">
        <f t="shared" si="0"/>
        <v>0</v>
      </c>
    </row>
    <row r="62" spans="1:14" ht="22.35" customHeight="1">
      <c r="A62" s="89">
        <v>52</v>
      </c>
      <c r="B62" s="73"/>
      <c r="C62" s="74"/>
      <c r="D62" s="74"/>
      <c r="E62" s="74"/>
      <c r="F62" s="74"/>
      <c r="G62" s="74"/>
      <c r="H62" s="74"/>
      <c r="I62" s="74"/>
      <c r="J62" s="74"/>
      <c r="K62" s="74"/>
      <c r="L62" s="74"/>
      <c r="M62" s="42" t="str">
        <f>IF(COUNTA(B62:L62)=0,"",IF(AND(B62="",NOT(ISNUMBER(B62))),"NG：氏名を入力",IF(COUNTA(C62:L62)=0,"NG：資格を選択",IF(OR(AND(NOT(AND(C62="",NOT(ISNUMBER(C62)))),ISNA(MATCH(C62,設定・マスタ!$H$5:$H$96,0))),AND(NOT(AND(D62="",NOT(ISNUMBER(D62)))),ISNA(MATCH(D62,設定・マスタ!$H$5:$H$96,0))),AND(NOT(AND(E62="",NOT(ISNUMBER(E62)))),ISNA(MATCH(E62,設定・マスタ!$H$5:$H$96,0))),AND(NOT(AND(F62="",NOT(ISNUMBER(F62)))),ISNA(MATCH(F62,設定・マスタ!$H$5:$H$96,0))),AND(NOT(AND(G62="",NOT(ISNUMBER(G62)))),ISNA(MATCH(G62,設定・マスタ!$H$5:$H$96,0))),AND(NOT(AND(H62="",NOT(ISNUMBER(H62)))),ISNA(MATCH(H62,設定・マスタ!$H$5:$H$96,0))),AND(NOT(AND(I62="",NOT(ISNUMBER(I62)))),ISNA(MATCH(I62,設定・マスタ!$H$5:$H$96,0))),AND(NOT(AND(J62="",NOT(ISNUMBER(J62)))),ISNA(MATCH(J62,設定・マスタ!$H$5:$H$96,0))),AND(NOT(AND(K62="",NOT(ISNUMBER(K62)))),ISNA(MATCH(K62,設定・マスタ!$H$5:$H$96,0))),AND(NOT(AND(L62="",NOT(ISNUMBER(L62)))),ISNA(MATCH(L62,設定・マスタ!$H$5:$H$96,0)))),"NG：リストから選択",IF(OR(AND(NOT(AND(C62="",NOT(ISNUMBER(C62)))),COUNTIFS(C62:L62,C62)&gt;1),AND(NOT(AND(D62="",NOT(ISNUMBER(D62)))),COUNTIFS(C62:L62,D62)&gt;1),AND(NOT(AND(E62="",NOT(ISNUMBER(E62)))),COUNTIFS(C62:L62,E62)&gt;1),AND(NOT(AND(F62="",NOT(ISNUMBER(F62)))),COUNTIFS(C62:L62,F62)&gt;1),AND(NOT(AND(G62="",NOT(ISNUMBER(G62)))),COUNTIFS(C62:L62,G62)&gt;1),AND(NOT(AND(H62="",NOT(ISNUMBER(H62)))),COUNTIFS(C62:L62,H62)&gt;1),AND(NOT(AND(I62="",NOT(ISNUMBER(I62)))),COUNTIFS(C62:L62,I62)&gt;1),AND(NOT(AND(J62="",NOT(ISNUMBER(J62)))),COUNTIFS(C62:L62,J62)&gt;1),AND(NOT(AND(K62="",NOT(ISNUMBER(K62)))),COUNTIFS(C62:L62,K62)&gt;1),AND(NOT(AND(L62="",NOT(ISNUMBER(L62)))),COUNTIFS(C62:L62,L62)&gt;1)),"NG：同じ資格が重複",IF(COUNTIFS($B$11:$B$110,B62)&gt;1,"要確認：同名の職員","OK"))))))</f>
        <v/>
      </c>
      <c r="N62" s="41">
        <f t="shared" si="0"/>
        <v>0</v>
      </c>
    </row>
    <row r="63" spans="1:14" ht="22.35" customHeight="1">
      <c r="A63" s="89">
        <v>53</v>
      </c>
      <c r="B63" s="73"/>
      <c r="C63" s="74"/>
      <c r="D63" s="74"/>
      <c r="E63" s="74"/>
      <c r="F63" s="74"/>
      <c r="G63" s="74"/>
      <c r="H63" s="74"/>
      <c r="I63" s="74"/>
      <c r="J63" s="74"/>
      <c r="K63" s="74"/>
      <c r="L63" s="74"/>
      <c r="M63" s="42" t="str">
        <f>IF(COUNTA(B63:L63)=0,"",IF(AND(B63="",NOT(ISNUMBER(B63))),"NG：氏名を入力",IF(COUNTA(C63:L63)=0,"NG：資格を選択",IF(OR(AND(NOT(AND(C63="",NOT(ISNUMBER(C63)))),ISNA(MATCH(C63,設定・マスタ!$H$5:$H$96,0))),AND(NOT(AND(D63="",NOT(ISNUMBER(D63)))),ISNA(MATCH(D63,設定・マスタ!$H$5:$H$96,0))),AND(NOT(AND(E63="",NOT(ISNUMBER(E63)))),ISNA(MATCH(E63,設定・マスタ!$H$5:$H$96,0))),AND(NOT(AND(F63="",NOT(ISNUMBER(F63)))),ISNA(MATCH(F63,設定・マスタ!$H$5:$H$96,0))),AND(NOT(AND(G63="",NOT(ISNUMBER(G63)))),ISNA(MATCH(G63,設定・マスタ!$H$5:$H$96,0))),AND(NOT(AND(H63="",NOT(ISNUMBER(H63)))),ISNA(MATCH(H63,設定・マスタ!$H$5:$H$96,0))),AND(NOT(AND(I63="",NOT(ISNUMBER(I63)))),ISNA(MATCH(I63,設定・マスタ!$H$5:$H$96,0))),AND(NOT(AND(J63="",NOT(ISNUMBER(J63)))),ISNA(MATCH(J63,設定・マスタ!$H$5:$H$96,0))),AND(NOT(AND(K63="",NOT(ISNUMBER(K63)))),ISNA(MATCH(K63,設定・マスタ!$H$5:$H$96,0))),AND(NOT(AND(L63="",NOT(ISNUMBER(L63)))),ISNA(MATCH(L63,設定・マスタ!$H$5:$H$96,0)))),"NG：リストから選択",IF(OR(AND(NOT(AND(C63="",NOT(ISNUMBER(C63)))),COUNTIFS(C63:L63,C63)&gt;1),AND(NOT(AND(D63="",NOT(ISNUMBER(D63)))),COUNTIFS(C63:L63,D63)&gt;1),AND(NOT(AND(E63="",NOT(ISNUMBER(E63)))),COUNTIFS(C63:L63,E63)&gt;1),AND(NOT(AND(F63="",NOT(ISNUMBER(F63)))),COUNTIFS(C63:L63,F63)&gt;1),AND(NOT(AND(G63="",NOT(ISNUMBER(G63)))),COUNTIFS(C63:L63,G63)&gt;1),AND(NOT(AND(H63="",NOT(ISNUMBER(H63)))),COUNTIFS(C63:L63,H63)&gt;1),AND(NOT(AND(I63="",NOT(ISNUMBER(I63)))),COUNTIFS(C63:L63,I63)&gt;1),AND(NOT(AND(J63="",NOT(ISNUMBER(J63)))),COUNTIFS(C63:L63,J63)&gt;1),AND(NOT(AND(K63="",NOT(ISNUMBER(K63)))),COUNTIFS(C63:L63,K63)&gt;1),AND(NOT(AND(L63="",NOT(ISNUMBER(L63)))),COUNTIFS(C63:L63,L63)&gt;1)),"NG：同じ資格が重複",IF(COUNTIFS($B$11:$B$110,B63)&gt;1,"要確認：同名の職員","OK"))))))</f>
        <v/>
      </c>
      <c r="N63" s="41">
        <f t="shared" si="0"/>
        <v>0</v>
      </c>
    </row>
    <row r="64" spans="1:14" ht="22.35" customHeight="1">
      <c r="A64" s="89">
        <v>54</v>
      </c>
      <c r="B64" s="73"/>
      <c r="C64" s="74"/>
      <c r="D64" s="74"/>
      <c r="E64" s="74"/>
      <c r="F64" s="74"/>
      <c r="G64" s="74"/>
      <c r="H64" s="74"/>
      <c r="I64" s="74"/>
      <c r="J64" s="74"/>
      <c r="K64" s="74"/>
      <c r="L64" s="74"/>
      <c r="M64" s="42" t="str">
        <f>IF(COUNTA(B64:L64)=0,"",IF(AND(B64="",NOT(ISNUMBER(B64))),"NG：氏名を入力",IF(COUNTA(C64:L64)=0,"NG：資格を選択",IF(OR(AND(NOT(AND(C64="",NOT(ISNUMBER(C64)))),ISNA(MATCH(C64,設定・マスタ!$H$5:$H$96,0))),AND(NOT(AND(D64="",NOT(ISNUMBER(D64)))),ISNA(MATCH(D64,設定・マスタ!$H$5:$H$96,0))),AND(NOT(AND(E64="",NOT(ISNUMBER(E64)))),ISNA(MATCH(E64,設定・マスタ!$H$5:$H$96,0))),AND(NOT(AND(F64="",NOT(ISNUMBER(F64)))),ISNA(MATCH(F64,設定・マスタ!$H$5:$H$96,0))),AND(NOT(AND(G64="",NOT(ISNUMBER(G64)))),ISNA(MATCH(G64,設定・マスタ!$H$5:$H$96,0))),AND(NOT(AND(H64="",NOT(ISNUMBER(H64)))),ISNA(MATCH(H64,設定・マスタ!$H$5:$H$96,0))),AND(NOT(AND(I64="",NOT(ISNUMBER(I64)))),ISNA(MATCH(I64,設定・マスタ!$H$5:$H$96,0))),AND(NOT(AND(J64="",NOT(ISNUMBER(J64)))),ISNA(MATCH(J64,設定・マスタ!$H$5:$H$96,0))),AND(NOT(AND(K64="",NOT(ISNUMBER(K64)))),ISNA(MATCH(K64,設定・マスタ!$H$5:$H$96,0))),AND(NOT(AND(L64="",NOT(ISNUMBER(L64)))),ISNA(MATCH(L64,設定・マスタ!$H$5:$H$96,0)))),"NG：リストから選択",IF(OR(AND(NOT(AND(C64="",NOT(ISNUMBER(C64)))),COUNTIFS(C64:L64,C64)&gt;1),AND(NOT(AND(D64="",NOT(ISNUMBER(D64)))),COUNTIFS(C64:L64,D64)&gt;1),AND(NOT(AND(E64="",NOT(ISNUMBER(E64)))),COUNTIFS(C64:L64,E64)&gt;1),AND(NOT(AND(F64="",NOT(ISNUMBER(F64)))),COUNTIFS(C64:L64,F64)&gt;1),AND(NOT(AND(G64="",NOT(ISNUMBER(G64)))),COUNTIFS(C64:L64,G64)&gt;1),AND(NOT(AND(H64="",NOT(ISNUMBER(H64)))),COUNTIFS(C64:L64,H64)&gt;1),AND(NOT(AND(I64="",NOT(ISNUMBER(I64)))),COUNTIFS(C64:L64,I64)&gt;1),AND(NOT(AND(J64="",NOT(ISNUMBER(J64)))),COUNTIFS(C64:L64,J64)&gt;1),AND(NOT(AND(K64="",NOT(ISNUMBER(K64)))),COUNTIFS(C64:L64,K64)&gt;1),AND(NOT(AND(L64="",NOT(ISNUMBER(L64)))),COUNTIFS(C64:L64,L64)&gt;1)),"NG：同じ資格が重複",IF(COUNTIFS($B$11:$B$110,B64)&gt;1,"要確認：同名の職員","OK"))))))</f>
        <v/>
      </c>
      <c r="N64" s="41">
        <f t="shared" si="0"/>
        <v>0</v>
      </c>
    </row>
    <row r="65" spans="1:14" ht="22.35" customHeight="1">
      <c r="A65" s="89">
        <v>55</v>
      </c>
      <c r="B65" s="73"/>
      <c r="C65" s="74"/>
      <c r="D65" s="74"/>
      <c r="E65" s="74"/>
      <c r="F65" s="74"/>
      <c r="G65" s="74"/>
      <c r="H65" s="74"/>
      <c r="I65" s="74"/>
      <c r="J65" s="74"/>
      <c r="K65" s="74"/>
      <c r="L65" s="74"/>
      <c r="M65" s="42" t="str">
        <f>IF(COUNTA(B65:L65)=0,"",IF(AND(B65="",NOT(ISNUMBER(B65))),"NG：氏名を入力",IF(COUNTA(C65:L65)=0,"NG：資格を選択",IF(OR(AND(NOT(AND(C65="",NOT(ISNUMBER(C65)))),ISNA(MATCH(C65,設定・マスタ!$H$5:$H$96,0))),AND(NOT(AND(D65="",NOT(ISNUMBER(D65)))),ISNA(MATCH(D65,設定・マスタ!$H$5:$H$96,0))),AND(NOT(AND(E65="",NOT(ISNUMBER(E65)))),ISNA(MATCH(E65,設定・マスタ!$H$5:$H$96,0))),AND(NOT(AND(F65="",NOT(ISNUMBER(F65)))),ISNA(MATCH(F65,設定・マスタ!$H$5:$H$96,0))),AND(NOT(AND(G65="",NOT(ISNUMBER(G65)))),ISNA(MATCH(G65,設定・マスタ!$H$5:$H$96,0))),AND(NOT(AND(H65="",NOT(ISNUMBER(H65)))),ISNA(MATCH(H65,設定・マスタ!$H$5:$H$96,0))),AND(NOT(AND(I65="",NOT(ISNUMBER(I65)))),ISNA(MATCH(I65,設定・マスタ!$H$5:$H$96,0))),AND(NOT(AND(J65="",NOT(ISNUMBER(J65)))),ISNA(MATCH(J65,設定・マスタ!$H$5:$H$96,0))),AND(NOT(AND(K65="",NOT(ISNUMBER(K65)))),ISNA(MATCH(K65,設定・マスタ!$H$5:$H$96,0))),AND(NOT(AND(L65="",NOT(ISNUMBER(L65)))),ISNA(MATCH(L65,設定・マスタ!$H$5:$H$96,0)))),"NG：リストから選択",IF(OR(AND(NOT(AND(C65="",NOT(ISNUMBER(C65)))),COUNTIFS(C65:L65,C65)&gt;1),AND(NOT(AND(D65="",NOT(ISNUMBER(D65)))),COUNTIFS(C65:L65,D65)&gt;1),AND(NOT(AND(E65="",NOT(ISNUMBER(E65)))),COUNTIFS(C65:L65,E65)&gt;1),AND(NOT(AND(F65="",NOT(ISNUMBER(F65)))),COUNTIFS(C65:L65,F65)&gt;1),AND(NOT(AND(G65="",NOT(ISNUMBER(G65)))),COUNTIFS(C65:L65,G65)&gt;1),AND(NOT(AND(H65="",NOT(ISNUMBER(H65)))),COUNTIFS(C65:L65,H65)&gt;1),AND(NOT(AND(I65="",NOT(ISNUMBER(I65)))),COUNTIFS(C65:L65,I65)&gt;1),AND(NOT(AND(J65="",NOT(ISNUMBER(J65)))),COUNTIFS(C65:L65,J65)&gt;1),AND(NOT(AND(K65="",NOT(ISNUMBER(K65)))),COUNTIFS(C65:L65,K65)&gt;1),AND(NOT(AND(L65="",NOT(ISNUMBER(L65)))),COUNTIFS(C65:L65,L65)&gt;1)),"NG：同じ資格が重複",IF(COUNTIFS($B$11:$B$110,B65)&gt;1,"要確認：同名の職員","OK"))))))</f>
        <v/>
      </c>
      <c r="N65" s="41">
        <f t="shared" si="0"/>
        <v>0</v>
      </c>
    </row>
    <row r="66" spans="1:14" ht="22.35" customHeight="1">
      <c r="A66" s="89">
        <v>56</v>
      </c>
      <c r="B66" s="73"/>
      <c r="C66" s="74"/>
      <c r="D66" s="74"/>
      <c r="E66" s="74"/>
      <c r="F66" s="74"/>
      <c r="G66" s="74"/>
      <c r="H66" s="74"/>
      <c r="I66" s="74"/>
      <c r="J66" s="74"/>
      <c r="K66" s="74"/>
      <c r="L66" s="74"/>
      <c r="M66" s="42" t="str">
        <f>IF(COUNTA(B66:L66)=0,"",IF(AND(B66="",NOT(ISNUMBER(B66))),"NG：氏名を入力",IF(COUNTA(C66:L66)=0,"NG：資格を選択",IF(OR(AND(NOT(AND(C66="",NOT(ISNUMBER(C66)))),ISNA(MATCH(C66,設定・マスタ!$H$5:$H$96,0))),AND(NOT(AND(D66="",NOT(ISNUMBER(D66)))),ISNA(MATCH(D66,設定・マスタ!$H$5:$H$96,0))),AND(NOT(AND(E66="",NOT(ISNUMBER(E66)))),ISNA(MATCH(E66,設定・マスタ!$H$5:$H$96,0))),AND(NOT(AND(F66="",NOT(ISNUMBER(F66)))),ISNA(MATCH(F66,設定・マスタ!$H$5:$H$96,0))),AND(NOT(AND(G66="",NOT(ISNUMBER(G66)))),ISNA(MATCH(G66,設定・マスタ!$H$5:$H$96,0))),AND(NOT(AND(H66="",NOT(ISNUMBER(H66)))),ISNA(MATCH(H66,設定・マスタ!$H$5:$H$96,0))),AND(NOT(AND(I66="",NOT(ISNUMBER(I66)))),ISNA(MATCH(I66,設定・マスタ!$H$5:$H$96,0))),AND(NOT(AND(J66="",NOT(ISNUMBER(J66)))),ISNA(MATCH(J66,設定・マスタ!$H$5:$H$96,0))),AND(NOT(AND(K66="",NOT(ISNUMBER(K66)))),ISNA(MATCH(K66,設定・マスタ!$H$5:$H$96,0))),AND(NOT(AND(L66="",NOT(ISNUMBER(L66)))),ISNA(MATCH(L66,設定・マスタ!$H$5:$H$96,0)))),"NG：リストから選択",IF(OR(AND(NOT(AND(C66="",NOT(ISNUMBER(C66)))),COUNTIFS(C66:L66,C66)&gt;1),AND(NOT(AND(D66="",NOT(ISNUMBER(D66)))),COUNTIFS(C66:L66,D66)&gt;1),AND(NOT(AND(E66="",NOT(ISNUMBER(E66)))),COUNTIFS(C66:L66,E66)&gt;1),AND(NOT(AND(F66="",NOT(ISNUMBER(F66)))),COUNTIFS(C66:L66,F66)&gt;1),AND(NOT(AND(G66="",NOT(ISNUMBER(G66)))),COUNTIFS(C66:L66,G66)&gt;1),AND(NOT(AND(H66="",NOT(ISNUMBER(H66)))),COUNTIFS(C66:L66,H66)&gt;1),AND(NOT(AND(I66="",NOT(ISNUMBER(I66)))),COUNTIFS(C66:L66,I66)&gt;1),AND(NOT(AND(J66="",NOT(ISNUMBER(J66)))),COUNTIFS(C66:L66,J66)&gt;1),AND(NOT(AND(K66="",NOT(ISNUMBER(K66)))),COUNTIFS(C66:L66,K66)&gt;1),AND(NOT(AND(L66="",NOT(ISNUMBER(L66)))),COUNTIFS(C66:L66,L66)&gt;1)),"NG：同じ資格が重複",IF(COUNTIFS($B$11:$B$110,B66)&gt;1,"要確認：同名の職員","OK"))))))</f>
        <v/>
      </c>
      <c r="N66" s="41">
        <f t="shared" si="0"/>
        <v>0</v>
      </c>
    </row>
    <row r="67" spans="1:14" ht="22.35" customHeight="1">
      <c r="A67" s="89">
        <v>57</v>
      </c>
      <c r="B67" s="73"/>
      <c r="C67" s="74"/>
      <c r="D67" s="74"/>
      <c r="E67" s="74"/>
      <c r="F67" s="74"/>
      <c r="G67" s="74"/>
      <c r="H67" s="74"/>
      <c r="I67" s="74"/>
      <c r="J67" s="74"/>
      <c r="K67" s="74"/>
      <c r="L67" s="74"/>
      <c r="M67" s="42" t="str">
        <f>IF(COUNTA(B67:L67)=0,"",IF(AND(B67="",NOT(ISNUMBER(B67))),"NG：氏名を入力",IF(COUNTA(C67:L67)=0,"NG：資格を選択",IF(OR(AND(NOT(AND(C67="",NOT(ISNUMBER(C67)))),ISNA(MATCH(C67,設定・マスタ!$H$5:$H$96,0))),AND(NOT(AND(D67="",NOT(ISNUMBER(D67)))),ISNA(MATCH(D67,設定・マスタ!$H$5:$H$96,0))),AND(NOT(AND(E67="",NOT(ISNUMBER(E67)))),ISNA(MATCH(E67,設定・マスタ!$H$5:$H$96,0))),AND(NOT(AND(F67="",NOT(ISNUMBER(F67)))),ISNA(MATCH(F67,設定・マスタ!$H$5:$H$96,0))),AND(NOT(AND(G67="",NOT(ISNUMBER(G67)))),ISNA(MATCH(G67,設定・マスタ!$H$5:$H$96,0))),AND(NOT(AND(H67="",NOT(ISNUMBER(H67)))),ISNA(MATCH(H67,設定・マスタ!$H$5:$H$96,0))),AND(NOT(AND(I67="",NOT(ISNUMBER(I67)))),ISNA(MATCH(I67,設定・マスタ!$H$5:$H$96,0))),AND(NOT(AND(J67="",NOT(ISNUMBER(J67)))),ISNA(MATCH(J67,設定・マスタ!$H$5:$H$96,0))),AND(NOT(AND(K67="",NOT(ISNUMBER(K67)))),ISNA(MATCH(K67,設定・マスタ!$H$5:$H$96,0))),AND(NOT(AND(L67="",NOT(ISNUMBER(L67)))),ISNA(MATCH(L67,設定・マスタ!$H$5:$H$96,0)))),"NG：リストから選択",IF(OR(AND(NOT(AND(C67="",NOT(ISNUMBER(C67)))),COUNTIFS(C67:L67,C67)&gt;1),AND(NOT(AND(D67="",NOT(ISNUMBER(D67)))),COUNTIFS(C67:L67,D67)&gt;1),AND(NOT(AND(E67="",NOT(ISNUMBER(E67)))),COUNTIFS(C67:L67,E67)&gt;1),AND(NOT(AND(F67="",NOT(ISNUMBER(F67)))),COUNTIFS(C67:L67,F67)&gt;1),AND(NOT(AND(G67="",NOT(ISNUMBER(G67)))),COUNTIFS(C67:L67,G67)&gt;1),AND(NOT(AND(H67="",NOT(ISNUMBER(H67)))),COUNTIFS(C67:L67,H67)&gt;1),AND(NOT(AND(I67="",NOT(ISNUMBER(I67)))),COUNTIFS(C67:L67,I67)&gt;1),AND(NOT(AND(J67="",NOT(ISNUMBER(J67)))),COUNTIFS(C67:L67,J67)&gt;1),AND(NOT(AND(K67="",NOT(ISNUMBER(K67)))),COUNTIFS(C67:L67,K67)&gt;1),AND(NOT(AND(L67="",NOT(ISNUMBER(L67)))),COUNTIFS(C67:L67,L67)&gt;1)),"NG：同じ資格が重複",IF(COUNTIFS($B$11:$B$110,B67)&gt;1,"要確認：同名の職員","OK"))))))</f>
        <v/>
      </c>
      <c r="N67" s="41">
        <f t="shared" si="0"/>
        <v>0</v>
      </c>
    </row>
    <row r="68" spans="1:14" ht="22.35" customHeight="1">
      <c r="A68" s="89">
        <v>58</v>
      </c>
      <c r="B68" s="73"/>
      <c r="C68" s="74"/>
      <c r="D68" s="74"/>
      <c r="E68" s="74"/>
      <c r="F68" s="74"/>
      <c r="G68" s="74"/>
      <c r="H68" s="74"/>
      <c r="I68" s="74"/>
      <c r="J68" s="74"/>
      <c r="K68" s="74"/>
      <c r="L68" s="74"/>
      <c r="M68" s="42" t="str">
        <f>IF(COUNTA(B68:L68)=0,"",IF(AND(B68="",NOT(ISNUMBER(B68))),"NG：氏名を入力",IF(COUNTA(C68:L68)=0,"NG：資格を選択",IF(OR(AND(NOT(AND(C68="",NOT(ISNUMBER(C68)))),ISNA(MATCH(C68,設定・マスタ!$H$5:$H$96,0))),AND(NOT(AND(D68="",NOT(ISNUMBER(D68)))),ISNA(MATCH(D68,設定・マスタ!$H$5:$H$96,0))),AND(NOT(AND(E68="",NOT(ISNUMBER(E68)))),ISNA(MATCH(E68,設定・マスタ!$H$5:$H$96,0))),AND(NOT(AND(F68="",NOT(ISNUMBER(F68)))),ISNA(MATCH(F68,設定・マスタ!$H$5:$H$96,0))),AND(NOT(AND(G68="",NOT(ISNUMBER(G68)))),ISNA(MATCH(G68,設定・マスタ!$H$5:$H$96,0))),AND(NOT(AND(H68="",NOT(ISNUMBER(H68)))),ISNA(MATCH(H68,設定・マスタ!$H$5:$H$96,0))),AND(NOT(AND(I68="",NOT(ISNUMBER(I68)))),ISNA(MATCH(I68,設定・マスタ!$H$5:$H$96,0))),AND(NOT(AND(J68="",NOT(ISNUMBER(J68)))),ISNA(MATCH(J68,設定・マスタ!$H$5:$H$96,0))),AND(NOT(AND(K68="",NOT(ISNUMBER(K68)))),ISNA(MATCH(K68,設定・マスタ!$H$5:$H$96,0))),AND(NOT(AND(L68="",NOT(ISNUMBER(L68)))),ISNA(MATCH(L68,設定・マスタ!$H$5:$H$96,0)))),"NG：リストから選択",IF(OR(AND(NOT(AND(C68="",NOT(ISNUMBER(C68)))),COUNTIFS(C68:L68,C68)&gt;1),AND(NOT(AND(D68="",NOT(ISNUMBER(D68)))),COUNTIFS(C68:L68,D68)&gt;1),AND(NOT(AND(E68="",NOT(ISNUMBER(E68)))),COUNTIFS(C68:L68,E68)&gt;1),AND(NOT(AND(F68="",NOT(ISNUMBER(F68)))),COUNTIFS(C68:L68,F68)&gt;1),AND(NOT(AND(G68="",NOT(ISNUMBER(G68)))),COUNTIFS(C68:L68,G68)&gt;1),AND(NOT(AND(H68="",NOT(ISNUMBER(H68)))),COUNTIFS(C68:L68,H68)&gt;1),AND(NOT(AND(I68="",NOT(ISNUMBER(I68)))),COUNTIFS(C68:L68,I68)&gt;1),AND(NOT(AND(J68="",NOT(ISNUMBER(J68)))),COUNTIFS(C68:L68,J68)&gt;1),AND(NOT(AND(K68="",NOT(ISNUMBER(K68)))),COUNTIFS(C68:L68,K68)&gt;1),AND(NOT(AND(L68="",NOT(ISNUMBER(L68)))),COUNTIFS(C68:L68,L68)&gt;1)),"NG：同じ資格が重複",IF(COUNTIFS($B$11:$B$110,B68)&gt;1,"要確認：同名の職員","OK"))))))</f>
        <v/>
      </c>
      <c r="N68" s="41">
        <f t="shared" si="0"/>
        <v>0</v>
      </c>
    </row>
    <row r="69" spans="1:14" ht="22.35" customHeight="1">
      <c r="A69" s="89">
        <v>59</v>
      </c>
      <c r="B69" s="73"/>
      <c r="C69" s="74"/>
      <c r="D69" s="74"/>
      <c r="E69" s="74"/>
      <c r="F69" s="74"/>
      <c r="G69" s="74"/>
      <c r="H69" s="74"/>
      <c r="I69" s="74"/>
      <c r="J69" s="74"/>
      <c r="K69" s="74"/>
      <c r="L69" s="74"/>
      <c r="M69" s="42" t="str">
        <f>IF(COUNTA(B69:L69)=0,"",IF(AND(B69="",NOT(ISNUMBER(B69))),"NG：氏名を入力",IF(COUNTA(C69:L69)=0,"NG：資格を選択",IF(OR(AND(NOT(AND(C69="",NOT(ISNUMBER(C69)))),ISNA(MATCH(C69,設定・マスタ!$H$5:$H$96,0))),AND(NOT(AND(D69="",NOT(ISNUMBER(D69)))),ISNA(MATCH(D69,設定・マスタ!$H$5:$H$96,0))),AND(NOT(AND(E69="",NOT(ISNUMBER(E69)))),ISNA(MATCH(E69,設定・マスタ!$H$5:$H$96,0))),AND(NOT(AND(F69="",NOT(ISNUMBER(F69)))),ISNA(MATCH(F69,設定・マスタ!$H$5:$H$96,0))),AND(NOT(AND(G69="",NOT(ISNUMBER(G69)))),ISNA(MATCH(G69,設定・マスタ!$H$5:$H$96,0))),AND(NOT(AND(H69="",NOT(ISNUMBER(H69)))),ISNA(MATCH(H69,設定・マスタ!$H$5:$H$96,0))),AND(NOT(AND(I69="",NOT(ISNUMBER(I69)))),ISNA(MATCH(I69,設定・マスタ!$H$5:$H$96,0))),AND(NOT(AND(J69="",NOT(ISNUMBER(J69)))),ISNA(MATCH(J69,設定・マスタ!$H$5:$H$96,0))),AND(NOT(AND(K69="",NOT(ISNUMBER(K69)))),ISNA(MATCH(K69,設定・マスタ!$H$5:$H$96,0))),AND(NOT(AND(L69="",NOT(ISNUMBER(L69)))),ISNA(MATCH(L69,設定・マスタ!$H$5:$H$96,0)))),"NG：リストから選択",IF(OR(AND(NOT(AND(C69="",NOT(ISNUMBER(C69)))),COUNTIFS(C69:L69,C69)&gt;1),AND(NOT(AND(D69="",NOT(ISNUMBER(D69)))),COUNTIFS(C69:L69,D69)&gt;1),AND(NOT(AND(E69="",NOT(ISNUMBER(E69)))),COUNTIFS(C69:L69,E69)&gt;1),AND(NOT(AND(F69="",NOT(ISNUMBER(F69)))),COUNTIFS(C69:L69,F69)&gt;1),AND(NOT(AND(G69="",NOT(ISNUMBER(G69)))),COUNTIFS(C69:L69,G69)&gt;1),AND(NOT(AND(H69="",NOT(ISNUMBER(H69)))),COUNTIFS(C69:L69,H69)&gt;1),AND(NOT(AND(I69="",NOT(ISNUMBER(I69)))),COUNTIFS(C69:L69,I69)&gt;1),AND(NOT(AND(J69="",NOT(ISNUMBER(J69)))),COUNTIFS(C69:L69,J69)&gt;1),AND(NOT(AND(K69="",NOT(ISNUMBER(K69)))),COUNTIFS(C69:L69,K69)&gt;1),AND(NOT(AND(L69="",NOT(ISNUMBER(L69)))),COUNTIFS(C69:L69,L69)&gt;1)),"NG：同じ資格が重複",IF(COUNTIFS($B$11:$B$110,B69)&gt;1,"要確認：同名の職員","OK"))))))</f>
        <v/>
      </c>
      <c r="N69" s="41">
        <f t="shared" si="0"/>
        <v>0</v>
      </c>
    </row>
    <row r="70" spans="1:14" ht="22.35" customHeight="1">
      <c r="A70" s="89">
        <v>60</v>
      </c>
      <c r="B70" s="73"/>
      <c r="C70" s="74"/>
      <c r="D70" s="74"/>
      <c r="E70" s="74"/>
      <c r="F70" s="74"/>
      <c r="G70" s="74"/>
      <c r="H70" s="74"/>
      <c r="I70" s="74"/>
      <c r="J70" s="74"/>
      <c r="K70" s="74"/>
      <c r="L70" s="74"/>
      <c r="M70" s="42" t="str">
        <f>IF(COUNTA(B70:L70)=0,"",IF(AND(B70="",NOT(ISNUMBER(B70))),"NG：氏名を入力",IF(COUNTA(C70:L70)=0,"NG：資格を選択",IF(OR(AND(NOT(AND(C70="",NOT(ISNUMBER(C70)))),ISNA(MATCH(C70,設定・マスタ!$H$5:$H$96,0))),AND(NOT(AND(D70="",NOT(ISNUMBER(D70)))),ISNA(MATCH(D70,設定・マスタ!$H$5:$H$96,0))),AND(NOT(AND(E70="",NOT(ISNUMBER(E70)))),ISNA(MATCH(E70,設定・マスタ!$H$5:$H$96,0))),AND(NOT(AND(F70="",NOT(ISNUMBER(F70)))),ISNA(MATCH(F70,設定・マスタ!$H$5:$H$96,0))),AND(NOT(AND(G70="",NOT(ISNUMBER(G70)))),ISNA(MATCH(G70,設定・マスタ!$H$5:$H$96,0))),AND(NOT(AND(H70="",NOT(ISNUMBER(H70)))),ISNA(MATCH(H70,設定・マスタ!$H$5:$H$96,0))),AND(NOT(AND(I70="",NOT(ISNUMBER(I70)))),ISNA(MATCH(I70,設定・マスタ!$H$5:$H$96,0))),AND(NOT(AND(J70="",NOT(ISNUMBER(J70)))),ISNA(MATCH(J70,設定・マスタ!$H$5:$H$96,0))),AND(NOT(AND(K70="",NOT(ISNUMBER(K70)))),ISNA(MATCH(K70,設定・マスタ!$H$5:$H$96,0))),AND(NOT(AND(L70="",NOT(ISNUMBER(L70)))),ISNA(MATCH(L70,設定・マスタ!$H$5:$H$96,0)))),"NG：リストから選択",IF(OR(AND(NOT(AND(C70="",NOT(ISNUMBER(C70)))),COUNTIFS(C70:L70,C70)&gt;1),AND(NOT(AND(D70="",NOT(ISNUMBER(D70)))),COUNTIFS(C70:L70,D70)&gt;1),AND(NOT(AND(E70="",NOT(ISNUMBER(E70)))),COUNTIFS(C70:L70,E70)&gt;1),AND(NOT(AND(F70="",NOT(ISNUMBER(F70)))),COUNTIFS(C70:L70,F70)&gt;1),AND(NOT(AND(G70="",NOT(ISNUMBER(G70)))),COUNTIFS(C70:L70,G70)&gt;1),AND(NOT(AND(H70="",NOT(ISNUMBER(H70)))),COUNTIFS(C70:L70,H70)&gt;1),AND(NOT(AND(I70="",NOT(ISNUMBER(I70)))),COUNTIFS(C70:L70,I70)&gt;1),AND(NOT(AND(J70="",NOT(ISNUMBER(J70)))),COUNTIFS(C70:L70,J70)&gt;1),AND(NOT(AND(K70="",NOT(ISNUMBER(K70)))),COUNTIFS(C70:L70,K70)&gt;1),AND(NOT(AND(L70="",NOT(ISNUMBER(L70)))),COUNTIFS(C70:L70,L70)&gt;1)),"NG：同じ資格が重複",IF(COUNTIFS($B$11:$B$110,B70)&gt;1,"要確認：同名の職員","OK"))))))</f>
        <v/>
      </c>
      <c r="N70" s="41">
        <f t="shared" si="0"/>
        <v>0</v>
      </c>
    </row>
    <row r="71" spans="1:14" ht="22.35" customHeight="1">
      <c r="A71" s="89">
        <v>61</v>
      </c>
      <c r="B71" s="73"/>
      <c r="C71" s="74"/>
      <c r="D71" s="74"/>
      <c r="E71" s="74"/>
      <c r="F71" s="74"/>
      <c r="G71" s="74"/>
      <c r="H71" s="74"/>
      <c r="I71" s="74"/>
      <c r="J71" s="74"/>
      <c r="K71" s="74"/>
      <c r="L71" s="74"/>
      <c r="M71" s="42" t="str">
        <f>IF(COUNTA(B71:L71)=0,"",IF(AND(B71="",NOT(ISNUMBER(B71))),"NG：氏名を入力",IF(COUNTA(C71:L71)=0,"NG：資格を選択",IF(OR(AND(NOT(AND(C71="",NOT(ISNUMBER(C71)))),ISNA(MATCH(C71,設定・マスタ!$H$5:$H$96,0))),AND(NOT(AND(D71="",NOT(ISNUMBER(D71)))),ISNA(MATCH(D71,設定・マスタ!$H$5:$H$96,0))),AND(NOT(AND(E71="",NOT(ISNUMBER(E71)))),ISNA(MATCH(E71,設定・マスタ!$H$5:$H$96,0))),AND(NOT(AND(F71="",NOT(ISNUMBER(F71)))),ISNA(MATCH(F71,設定・マスタ!$H$5:$H$96,0))),AND(NOT(AND(G71="",NOT(ISNUMBER(G71)))),ISNA(MATCH(G71,設定・マスタ!$H$5:$H$96,0))),AND(NOT(AND(H71="",NOT(ISNUMBER(H71)))),ISNA(MATCH(H71,設定・マスタ!$H$5:$H$96,0))),AND(NOT(AND(I71="",NOT(ISNUMBER(I71)))),ISNA(MATCH(I71,設定・マスタ!$H$5:$H$96,0))),AND(NOT(AND(J71="",NOT(ISNUMBER(J71)))),ISNA(MATCH(J71,設定・マスタ!$H$5:$H$96,0))),AND(NOT(AND(K71="",NOT(ISNUMBER(K71)))),ISNA(MATCH(K71,設定・マスタ!$H$5:$H$96,0))),AND(NOT(AND(L71="",NOT(ISNUMBER(L71)))),ISNA(MATCH(L71,設定・マスタ!$H$5:$H$96,0)))),"NG：リストから選択",IF(OR(AND(NOT(AND(C71="",NOT(ISNUMBER(C71)))),COUNTIFS(C71:L71,C71)&gt;1),AND(NOT(AND(D71="",NOT(ISNUMBER(D71)))),COUNTIFS(C71:L71,D71)&gt;1),AND(NOT(AND(E71="",NOT(ISNUMBER(E71)))),COUNTIFS(C71:L71,E71)&gt;1),AND(NOT(AND(F71="",NOT(ISNUMBER(F71)))),COUNTIFS(C71:L71,F71)&gt;1),AND(NOT(AND(G71="",NOT(ISNUMBER(G71)))),COUNTIFS(C71:L71,G71)&gt;1),AND(NOT(AND(H71="",NOT(ISNUMBER(H71)))),COUNTIFS(C71:L71,H71)&gt;1),AND(NOT(AND(I71="",NOT(ISNUMBER(I71)))),COUNTIFS(C71:L71,I71)&gt;1),AND(NOT(AND(J71="",NOT(ISNUMBER(J71)))),COUNTIFS(C71:L71,J71)&gt;1),AND(NOT(AND(K71="",NOT(ISNUMBER(K71)))),COUNTIFS(C71:L71,K71)&gt;1),AND(NOT(AND(L71="",NOT(ISNUMBER(L71)))),COUNTIFS(C71:L71,L71)&gt;1)),"NG：同じ資格が重複",IF(COUNTIFS($B$11:$B$110,B71)&gt;1,"要確認：同名の職員","OK"))))))</f>
        <v/>
      </c>
      <c r="N71" s="41">
        <f t="shared" si="0"/>
        <v>0</v>
      </c>
    </row>
    <row r="72" spans="1:14" ht="22.35" customHeight="1">
      <c r="A72" s="89">
        <v>62</v>
      </c>
      <c r="B72" s="73"/>
      <c r="C72" s="74"/>
      <c r="D72" s="74"/>
      <c r="E72" s="74"/>
      <c r="F72" s="74"/>
      <c r="G72" s="74"/>
      <c r="H72" s="74"/>
      <c r="I72" s="74"/>
      <c r="J72" s="74"/>
      <c r="K72" s="74"/>
      <c r="L72" s="74"/>
      <c r="M72" s="42" t="str">
        <f>IF(COUNTA(B72:L72)=0,"",IF(AND(B72="",NOT(ISNUMBER(B72))),"NG：氏名を入力",IF(COUNTA(C72:L72)=0,"NG：資格を選択",IF(OR(AND(NOT(AND(C72="",NOT(ISNUMBER(C72)))),ISNA(MATCH(C72,設定・マスタ!$H$5:$H$96,0))),AND(NOT(AND(D72="",NOT(ISNUMBER(D72)))),ISNA(MATCH(D72,設定・マスタ!$H$5:$H$96,0))),AND(NOT(AND(E72="",NOT(ISNUMBER(E72)))),ISNA(MATCH(E72,設定・マスタ!$H$5:$H$96,0))),AND(NOT(AND(F72="",NOT(ISNUMBER(F72)))),ISNA(MATCH(F72,設定・マスタ!$H$5:$H$96,0))),AND(NOT(AND(G72="",NOT(ISNUMBER(G72)))),ISNA(MATCH(G72,設定・マスタ!$H$5:$H$96,0))),AND(NOT(AND(H72="",NOT(ISNUMBER(H72)))),ISNA(MATCH(H72,設定・マスタ!$H$5:$H$96,0))),AND(NOT(AND(I72="",NOT(ISNUMBER(I72)))),ISNA(MATCH(I72,設定・マスタ!$H$5:$H$96,0))),AND(NOT(AND(J72="",NOT(ISNUMBER(J72)))),ISNA(MATCH(J72,設定・マスタ!$H$5:$H$96,0))),AND(NOT(AND(K72="",NOT(ISNUMBER(K72)))),ISNA(MATCH(K72,設定・マスタ!$H$5:$H$96,0))),AND(NOT(AND(L72="",NOT(ISNUMBER(L72)))),ISNA(MATCH(L72,設定・マスタ!$H$5:$H$96,0)))),"NG：リストから選択",IF(OR(AND(NOT(AND(C72="",NOT(ISNUMBER(C72)))),COUNTIFS(C72:L72,C72)&gt;1),AND(NOT(AND(D72="",NOT(ISNUMBER(D72)))),COUNTIFS(C72:L72,D72)&gt;1),AND(NOT(AND(E72="",NOT(ISNUMBER(E72)))),COUNTIFS(C72:L72,E72)&gt;1),AND(NOT(AND(F72="",NOT(ISNUMBER(F72)))),COUNTIFS(C72:L72,F72)&gt;1),AND(NOT(AND(G72="",NOT(ISNUMBER(G72)))),COUNTIFS(C72:L72,G72)&gt;1),AND(NOT(AND(H72="",NOT(ISNUMBER(H72)))),COUNTIFS(C72:L72,H72)&gt;1),AND(NOT(AND(I72="",NOT(ISNUMBER(I72)))),COUNTIFS(C72:L72,I72)&gt;1),AND(NOT(AND(J72="",NOT(ISNUMBER(J72)))),COUNTIFS(C72:L72,J72)&gt;1),AND(NOT(AND(K72="",NOT(ISNUMBER(K72)))),COUNTIFS(C72:L72,K72)&gt;1),AND(NOT(AND(L72="",NOT(ISNUMBER(L72)))),COUNTIFS(C72:L72,L72)&gt;1)),"NG：同じ資格が重複",IF(COUNTIFS($B$11:$B$110,B72)&gt;1,"要確認：同名の職員","OK"))))))</f>
        <v/>
      </c>
      <c r="N72" s="41">
        <f t="shared" si="0"/>
        <v>0</v>
      </c>
    </row>
    <row r="73" spans="1:14" ht="22.35" customHeight="1">
      <c r="A73" s="89">
        <v>63</v>
      </c>
      <c r="B73" s="73"/>
      <c r="C73" s="74"/>
      <c r="D73" s="74"/>
      <c r="E73" s="74"/>
      <c r="F73" s="74"/>
      <c r="G73" s="74"/>
      <c r="H73" s="74"/>
      <c r="I73" s="74"/>
      <c r="J73" s="74"/>
      <c r="K73" s="74"/>
      <c r="L73" s="74"/>
      <c r="M73" s="42" t="str">
        <f>IF(COUNTA(B73:L73)=0,"",IF(AND(B73="",NOT(ISNUMBER(B73))),"NG：氏名を入力",IF(COUNTA(C73:L73)=0,"NG：資格を選択",IF(OR(AND(NOT(AND(C73="",NOT(ISNUMBER(C73)))),ISNA(MATCH(C73,設定・マスタ!$H$5:$H$96,0))),AND(NOT(AND(D73="",NOT(ISNUMBER(D73)))),ISNA(MATCH(D73,設定・マスタ!$H$5:$H$96,0))),AND(NOT(AND(E73="",NOT(ISNUMBER(E73)))),ISNA(MATCH(E73,設定・マスタ!$H$5:$H$96,0))),AND(NOT(AND(F73="",NOT(ISNUMBER(F73)))),ISNA(MATCH(F73,設定・マスタ!$H$5:$H$96,0))),AND(NOT(AND(G73="",NOT(ISNUMBER(G73)))),ISNA(MATCH(G73,設定・マスタ!$H$5:$H$96,0))),AND(NOT(AND(H73="",NOT(ISNUMBER(H73)))),ISNA(MATCH(H73,設定・マスタ!$H$5:$H$96,0))),AND(NOT(AND(I73="",NOT(ISNUMBER(I73)))),ISNA(MATCH(I73,設定・マスタ!$H$5:$H$96,0))),AND(NOT(AND(J73="",NOT(ISNUMBER(J73)))),ISNA(MATCH(J73,設定・マスタ!$H$5:$H$96,0))),AND(NOT(AND(K73="",NOT(ISNUMBER(K73)))),ISNA(MATCH(K73,設定・マスタ!$H$5:$H$96,0))),AND(NOT(AND(L73="",NOT(ISNUMBER(L73)))),ISNA(MATCH(L73,設定・マスタ!$H$5:$H$96,0)))),"NG：リストから選択",IF(OR(AND(NOT(AND(C73="",NOT(ISNUMBER(C73)))),COUNTIFS(C73:L73,C73)&gt;1),AND(NOT(AND(D73="",NOT(ISNUMBER(D73)))),COUNTIFS(C73:L73,D73)&gt;1),AND(NOT(AND(E73="",NOT(ISNUMBER(E73)))),COUNTIFS(C73:L73,E73)&gt;1),AND(NOT(AND(F73="",NOT(ISNUMBER(F73)))),COUNTIFS(C73:L73,F73)&gt;1),AND(NOT(AND(G73="",NOT(ISNUMBER(G73)))),COUNTIFS(C73:L73,G73)&gt;1),AND(NOT(AND(H73="",NOT(ISNUMBER(H73)))),COUNTIFS(C73:L73,H73)&gt;1),AND(NOT(AND(I73="",NOT(ISNUMBER(I73)))),COUNTIFS(C73:L73,I73)&gt;1),AND(NOT(AND(J73="",NOT(ISNUMBER(J73)))),COUNTIFS(C73:L73,J73)&gt;1),AND(NOT(AND(K73="",NOT(ISNUMBER(K73)))),COUNTIFS(C73:L73,K73)&gt;1),AND(NOT(AND(L73="",NOT(ISNUMBER(L73)))),COUNTIFS(C73:L73,L73)&gt;1)),"NG：同じ資格が重複",IF(COUNTIFS($B$11:$B$110,B73)&gt;1,"要確認：同名の職員","OK"))))))</f>
        <v/>
      </c>
      <c r="N73" s="41">
        <f t="shared" si="0"/>
        <v>0</v>
      </c>
    </row>
    <row r="74" spans="1:14" ht="22.35" customHeight="1">
      <c r="A74" s="89">
        <v>64</v>
      </c>
      <c r="B74" s="73"/>
      <c r="C74" s="74"/>
      <c r="D74" s="74"/>
      <c r="E74" s="74"/>
      <c r="F74" s="74"/>
      <c r="G74" s="74"/>
      <c r="H74" s="74"/>
      <c r="I74" s="74"/>
      <c r="J74" s="74"/>
      <c r="K74" s="74"/>
      <c r="L74" s="74"/>
      <c r="M74" s="42" t="str">
        <f>IF(COUNTA(B74:L74)=0,"",IF(AND(B74="",NOT(ISNUMBER(B74))),"NG：氏名を入力",IF(COUNTA(C74:L74)=0,"NG：資格を選択",IF(OR(AND(NOT(AND(C74="",NOT(ISNUMBER(C74)))),ISNA(MATCH(C74,設定・マスタ!$H$5:$H$96,0))),AND(NOT(AND(D74="",NOT(ISNUMBER(D74)))),ISNA(MATCH(D74,設定・マスタ!$H$5:$H$96,0))),AND(NOT(AND(E74="",NOT(ISNUMBER(E74)))),ISNA(MATCH(E74,設定・マスタ!$H$5:$H$96,0))),AND(NOT(AND(F74="",NOT(ISNUMBER(F74)))),ISNA(MATCH(F74,設定・マスタ!$H$5:$H$96,0))),AND(NOT(AND(G74="",NOT(ISNUMBER(G74)))),ISNA(MATCH(G74,設定・マスタ!$H$5:$H$96,0))),AND(NOT(AND(H74="",NOT(ISNUMBER(H74)))),ISNA(MATCH(H74,設定・マスタ!$H$5:$H$96,0))),AND(NOT(AND(I74="",NOT(ISNUMBER(I74)))),ISNA(MATCH(I74,設定・マスタ!$H$5:$H$96,0))),AND(NOT(AND(J74="",NOT(ISNUMBER(J74)))),ISNA(MATCH(J74,設定・マスタ!$H$5:$H$96,0))),AND(NOT(AND(K74="",NOT(ISNUMBER(K74)))),ISNA(MATCH(K74,設定・マスタ!$H$5:$H$96,0))),AND(NOT(AND(L74="",NOT(ISNUMBER(L74)))),ISNA(MATCH(L74,設定・マスタ!$H$5:$H$96,0)))),"NG：リストから選択",IF(OR(AND(NOT(AND(C74="",NOT(ISNUMBER(C74)))),COUNTIFS(C74:L74,C74)&gt;1),AND(NOT(AND(D74="",NOT(ISNUMBER(D74)))),COUNTIFS(C74:L74,D74)&gt;1),AND(NOT(AND(E74="",NOT(ISNUMBER(E74)))),COUNTIFS(C74:L74,E74)&gt;1),AND(NOT(AND(F74="",NOT(ISNUMBER(F74)))),COUNTIFS(C74:L74,F74)&gt;1),AND(NOT(AND(G74="",NOT(ISNUMBER(G74)))),COUNTIFS(C74:L74,G74)&gt;1),AND(NOT(AND(H74="",NOT(ISNUMBER(H74)))),COUNTIFS(C74:L74,H74)&gt;1),AND(NOT(AND(I74="",NOT(ISNUMBER(I74)))),COUNTIFS(C74:L74,I74)&gt;1),AND(NOT(AND(J74="",NOT(ISNUMBER(J74)))),COUNTIFS(C74:L74,J74)&gt;1),AND(NOT(AND(K74="",NOT(ISNUMBER(K74)))),COUNTIFS(C74:L74,K74)&gt;1),AND(NOT(AND(L74="",NOT(ISNUMBER(L74)))),COUNTIFS(C74:L74,L74)&gt;1)),"NG：同じ資格が重複",IF(COUNTIFS($B$11:$B$110,B74)&gt;1,"要確認：同名の職員","OK"))))))</f>
        <v/>
      </c>
      <c r="N74" s="41">
        <f t="shared" si="0"/>
        <v>0</v>
      </c>
    </row>
    <row r="75" spans="1:14" ht="22.35" customHeight="1">
      <c r="A75" s="89">
        <v>65</v>
      </c>
      <c r="B75" s="73"/>
      <c r="C75" s="74"/>
      <c r="D75" s="74"/>
      <c r="E75" s="74"/>
      <c r="F75" s="74"/>
      <c r="G75" s="74"/>
      <c r="H75" s="74"/>
      <c r="I75" s="74"/>
      <c r="J75" s="74"/>
      <c r="K75" s="74"/>
      <c r="L75" s="74"/>
      <c r="M75" s="42" t="str">
        <f>IF(COUNTA(B75:L75)=0,"",IF(AND(B75="",NOT(ISNUMBER(B75))),"NG：氏名を入力",IF(COUNTA(C75:L75)=0,"NG：資格を選択",IF(OR(AND(NOT(AND(C75="",NOT(ISNUMBER(C75)))),ISNA(MATCH(C75,設定・マスタ!$H$5:$H$96,0))),AND(NOT(AND(D75="",NOT(ISNUMBER(D75)))),ISNA(MATCH(D75,設定・マスタ!$H$5:$H$96,0))),AND(NOT(AND(E75="",NOT(ISNUMBER(E75)))),ISNA(MATCH(E75,設定・マスタ!$H$5:$H$96,0))),AND(NOT(AND(F75="",NOT(ISNUMBER(F75)))),ISNA(MATCH(F75,設定・マスタ!$H$5:$H$96,0))),AND(NOT(AND(G75="",NOT(ISNUMBER(G75)))),ISNA(MATCH(G75,設定・マスタ!$H$5:$H$96,0))),AND(NOT(AND(H75="",NOT(ISNUMBER(H75)))),ISNA(MATCH(H75,設定・マスタ!$H$5:$H$96,0))),AND(NOT(AND(I75="",NOT(ISNUMBER(I75)))),ISNA(MATCH(I75,設定・マスタ!$H$5:$H$96,0))),AND(NOT(AND(J75="",NOT(ISNUMBER(J75)))),ISNA(MATCH(J75,設定・マスタ!$H$5:$H$96,0))),AND(NOT(AND(K75="",NOT(ISNUMBER(K75)))),ISNA(MATCH(K75,設定・マスタ!$H$5:$H$96,0))),AND(NOT(AND(L75="",NOT(ISNUMBER(L75)))),ISNA(MATCH(L75,設定・マスタ!$H$5:$H$96,0)))),"NG：リストから選択",IF(OR(AND(NOT(AND(C75="",NOT(ISNUMBER(C75)))),COUNTIFS(C75:L75,C75)&gt;1),AND(NOT(AND(D75="",NOT(ISNUMBER(D75)))),COUNTIFS(C75:L75,D75)&gt;1),AND(NOT(AND(E75="",NOT(ISNUMBER(E75)))),COUNTIFS(C75:L75,E75)&gt;1),AND(NOT(AND(F75="",NOT(ISNUMBER(F75)))),COUNTIFS(C75:L75,F75)&gt;1),AND(NOT(AND(G75="",NOT(ISNUMBER(G75)))),COUNTIFS(C75:L75,G75)&gt;1),AND(NOT(AND(H75="",NOT(ISNUMBER(H75)))),COUNTIFS(C75:L75,H75)&gt;1),AND(NOT(AND(I75="",NOT(ISNUMBER(I75)))),COUNTIFS(C75:L75,I75)&gt;1),AND(NOT(AND(J75="",NOT(ISNUMBER(J75)))),COUNTIFS(C75:L75,J75)&gt;1),AND(NOT(AND(K75="",NOT(ISNUMBER(K75)))),COUNTIFS(C75:L75,K75)&gt;1),AND(NOT(AND(L75="",NOT(ISNUMBER(L75)))),COUNTIFS(C75:L75,L75)&gt;1)),"NG：同じ資格が重複",IF(COUNTIFS($B$11:$B$110,B75)&gt;1,"要確認：同名の職員","OK"))))))</f>
        <v/>
      </c>
      <c r="N75" s="41">
        <f t="shared" ref="N75:N110" si="1">IF(LEFT(M75,2)="NG",1,0)</f>
        <v>0</v>
      </c>
    </row>
    <row r="76" spans="1:14" ht="22.35" customHeight="1">
      <c r="A76" s="89">
        <v>66</v>
      </c>
      <c r="B76" s="73"/>
      <c r="C76" s="74"/>
      <c r="D76" s="74"/>
      <c r="E76" s="74"/>
      <c r="F76" s="74"/>
      <c r="G76" s="74"/>
      <c r="H76" s="74"/>
      <c r="I76" s="74"/>
      <c r="J76" s="74"/>
      <c r="K76" s="74"/>
      <c r="L76" s="74"/>
      <c r="M76" s="42" t="str">
        <f>IF(COUNTA(B76:L76)=0,"",IF(AND(B76="",NOT(ISNUMBER(B76))),"NG：氏名を入力",IF(COUNTA(C76:L76)=0,"NG：資格を選択",IF(OR(AND(NOT(AND(C76="",NOT(ISNUMBER(C76)))),ISNA(MATCH(C76,設定・マスタ!$H$5:$H$96,0))),AND(NOT(AND(D76="",NOT(ISNUMBER(D76)))),ISNA(MATCH(D76,設定・マスタ!$H$5:$H$96,0))),AND(NOT(AND(E76="",NOT(ISNUMBER(E76)))),ISNA(MATCH(E76,設定・マスタ!$H$5:$H$96,0))),AND(NOT(AND(F76="",NOT(ISNUMBER(F76)))),ISNA(MATCH(F76,設定・マスタ!$H$5:$H$96,0))),AND(NOT(AND(G76="",NOT(ISNUMBER(G76)))),ISNA(MATCH(G76,設定・マスタ!$H$5:$H$96,0))),AND(NOT(AND(H76="",NOT(ISNUMBER(H76)))),ISNA(MATCH(H76,設定・マスタ!$H$5:$H$96,0))),AND(NOT(AND(I76="",NOT(ISNUMBER(I76)))),ISNA(MATCH(I76,設定・マスタ!$H$5:$H$96,0))),AND(NOT(AND(J76="",NOT(ISNUMBER(J76)))),ISNA(MATCH(J76,設定・マスタ!$H$5:$H$96,0))),AND(NOT(AND(K76="",NOT(ISNUMBER(K76)))),ISNA(MATCH(K76,設定・マスタ!$H$5:$H$96,0))),AND(NOT(AND(L76="",NOT(ISNUMBER(L76)))),ISNA(MATCH(L76,設定・マスタ!$H$5:$H$96,0)))),"NG：リストから選択",IF(OR(AND(NOT(AND(C76="",NOT(ISNUMBER(C76)))),COUNTIFS(C76:L76,C76)&gt;1),AND(NOT(AND(D76="",NOT(ISNUMBER(D76)))),COUNTIFS(C76:L76,D76)&gt;1),AND(NOT(AND(E76="",NOT(ISNUMBER(E76)))),COUNTIFS(C76:L76,E76)&gt;1),AND(NOT(AND(F76="",NOT(ISNUMBER(F76)))),COUNTIFS(C76:L76,F76)&gt;1),AND(NOT(AND(G76="",NOT(ISNUMBER(G76)))),COUNTIFS(C76:L76,G76)&gt;1),AND(NOT(AND(H76="",NOT(ISNUMBER(H76)))),COUNTIFS(C76:L76,H76)&gt;1),AND(NOT(AND(I76="",NOT(ISNUMBER(I76)))),COUNTIFS(C76:L76,I76)&gt;1),AND(NOT(AND(J76="",NOT(ISNUMBER(J76)))),COUNTIFS(C76:L76,J76)&gt;1),AND(NOT(AND(K76="",NOT(ISNUMBER(K76)))),COUNTIFS(C76:L76,K76)&gt;1),AND(NOT(AND(L76="",NOT(ISNUMBER(L76)))),COUNTIFS(C76:L76,L76)&gt;1)),"NG：同じ資格が重複",IF(COUNTIFS($B$11:$B$110,B76)&gt;1,"要確認：同名の職員","OK"))))))</f>
        <v/>
      </c>
      <c r="N76" s="41">
        <f t="shared" si="1"/>
        <v>0</v>
      </c>
    </row>
    <row r="77" spans="1:14" ht="22.35" customHeight="1">
      <c r="A77" s="89">
        <v>67</v>
      </c>
      <c r="B77" s="73"/>
      <c r="C77" s="74"/>
      <c r="D77" s="74"/>
      <c r="E77" s="74"/>
      <c r="F77" s="74"/>
      <c r="G77" s="74"/>
      <c r="H77" s="74"/>
      <c r="I77" s="74"/>
      <c r="J77" s="74"/>
      <c r="K77" s="74"/>
      <c r="L77" s="74"/>
      <c r="M77" s="42" t="str">
        <f>IF(COUNTA(B77:L77)=0,"",IF(AND(B77="",NOT(ISNUMBER(B77))),"NG：氏名を入力",IF(COUNTA(C77:L77)=0,"NG：資格を選択",IF(OR(AND(NOT(AND(C77="",NOT(ISNUMBER(C77)))),ISNA(MATCH(C77,設定・マスタ!$H$5:$H$96,0))),AND(NOT(AND(D77="",NOT(ISNUMBER(D77)))),ISNA(MATCH(D77,設定・マスタ!$H$5:$H$96,0))),AND(NOT(AND(E77="",NOT(ISNUMBER(E77)))),ISNA(MATCH(E77,設定・マスタ!$H$5:$H$96,0))),AND(NOT(AND(F77="",NOT(ISNUMBER(F77)))),ISNA(MATCH(F77,設定・マスタ!$H$5:$H$96,0))),AND(NOT(AND(G77="",NOT(ISNUMBER(G77)))),ISNA(MATCH(G77,設定・マスタ!$H$5:$H$96,0))),AND(NOT(AND(H77="",NOT(ISNUMBER(H77)))),ISNA(MATCH(H77,設定・マスタ!$H$5:$H$96,0))),AND(NOT(AND(I77="",NOT(ISNUMBER(I77)))),ISNA(MATCH(I77,設定・マスタ!$H$5:$H$96,0))),AND(NOT(AND(J77="",NOT(ISNUMBER(J77)))),ISNA(MATCH(J77,設定・マスタ!$H$5:$H$96,0))),AND(NOT(AND(K77="",NOT(ISNUMBER(K77)))),ISNA(MATCH(K77,設定・マスタ!$H$5:$H$96,0))),AND(NOT(AND(L77="",NOT(ISNUMBER(L77)))),ISNA(MATCH(L77,設定・マスタ!$H$5:$H$96,0)))),"NG：リストから選択",IF(OR(AND(NOT(AND(C77="",NOT(ISNUMBER(C77)))),COUNTIFS(C77:L77,C77)&gt;1),AND(NOT(AND(D77="",NOT(ISNUMBER(D77)))),COUNTIFS(C77:L77,D77)&gt;1),AND(NOT(AND(E77="",NOT(ISNUMBER(E77)))),COUNTIFS(C77:L77,E77)&gt;1),AND(NOT(AND(F77="",NOT(ISNUMBER(F77)))),COUNTIFS(C77:L77,F77)&gt;1),AND(NOT(AND(G77="",NOT(ISNUMBER(G77)))),COUNTIFS(C77:L77,G77)&gt;1),AND(NOT(AND(H77="",NOT(ISNUMBER(H77)))),COUNTIFS(C77:L77,H77)&gt;1),AND(NOT(AND(I77="",NOT(ISNUMBER(I77)))),COUNTIFS(C77:L77,I77)&gt;1),AND(NOT(AND(J77="",NOT(ISNUMBER(J77)))),COUNTIFS(C77:L77,J77)&gt;1),AND(NOT(AND(K77="",NOT(ISNUMBER(K77)))),COUNTIFS(C77:L77,K77)&gt;1),AND(NOT(AND(L77="",NOT(ISNUMBER(L77)))),COUNTIFS(C77:L77,L77)&gt;1)),"NG：同じ資格が重複",IF(COUNTIFS($B$11:$B$110,B77)&gt;1,"要確認：同名の職員","OK"))))))</f>
        <v/>
      </c>
      <c r="N77" s="41">
        <f t="shared" si="1"/>
        <v>0</v>
      </c>
    </row>
    <row r="78" spans="1:14" ht="22.35" customHeight="1">
      <c r="A78" s="89">
        <v>68</v>
      </c>
      <c r="B78" s="73"/>
      <c r="C78" s="74"/>
      <c r="D78" s="74"/>
      <c r="E78" s="74"/>
      <c r="F78" s="74"/>
      <c r="G78" s="74"/>
      <c r="H78" s="74"/>
      <c r="I78" s="74"/>
      <c r="J78" s="74"/>
      <c r="K78" s="74"/>
      <c r="L78" s="74"/>
      <c r="M78" s="42" t="str">
        <f>IF(COUNTA(B78:L78)=0,"",IF(AND(B78="",NOT(ISNUMBER(B78))),"NG：氏名を入力",IF(COUNTA(C78:L78)=0,"NG：資格を選択",IF(OR(AND(NOT(AND(C78="",NOT(ISNUMBER(C78)))),ISNA(MATCH(C78,設定・マスタ!$H$5:$H$96,0))),AND(NOT(AND(D78="",NOT(ISNUMBER(D78)))),ISNA(MATCH(D78,設定・マスタ!$H$5:$H$96,0))),AND(NOT(AND(E78="",NOT(ISNUMBER(E78)))),ISNA(MATCH(E78,設定・マスタ!$H$5:$H$96,0))),AND(NOT(AND(F78="",NOT(ISNUMBER(F78)))),ISNA(MATCH(F78,設定・マスタ!$H$5:$H$96,0))),AND(NOT(AND(G78="",NOT(ISNUMBER(G78)))),ISNA(MATCH(G78,設定・マスタ!$H$5:$H$96,0))),AND(NOT(AND(H78="",NOT(ISNUMBER(H78)))),ISNA(MATCH(H78,設定・マスタ!$H$5:$H$96,0))),AND(NOT(AND(I78="",NOT(ISNUMBER(I78)))),ISNA(MATCH(I78,設定・マスタ!$H$5:$H$96,0))),AND(NOT(AND(J78="",NOT(ISNUMBER(J78)))),ISNA(MATCH(J78,設定・マスタ!$H$5:$H$96,0))),AND(NOT(AND(K78="",NOT(ISNUMBER(K78)))),ISNA(MATCH(K78,設定・マスタ!$H$5:$H$96,0))),AND(NOT(AND(L78="",NOT(ISNUMBER(L78)))),ISNA(MATCH(L78,設定・マスタ!$H$5:$H$96,0)))),"NG：リストから選択",IF(OR(AND(NOT(AND(C78="",NOT(ISNUMBER(C78)))),COUNTIFS(C78:L78,C78)&gt;1),AND(NOT(AND(D78="",NOT(ISNUMBER(D78)))),COUNTIFS(C78:L78,D78)&gt;1),AND(NOT(AND(E78="",NOT(ISNUMBER(E78)))),COUNTIFS(C78:L78,E78)&gt;1),AND(NOT(AND(F78="",NOT(ISNUMBER(F78)))),COUNTIFS(C78:L78,F78)&gt;1),AND(NOT(AND(G78="",NOT(ISNUMBER(G78)))),COUNTIFS(C78:L78,G78)&gt;1),AND(NOT(AND(H78="",NOT(ISNUMBER(H78)))),COUNTIFS(C78:L78,H78)&gt;1),AND(NOT(AND(I78="",NOT(ISNUMBER(I78)))),COUNTIFS(C78:L78,I78)&gt;1),AND(NOT(AND(J78="",NOT(ISNUMBER(J78)))),COUNTIFS(C78:L78,J78)&gt;1),AND(NOT(AND(K78="",NOT(ISNUMBER(K78)))),COUNTIFS(C78:L78,K78)&gt;1),AND(NOT(AND(L78="",NOT(ISNUMBER(L78)))),COUNTIFS(C78:L78,L78)&gt;1)),"NG：同じ資格が重複",IF(COUNTIFS($B$11:$B$110,B78)&gt;1,"要確認：同名の職員","OK"))))))</f>
        <v/>
      </c>
      <c r="N78" s="41">
        <f t="shared" si="1"/>
        <v>0</v>
      </c>
    </row>
    <row r="79" spans="1:14" ht="22.35" customHeight="1">
      <c r="A79" s="89">
        <v>69</v>
      </c>
      <c r="B79" s="73"/>
      <c r="C79" s="74"/>
      <c r="D79" s="74"/>
      <c r="E79" s="74"/>
      <c r="F79" s="74"/>
      <c r="G79" s="74"/>
      <c r="H79" s="74"/>
      <c r="I79" s="74"/>
      <c r="J79" s="74"/>
      <c r="K79" s="74"/>
      <c r="L79" s="74"/>
      <c r="M79" s="42" t="str">
        <f>IF(COUNTA(B79:L79)=0,"",IF(AND(B79="",NOT(ISNUMBER(B79))),"NG：氏名を入力",IF(COUNTA(C79:L79)=0,"NG：資格を選択",IF(OR(AND(NOT(AND(C79="",NOT(ISNUMBER(C79)))),ISNA(MATCH(C79,設定・マスタ!$H$5:$H$96,0))),AND(NOT(AND(D79="",NOT(ISNUMBER(D79)))),ISNA(MATCH(D79,設定・マスタ!$H$5:$H$96,0))),AND(NOT(AND(E79="",NOT(ISNUMBER(E79)))),ISNA(MATCH(E79,設定・マスタ!$H$5:$H$96,0))),AND(NOT(AND(F79="",NOT(ISNUMBER(F79)))),ISNA(MATCH(F79,設定・マスタ!$H$5:$H$96,0))),AND(NOT(AND(G79="",NOT(ISNUMBER(G79)))),ISNA(MATCH(G79,設定・マスタ!$H$5:$H$96,0))),AND(NOT(AND(H79="",NOT(ISNUMBER(H79)))),ISNA(MATCH(H79,設定・マスタ!$H$5:$H$96,0))),AND(NOT(AND(I79="",NOT(ISNUMBER(I79)))),ISNA(MATCH(I79,設定・マスタ!$H$5:$H$96,0))),AND(NOT(AND(J79="",NOT(ISNUMBER(J79)))),ISNA(MATCH(J79,設定・マスタ!$H$5:$H$96,0))),AND(NOT(AND(K79="",NOT(ISNUMBER(K79)))),ISNA(MATCH(K79,設定・マスタ!$H$5:$H$96,0))),AND(NOT(AND(L79="",NOT(ISNUMBER(L79)))),ISNA(MATCH(L79,設定・マスタ!$H$5:$H$96,0)))),"NG：リストから選択",IF(OR(AND(NOT(AND(C79="",NOT(ISNUMBER(C79)))),COUNTIFS(C79:L79,C79)&gt;1),AND(NOT(AND(D79="",NOT(ISNUMBER(D79)))),COUNTIFS(C79:L79,D79)&gt;1),AND(NOT(AND(E79="",NOT(ISNUMBER(E79)))),COUNTIFS(C79:L79,E79)&gt;1),AND(NOT(AND(F79="",NOT(ISNUMBER(F79)))),COUNTIFS(C79:L79,F79)&gt;1),AND(NOT(AND(G79="",NOT(ISNUMBER(G79)))),COUNTIFS(C79:L79,G79)&gt;1),AND(NOT(AND(H79="",NOT(ISNUMBER(H79)))),COUNTIFS(C79:L79,H79)&gt;1),AND(NOT(AND(I79="",NOT(ISNUMBER(I79)))),COUNTIFS(C79:L79,I79)&gt;1),AND(NOT(AND(J79="",NOT(ISNUMBER(J79)))),COUNTIFS(C79:L79,J79)&gt;1),AND(NOT(AND(K79="",NOT(ISNUMBER(K79)))),COUNTIFS(C79:L79,K79)&gt;1),AND(NOT(AND(L79="",NOT(ISNUMBER(L79)))),COUNTIFS(C79:L79,L79)&gt;1)),"NG：同じ資格が重複",IF(COUNTIFS($B$11:$B$110,B79)&gt;1,"要確認：同名の職員","OK"))))))</f>
        <v/>
      </c>
      <c r="N79" s="41">
        <f t="shared" si="1"/>
        <v>0</v>
      </c>
    </row>
    <row r="80" spans="1:14" ht="22.35" customHeight="1">
      <c r="A80" s="89">
        <v>70</v>
      </c>
      <c r="B80" s="73"/>
      <c r="C80" s="74"/>
      <c r="D80" s="74"/>
      <c r="E80" s="74"/>
      <c r="F80" s="74"/>
      <c r="G80" s="74"/>
      <c r="H80" s="74"/>
      <c r="I80" s="74"/>
      <c r="J80" s="74"/>
      <c r="K80" s="74"/>
      <c r="L80" s="74"/>
      <c r="M80" s="42" t="str">
        <f>IF(COUNTA(B80:L80)=0,"",IF(AND(B80="",NOT(ISNUMBER(B80))),"NG：氏名を入力",IF(COUNTA(C80:L80)=0,"NG：資格を選択",IF(OR(AND(NOT(AND(C80="",NOT(ISNUMBER(C80)))),ISNA(MATCH(C80,設定・マスタ!$H$5:$H$96,0))),AND(NOT(AND(D80="",NOT(ISNUMBER(D80)))),ISNA(MATCH(D80,設定・マスタ!$H$5:$H$96,0))),AND(NOT(AND(E80="",NOT(ISNUMBER(E80)))),ISNA(MATCH(E80,設定・マスタ!$H$5:$H$96,0))),AND(NOT(AND(F80="",NOT(ISNUMBER(F80)))),ISNA(MATCH(F80,設定・マスタ!$H$5:$H$96,0))),AND(NOT(AND(G80="",NOT(ISNUMBER(G80)))),ISNA(MATCH(G80,設定・マスタ!$H$5:$H$96,0))),AND(NOT(AND(H80="",NOT(ISNUMBER(H80)))),ISNA(MATCH(H80,設定・マスタ!$H$5:$H$96,0))),AND(NOT(AND(I80="",NOT(ISNUMBER(I80)))),ISNA(MATCH(I80,設定・マスタ!$H$5:$H$96,0))),AND(NOT(AND(J80="",NOT(ISNUMBER(J80)))),ISNA(MATCH(J80,設定・マスタ!$H$5:$H$96,0))),AND(NOT(AND(K80="",NOT(ISNUMBER(K80)))),ISNA(MATCH(K80,設定・マスタ!$H$5:$H$96,0))),AND(NOT(AND(L80="",NOT(ISNUMBER(L80)))),ISNA(MATCH(L80,設定・マスタ!$H$5:$H$96,0)))),"NG：リストから選択",IF(OR(AND(NOT(AND(C80="",NOT(ISNUMBER(C80)))),COUNTIFS(C80:L80,C80)&gt;1),AND(NOT(AND(D80="",NOT(ISNUMBER(D80)))),COUNTIFS(C80:L80,D80)&gt;1),AND(NOT(AND(E80="",NOT(ISNUMBER(E80)))),COUNTIFS(C80:L80,E80)&gt;1),AND(NOT(AND(F80="",NOT(ISNUMBER(F80)))),COUNTIFS(C80:L80,F80)&gt;1),AND(NOT(AND(G80="",NOT(ISNUMBER(G80)))),COUNTIFS(C80:L80,G80)&gt;1),AND(NOT(AND(H80="",NOT(ISNUMBER(H80)))),COUNTIFS(C80:L80,H80)&gt;1),AND(NOT(AND(I80="",NOT(ISNUMBER(I80)))),COUNTIFS(C80:L80,I80)&gt;1),AND(NOT(AND(J80="",NOT(ISNUMBER(J80)))),COUNTIFS(C80:L80,J80)&gt;1),AND(NOT(AND(K80="",NOT(ISNUMBER(K80)))),COUNTIFS(C80:L80,K80)&gt;1),AND(NOT(AND(L80="",NOT(ISNUMBER(L80)))),COUNTIFS(C80:L80,L80)&gt;1)),"NG：同じ資格が重複",IF(COUNTIFS($B$11:$B$110,B80)&gt;1,"要確認：同名の職員","OK"))))))</f>
        <v/>
      </c>
      <c r="N80" s="41">
        <f t="shared" si="1"/>
        <v>0</v>
      </c>
    </row>
    <row r="81" spans="1:14" ht="22.35" customHeight="1">
      <c r="A81" s="89">
        <v>71</v>
      </c>
      <c r="B81" s="73"/>
      <c r="C81" s="74"/>
      <c r="D81" s="74"/>
      <c r="E81" s="74"/>
      <c r="F81" s="74"/>
      <c r="G81" s="74"/>
      <c r="H81" s="74"/>
      <c r="I81" s="74"/>
      <c r="J81" s="74"/>
      <c r="K81" s="74"/>
      <c r="L81" s="74"/>
      <c r="M81" s="42" t="str">
        <f>IF(COUNTA(B81:L81)=0,"",IF(AND(B81="",NOT(ISNUMBER(B81))),"NG：氏名を入力",IF(COUNTA(C81:L81)=0,"NG：資格を選択",IF(OR(AND(NOT(AND(C81="",NOT(ISNUMBER(C81)))),ISNA(MATCH(C81,設定・マスタ!$H$5:$H$96,0))),AND(NOT(AND(D81="",NOT(ISNUMBER(D81)))),ISNA(MATCH(D81,設定・マスタ!$H$5:$H$96,0))),AND(NOT(AND(E81="",NOT(ISNUMBER(E81)))),ISNA(MATCH(E81,設定・マスタ!$H$5:$H$96,0))),AND(NOT(AND(F81="",NOT(ISNUMBER(F81)))),ISNA(MATCH(F81,設定・マスタ!$H$5:$H$96,0))),AND(NOT(AND(G81="",NOT(ISNUMBER(G81)))),ISNA(MATCH(G81,設定・マスタ!$H$5:$H$96,0))),AND(NOT(AND(H81="",NOT(ISNUMBER(H81)))),ISNA(MATCH(H81,設定・マスタ!$H$5:$H$96,0))),AND(NOT(AND(I81="",NOT(ISNUMBER(I81)))),ISNA(MATCH(I81,設定・マスタ!$H$5:$H$96,0))),AND(NOT(AND(J81="",NOT(ISNUMBER(J81)))),ISNA(MATCH(J81,設定・マスタ!$H$5:$H$96,0))),AND(NOT(AND(K81="",NOT(ISNUMBER(K81)))),ISNA(MATCH(K81,設定・マスタ!$H$5:$H$96,0))),AND(NOT(AND(L81="",NOT(ISNUMBER(L81)))),ISNA(MATCH(L81,設定・マスタ!$H$5:$H$96,0)))),"NG：リストから選択",IF(OR(AND(NOT(AND(C81="",NOT(ISNUMBER(C81)))),COUNTIFS(C81:L81,C81)&gt;1),AND(NOT(AND(D81="",NOT(ISNUMBER(D81)))),COUNTIFS(C81:L81,D81)&gt;1),AND(NOT(AND(E81="",NOT(ISNUMBER(E81)))),COUNTIFS(C81:L81,E81)&gt;1),AND(NOT(AND(F81="",NOT(ISNUMBER(F81)))),COUNTIFS(C81:L81,F81)&gt;1),AND(NOT(AND(G81="",NOT(ISNUMBER(G81)))),COUNTIFS(C81:L81,G81)&gt;1),AND(NOT(AND(H81="",NOT(ISNUMBER(H81)))),COUNTIFS(C81:L81,H81)&gt;1),AND(NOT(AND(I81="",NOT(ISNUMBER(I81)))),COUNTIFS(C81:L81,I81)&gt;1),AND(NOT(AND(J81="",NOT(ISNUMBER(J81)))),COUNTIFS(C81:L81,J81)&gt;1),AND(NOT(AND(K81="",NOT(ISNUMBER(K81)))),COUNTIFS(C81:L81,K81)&gt;1),AND(NOT(AND(L81="",NOT(ISNUMBER(L81)))),COUNTIFS(C81:L81,L81)&gt;1)),"NG：同じ資格が重複",IF(COUNTIFS($B$11:$B$110,B81)&gt;1,"要確認：同名の職員","OK"))))))</f>
        <v/>
      </c>
      <c r="N81" s="41">
        <f t="shared" si="1"/>
        <v>0</v>
      </c>
    </row>
    <row r="82" spans="1:14" ht="22.35" customHeight="1">
      <c r="A82" s="89">
        <v>72</v>
      </c>
      <c r="B82" s="73"/>
      <c r="C82" s="74"/>
      <c r="D82" s="74"/>
      <c r="E82" s="74"/>
      <c r="F82" s="74"/>
      <c r="G82" s="74"/>
      <c r="H82" s="74"/>
      <c r="I82" s="74"/>
      <c r="J82" s="74"/>
      <c r="K82" s="74"/>
      <c r="L82" s="74"/>
      <c r="M82" s="42" t="str">
        <f>IF(COUNTA(B82:L82)=0,"",IF(AND(B82="",NOT(ISNUMBER(B82))),"NG：氏名を入力",IF(COUNTA(C82:L82)=0,"NG：資格を選択",IF(OR(AND(NOT(AND(C82="",NOT(ISNUMBER(C82)))),ISNA(MATCH(C82,設定・マスタ!$H$5:$H$96,0))),AND(NOT(AND(D82="",NOT(ISNUMBER(D82)))),ISNA(MATCH(D82,設定・マスタ!$H$5:$H$96,0))),AND(NOT(AND(E82="",NOT(ISNUMBER(E82)))),ISNA(MATCH(E82,設定・マスタ!$H$5:$H$96,0))),AND(NOT(AND(F82="",NOT(ISNUMBER(F82)))),ISNA(MATCH(F82,設定・マスタ!$H$5:$H$96,0))),AND(NOT(AND(G82="",NOT(ISNUMBER(G82)))),ISNA(MATCH(G82,設定・マスタ!$H$5:$H$96,0))),AND(NOT(AND(H82="",NOT(ISNUMBER(H82)))),ISNA(MATCH(H82,設定・マスタ!$H$5:$H$96,0))),AND(NOT(AND(I82="",NOT(ISNUMBER(I82)))),ISNA(MATCH(I82,設定・マスタ!$H$5:$H$96,0))),AND(NOT(AND(J82="",NOT(ISNUMBER(J82)))),ISNA(MATCH(J82,設定・マスタ!$H$5:$H$96,0))),AND(NOT(AND(K82="",NOT(ISNUMBER(K82)))),ISNA(MATCH(K82,設定・マスタ!$H$5:$H$96,0))),AND(NOT(AND(L82="",NOT(ISNUMBER(L82)))),ISNA(MATCH(L82,設定・マスタ!$H$5:$H$96,0)))),"NG：リストから選択",IF(OR(AND(NOT(AND(C82="",NOT(ISNUMBER(C82)))),COUNTIFS(C82:L82,C82)&gt;1),AND(NOT(AND(D82="",NOT(ISNUMBER(D82)))),COUNTIFS(C82:L82,D82)&gt;1),AND(NOT(AND(E82="",NOT(ISNUMBER(E82)))),COUNTIFS(C82:L82,E82)&gt;1),AND(NOT(AND(F82="",NOT(ISNUMBER(F82)))),COUNTIFS(C82:L82,F82)&gt;1),AND(NOT(AND(G82="",NOT(ISNUMBER(G82)))),COUNTIFS(C82:L82,G82)&gt;1),AND(NOT(AND(H82="",NOT(ISNUMBER(H82)))),COUNTIFS(C82:L82,H82)&gt;1),AND(NOT(AND(I82="",NOT(ISNUMBER(I82)))),COUNTIFS(C82:L82,I82)&gt;1),AND(NOT(AND(J82="",NOT(ISNUMBER(J82)))),COUNTIFS(C82:L82,J82)&gt;1),AND(NOT(AND(K82="",NOT(ISNUMBER(K82)))),COUNTIFS(C82:L82,K82)&gt;1),AND(NOT(AND(L82="",NOT(ISNUMBER(L82)))),COUNTIFS(C82:L82,L82)&gt;1)),"NG：同じ資格が重複",IF(COUNTIFS($B$11:$B$110,B82)&gt;1,"要確認：同名の職員","OK"))))))</f>
        <v/>
      </c>
      <c r="N82" s="41">
        <f t="shared" si="1"/>
        <v>0</v>
      </c>
    </row>
    <row r="83" spans="1:14" ht="22.35" customHeight="1">
      <c r="A83" s="89">
        <v>73</v>
      </c>
      <c r="B83" s="73"/>
      <c r="C83" s="74"/>
      <c r="D83" s="74"/>
      <c r="E83" s="74"/>
      <c r="F83" s="74"/>
      <c r="G83" s="74"/>
      <c r="H83" s="74"/>
      <c r="I83" s="74"/>
      <c r="J83" s="74"/>
      <c r="K83" s="74"/>
      <c r="L83" s="74"/>
      <c r="M83" s="42" t="str">
        <f>IF(COUNTA(B83:L83)=0,"",IF(AND(B83="",NOT(ISNUMBER(B83))),"NG：氏名を入力",IF(COUNTA(C83:L83)=0,"NG：資格を選択",IF(OR(AND(NOT(AND(C83="",NOT(ISNUMBER(C83)))),ISNA(MATCH(C83,設定・マスタ!$H$5:$H$96,0))),AND(NOT(AND(D83="",NOT(ISNUMBER(D83)))),ISNA(MATCH(D83,設定・マスタ!$H$5:$H$96,0))),AND(NOT(AND(E83="",NOT(ISNUMBER(E83)))),ISNA(MATCH(E83,設定・マスタ!$H$5:$H$96,0))),AND(NOT(AND(F83="",NOT(ISNUMBER(F83)))),ISNA(MATCH(F83,設定・マスタ!$H$5:$H$96,0))),AND(NOT(AND(G83="",NOT(ISNUMBER(G83)))),ISNA(MATCH(G83,設定・マスタ!$H$5:$H$96,0))),AND(NOT(AND(H83="",NOT(ISNUMBER(H83)))),ISNA(MATCH(H83,設定・マスタ!$H$5:$H$96,0))),AND(NOT(AND(I83="",NOT(ISNUMBER(I83)))),ISNA(MATCH(I83,設定・マスタ!$H$5:$H$96,0))),AND(NOT(AND(J83="",NOT(ISNUMBER(J83)))),ISNA(MATCH(J83,設定・マスタ!$H$5:$H$96,0))),AND(NOT(AND(K83="",NOT(ISNUMBER(K83)))),ISNA(MATCH(K83,設定・マスタ!$H$5:$H$96,0))),AND(NOT(AND(L83="",NOT(ISNUMBER(L83)))),ISNA(MATCH(L83,設定・マスタ!$H$5:$H$96,0)))),"NG：リストから選択",IF(OR(AND(NOT(AND(C83="",NOT(ISNUMBER(C83)))),COUNTIFS(C83:L83,C83)&gt;1),AND(NOT(AND(D83="",NOT(ISNUMBER(D83)))),COUNTIFS(C83:L83,D83)&gt;1),AND(NOT(AND(E83="",NOT(ISNUMBER(E83)))),COUNTIFS(C83:L83,E83)&gt;1),AND(NOT(AND(F83="",NOT(ISNUMBER(F83)))),COUNTIFS(C83:L83,F83)&gt;1),AND(NOT(AND(G83="",NOT(ISNUMBER(G83)))),COUNTIFS(C83:L83,G83)&gt;1),AND(NOT(AND(H83="",NOT(ISNUMBER(H83)))),COUNTIFS(C83:L83,H83)&gt;1),AND(NOT(AND(I83="",NOT(ISNUMBER(I83)))),COUNTIFS(C83:L83,I83)&gt;1),AND(NOT(AND(J83="",NOT(ISNUMBER(J83)))),COUNTIFS(C83:L83,J83)&gt;1),AND(NOT(AND(K83="",NOT(ISNUMBER(K83)))),COUNTIFS(C83:L83,K83)&gt;1),AND(NOT(AND(L83="",NOT(ISNUMBER(L83)))),COUNTIFS(C83:L83,L83)&gt;1)),"NG：同じ資格が重複",IF(COUNTIFS($B$11:$B$110,B83)&gt;1,"要確認：同名の職員","OK"))))))</f>
        <v/>
      </c>
      <c r="N83" s="41">
        <f t="shared" si="1"/>
        <v>0</v>
      </c>
    </row>
    <row r="84" spans="1:14" ht="22.35" customHeight="1">
      <c r="A84" s="89">
        <v>74</v>
      </c>
      <c r="B84" s="73"/>
      <c r="C84" s="74"/>
      <c r="D84" s="74"/>
      <c r="E84" s="74"/>
      <c r="F84" s="74"/>
      <c r="G84" s="74"/>
      <c r="H84" s="74"/>
      <c r="I84" s="74"/>
      <c r="J84" s="74"/>
      <c r="K84" s="74"/>
      <c r="L84" s="74"/>
      <c r="M84" s="42" t="str">
        <f>IF(COUNTA(B84:L84)=0,"",IF(AND(B84="",NOT(ISNUMBER(B84))),"NG：氏名を入力",IF(COUNTA(C84:L84)=0,"NG：資格を選択",IF(OR(AND(NOT(AND(C84="",NOT(ISNUMBER(C84)))),ISNA(MATCH(C84,設定・マスタ!$H$5:$H$96,0))),AND(NOT(AND(D84="",NOT(ISNUMBER(D84)))),ISNA(MATCH(D84,設定・マスタ!$H$5:$H$96,0))),AND(NOT(AND(E84="",NOT(ISNUMBER(E84)))),ISNA(MATCH(E84,設定・マスタ!$H$5:$H$96,0))),AND(NOT(AND(F84="",NOT(ISNUMBER(F84)))),ISNA(MATCH(F84,設定・マスタ!$H$5:$H$96,0))),AND(NOT(AND(G84="",NOT(ISNUMBER(G84)))),ISNA(MATCH(G84,設定・マスタ!$H$5:$H$96,0))),AND(NOT(AND(H84="",NOT(ISNUMBER(H84)))),ISNA(MATCH(H84,設定・マスタ!$H$5:$H$96,0))),AND(NOT(AND(I84="",NOT(ISNUMBER(I84)))),ISNA(MATCH(I84,設定・マスタ!$H$5:$H$96,0))),AND(NOT(AND(J84="",NOT(ISNUMBER(J84)))),ISNA(MATCH(J84,設定・マスタ!$H$5:$H$96,0))),AND(NOT(AND(K84="",NOT(ISNUMBER(K84)))),ISNA(MATCH(K84,設定・マスタ!$H$5:$H$96,0))),AND(NOT(AND(L84="",NOT(ISNUMBER(L84)))),ISNA(MATCH(L84,設定・マスタ!$H$5:$H$96,0)))),"NG：リストから選択",IF(OR(AND(NOT(AND(C84="",NOT(ISNUMBER(C84)))),COUNTIFS(C84:L84,C84)&gt;1),AND(NOT(AND(D84="",NOT(ISNUMBER(D84)))),COUNTIFS(C84:L84,D84)&gt;1),AND(NOT(AND(E84="",NOT(ISNUMBER(E84)))),COUNTIFS(C84:L84,E84)&gt;1),AND(NOT(AND(F84="",NOT(ISNUMBER(F84)))),COUNTIFS(C84:L84,F84)&gt;1),AND(NOT(AND(G84="",NOT(ISNUMBER(G84)))),COUNTIFS(C84:L84,G84)&gt;1),AND(NOT(AND(H84="",NOT(ISNUMBER(H84)))),COUNTIFS(C84:L84,H84)&gt;1),AND(NOT(AND(I84="",NOT(ISNUMBER(I84)))),COUNTIFS(C84:L84,I84)&gt;1),AND(NOT(AND(J84="",NOT(ISNUMBER(J84)))),COUNTIFS(C84:L84,J84)&gt;1),AND(NOT(AND(K84="",NOT(ISNUMBER(K84)))),COUNTIFS(C84:L84,K84)&gt;1),AND(NOT(AND(L84="",NOT(ISNUMBER(L84)))),COUNTIFS(C84:L84,L84)&gt;1)),"NG：同じ資格が重複",IF(COUNTIFS($B$11:$B$110,B84)&gt;1,"要確認：同名の職員","OK"))))))</f>
        <v/>
      </c>
      <c r="N84" s="41">
        <f t="shared" si="1"/>
        <v>0</v>
      </c>
    </row>
    <row r="85" spans="1:14" ht="22.35" customHeight="1">
      <c r="A85" s="89">
        <v>75</v>
      </c>
      <c r="B85" s="73"/>
      <c r="C85" s="74"/>
      <c r="D85" s="74"/>
      <c r="E85" s="74"/>
      <c r="F85" s="74"/>
      <c r="G85" s="74"/>
      <c r="H85" s="74"/>
      <c r="I85" s="74"/>
      <c r="J85" s="74"/>
      <c r="K85" s="74"/>
      <c r="L85" s="74"/>
      <c r="M85" s="42" t="str">
        <f>IF(COUNTA(B85:L85)=0,"",IF(AND(B85="",NOT(ISNUMBER(B85))),"NG：氏名を入力",IF(COUNTA(C85:L85)=0,"NG：資格を選択",IF(OR(AND(NOT(AND(C85="",NOT(ISNUMBER(C85)))),ISNA(MATCH(C85,設定・マスタ!$H$5:$H$96,0))),AND(NOT(AND(D85="",NOT(ISNUMBER(D85)))),ISNA(MATCH(D85,設定・マスタ!$H$5:$H$96,0))),AND(NOT(AND(E85="",NOT(ISNUMBER(E85)))),ISNA(MATCH(E85,設定・マスタ!$H$5:$H$96,0))),AND(NOT(AND(F85="",NOT(ISNUMBER(F85)))),ISNA(MATCH(F85,設定・マスタ!$H$5:$H$96,0))),AND(NOT(AND(G85="",NOT(ISNUMBER(G85)))),ISNA(MATCH(G85,設定・マスタ!$H$5:$H$96,0))),AND(NOT(AND(H85="",NOT(ISNUMBER(H85)))),ISNA(MATCH(H85,設定・マスタ!$H$5:$H$96,0))),AND(NOT(AND(I85="",NOT(ISNUMBER(I85)))),ISNA(MATCH(I85,設定・マスタ!$H$5:$H$96,0))),AND(NOT(AND(J85="",NOT(ISNUMBER(J85)))),ISNA(MATCH(J85,設定・マスタ!$H$5:$H$96,0))),AND(NOT(AND(K85="",NOT(ISNUMBER(K85)))),ISNA(MATCH(K85,設定・マスタ!$H$5:$H$96,0))),AND(NOT(AND(L85="",NOT(ISNUMBER(L85)))),ISNA(MATCH(L85,設定・マスタ!$H$5:$H$96,0)))),"NG：リストから選択",IF(OR(AND(NOT(AND(C85="",NOT(ISNUMBER(C85)))),COUNTIFS(C85:L85,C85)&gt;1),AND(NOT(AND(D85="",NOT(ISNUMBER(D85)))),COUNTIFS(C85:L85,D85)&gt;1),AND(NOT(AND(E85="",NOT(ISNUMBER(E85)))),COUNTIFS(C85:L85,E85)&gt;1),AND(NOT(AND(F85="",NOT(ISNUMBER(F85)))),COUNTIFS(C85:L85,F85)&gt;1),AND(NOT(AND(G85="",NOT(ISNUMBER(G85)))),COUNTIFS(C85:L85,G85)&gt;1),AND(NOT(AND(H85="",NOT(ISNUMBER(H85)))),COUNTIFS(C85:L85,H85)&gt;1),AND(NOT(AND(I85="",NOT(ISNUMBER(I85)))),COUNTIFS(C85:L85,I85)&gt;1),AND(NOT(AND(J85="",NOT(ISNUMBER(J85)))),COUNTIFS(C85:L85,J85)&gt;1),AND(NOT(AND(K85="",NOT(ISNUMBER(K85)))),COUNTIFS(C85:L85,K85)&gt;1),AND(NOT(AND(L85="",NOT(ISNUMBER(L85)))),COUNTIFS(C85:L85,L85)&gt;1)),"NG：同じ資格が重複",IF(COUNTIFS($B$11:$B$110,B85)&gt;1,"要確認：同名の職員","OK"))))))</f>
        <v/>
      </c>
      <c r="N85" s="41">
        <f t="shared" si="1"/>
        <v>0</v>
      </c>
    </row>
    <row r="86" spans="1:14" ht="22.35" customHeight="1">
      <c r="A86" s="89">
        <v>76</v>
      </c>
      <c r="B86" s="73"/>
      <c r="C86" s="74"/>
      <c r="D86" s="74"/>
      <c r="E86" s="74"/>
      <c r="F86" s="74"/>
      <c r="G86" s="74"/>
      <c r="H86" s="74"/>
      <c r="I86" s="74"/>
      <c r="J86" s="74"/>
      <c r="K86" s="74"/>
      <c r="L86" s="74"/>
      <c r="M86" s="42" t="str">
        <f>IF(COUNTA(B86:L86)=0,"",IF(AND(B86="",NOT(ISNUMBER(B86))),"NG：氏名を入力",IF(COUNTA(C86:L86)=0,"NG：資格を選択",IF(OR(AND(NOT(AND(C86="",NOT(ISNUMBER(C86)))),ISNA(MATCH(C86,設定・マスタ!$H$5:$H$96,0))),AND(NOT(AND(D86="",NOT(ISNUMBER(D86)))),ISNA(MATCH(D86,設定・マスタ!$H$5:$H$96,0))),AND(NOT(AND(E86="",NOT(ISNUMBER(E86)))),ISNA(MATCH(E86,設定・マスタ!$H$5:$H$96,0))),AND(NOT(AND(F86="",NOT(ISNUMBER(F86)))),ISNA(MATCH(F86,設定・マスタ!$H$5:$H$96,0))),AND(NOT(AND(G86="",NOT(ISNUMBER(G86)))),ISNA(MATCH(G86,設定・マスタ!$H$5:$H$96,0))),AND(NOT(AND(H86="",NOT(ISNUMBER(H86)))),ISNA(MATCH(H86,設定・マスタ!$H$5:$H$96,0))),AND(NOT(AND(I86="",NOT(ISNUMBER(I86)))),ISNA(MATCH(I86,設定・マスタ!$H$5:$H$96,0))),AND(NOT(AND(J86="",NOT(ISNUMBER(J86)))),ISNA(MATCH(J86,設定・マスタ!$H$5:$H$96,0))),AND(NOT(AND(K86="",NOT(ISNUMBER(K86)))),ISNA(MATCH(K86,設定・マスタ!$H$5:$H$96,0))),AND(NOT(AND(L86="",NOT(ISNUMBER(L86)))),ISNA(MATCH(L86,設定・マスタ!$H$5:$H$96,0)))),"NG：リストから選択",IF(OR(AND(NOT(AND(C86="",NOT(ISNUMBER(C86)))),COUNTIFS(C86:L86,C86)&gt;1),AND(NOT(AND(D86="",NOT(ISNUMBER(D86)))),COUNTIFS(C86:L86,D86)&gt;1),AND(NOT(AND(E86="",NOT(ISNUMBER(E86)))),COUNTIFS(C86:L86,E86)&gt;1),AND(NOT(AND(F86="",NOT(ISNUMBER(F86)))),COUNTIFS(C86:L86,F86)&gt;1),AND(NOT(AND(G86="",NOT(ISNUMBER(G86)))),COUNTIFS(C86:L86,G86)&gt;1),AND(NOT(AND(H86="",NOT(ISNUMBER(H86)))),COUNTIFS(C86:L86,H86)&gt;1),AND(NOT(AND(I86="",NOT(ISNUMBER(I86)))),COUNTIFS(C86:L86,I86)&gt;1),AND(NOT(AND(J86="",NOT(ISNUMBER(J86)))),COUNTIFS(C86:L86,J86)&gt;1),AND(NOT(AND(K86="",NOT(ISNUMBER(K86)))),COUNTIFS(C86:L86,K86)&gt;1),AND(NOT(AND(L86="",NOT(ISNUMBER(L86)))),COUNTIFS(C86:L86,L86)&gt;1)),"NG：同じ資格が重複",IF(COUNTIFS($B$11:$B$110,B86)&gt;1,"要確認：同名の職員","OK"))))))</f>
        <v/>
      </c>
      <c r="N86" s="41">
        <f t="shared" si="1"/>
        <v>0</v>
      </c>
    </row>
    <row r="87" spans="1:14" ht="22.35" customHeight="1">
      <c r="A87" s="89">
        <v>77</v>
      </c>
      <c r="B87" s="73"/>
      <c r="C87" s="74"/>
      <c r="D87" s="74"/>
      <c r="E87" s="74"/>
      <c r="F87" s="74"/>
      <c r="G87" s="74"/>
      <c r="H87" s="74"/>
      <c r="I87" s="74"/>
      <c r="J87" s="74"/>
      <c r="K87" s="74"/>
      <c r="L87" s="74"/>
      <c r="M87" s="42" t="str">
        <f>IF(COUNTA(B87:L87)=0,"",IF(AND(B87="",NOT(ISNUMBER(B87))),"NG：氏名を入力",IF(COUNTA(C87:L87)=0,"NG：資格を選択",IF(OR(AND(NOT(AND(C87="",NOT(ISNUMBER(C87)))),ISNA(MATCH(C87,設定・マスタ!$H$5:$H$96,0))),AND(NOT(AND(D87="",NOT(ISNUMBER(D87)))),ISNA(MATCH(D87,設定・マスタ!$H$5:$H$96,0))),AND(NOT(AND(E87="",NOT(ISNUMBER(E87)))),ISNA(MATCH(E87,設定・マスタ!$H$5:$H$96,0))),AND(NOT(AND(F87="",NOT(ISNUMBER(F87)))),ISNA(MATCH(F87,設定・マスタ!$H$5:$H$96,0))),AND(NOT(AND(G87="",NOT(ISNUMBER(G87)))),ISNA(MATCH(G87,設定・マスタ!$H$5:$H$96,0))),AND(NOT(AND(H87="",NOT(ISNUMBER(H87)))),ISNA(MATCH(H87,設定・マスタ!$H$5:$H$96,0))),AND(NOT(AND(I87="",NOT(ISNUMBER(I87)))),ISNA(MATCH(I87,設定・マスタ!$H$5:$H$96,0))),AND(NOT(AND(J87="",NOT(ISNUMBER(J87)))),ISNA(MATCH(J87,設定・マスタ!$H$5:$H$96,0))),AND(NOT(AND(K87="",NOT(ISNUMBER(K87)))),ISNA(MATCH(K87,設定・マスタ!$H$5:$H$96,0))),AND(NOT(AND(L87="",NOT(ISNUMBER(L87)))),ISNA(MATCH(L87,設定・マスタ!$H$5:$H$96,0)))),"NG：リストから選択",IF(OR(AND(NOT(AND(C87="",NOT(ISNUMBER(C87)))),COUNTIFS(C87:L87,C87)&gt;1),AND(NOT(AND(D87="",NOT(ISNUMBER(D87)))),COUNTIFS(C87:L87,D87)&gt;1),AND(NOT(AND(E87="",NOT(ISNUMBER(E87)))),COUNTIFS(C87:L87,E87)&gt;1),AND(NOT(AND(F87="",NOT(ISNUMBER(F87)))),COUNTIFS(C87:L87,F87)&gt;1),AND(NOT(AND(G87="",NOT(ISNUMBER(G87)))),COUNTIFS(C87:L87,G87)&gt;1),AND(NOT(AND(H87="",NOT(ISNUMBER(H87)))),COUNTIFS(C87:L87,H87)&gt;1),AND(NOT(AND(I87="",NOT(ISNUMBER(I87)))),COUNTIFS(C87:L87,I87)&gt;1),AND(NOT(AND(J87="",NOT(ISNUMBER(J87)))),COUNTIFS(C87:L87,J87)&gt;1),AND(NOT(AND(K87="",NOT(ISNUMBER(K87)))),COUNTIFS(C87:L87,K87)&gt;1),AND(NOT(AND(L87="",NOT(ISNUMBER(L87)))),COUNTIFS(C87:L87,L87)&gt;1)),"NG：同じ資格が重複",IF(COUNTIFS($B$11:$B$110,B87)&gt;1,"要確認：同名の職員","OK"))))))</f>
        <v/>
      </c>
      <c r="N87" s="41">
        <f t="shared" si="1"/>
        <v>0</v>
      </c>
    </row>
    <row r="88" spans="1:14" ht="22.35" customHeight="1">
      <c r="A88" s="89">
        <v>78</v>
      </c>
      <c r="B88" s="73"/>
      <c r="C88" s="74"/>
      <c r="D88" s="74"/>
      <c r="E88" s="74"/>
      <c r="F88" s="74"/>
      <c r="G88" s="74"/>
      <c r="H88" s="74"/>
      <c r="I88" s="74"/>
      <c r="J88" s="74"/>
      <c r="K88" s="74"/>
      <c r="L88" s="74"/>
      <c r="M88" s="42" t="str">
        <f>IF(COUNTA(B88:L88)=0,"",IF(AND(B88="",NOT(ISNUMBER(B88))),"NG：氏名を入力",IF(COUNTA(C88:L88)=0,"NG：資格を選択",IF(OR(AND(NOT(AND(C88="",NOT(ISNUMBER(C88)))),ISNA(MATCH(C88,設定・マスタ!$H$5:$H$96,0))),AND(NOT(AND(D88="",NOT(ISNUMBER(D88)))),ISNA(MATCH(D88,設定・マスタ!$H$5:$H$96,0))),AND(NOT(AND(E88="",NOT(ISNUMBER(E88)))),ISNA(MATCH(E88,設定・マスタ!$H$5:$H$96,0))),AND(NOT(AND(F88="",NOT(ISNUMBER(F88)))),ISNA(MATCH(F88,設定・マスタ!$H$5:$H$96,0))),AND(NOT(AND(G88="",NOT(ISNUMBER(G88)))),ISNA(MATCH(G88,設定・マスタ!$H$5:$H$96,0))),AND(NOT(AND(H88="",NOT(ISNUMBER(H88)))),ISNA(MATCH(H88,設定・マスタ!$H$5:$H$96,0))),AND(NOT(AND(I88="",NOT(ISNUMBER(I88)))),ISNA(MATCH(I88,設定・マスタ!$H$5:$H$96,0))),AND(NOT(AND(J88="",NOT(ISNUMBER(J88)))),ISNA(MATCH(J88,設定・マスタ!$H$5:$H$96,0))),AND(NOT(AND(K88="",NOT(ISNUMBER(K88)))),ISNA(MATCH(K88,設定・マスタ!$H$5:$H$96,0))),AND(NOT(AND(L88="",NOT(ISNUMBER(L88)))),ISNA(MATCH(L88,設定・マスタ!$H$5:$H$96,0)))),"NG：リストから選択",IF(OR(AND(NOT(AND(C88="",NOT(ISNUMBER(C88)))),COUNTIFS(C88:L88,C88)&gt;1),AND(NOT(AND(D88="",NOT(ISNUMBER(D88)))),COUNTIFS(C88:L88,D88)&gt;1),AND(NOT(AND(E88="",NOT(ISNUMBER(E88)))),COUNTIFS(C88:L88,E88)&gt;1),AND(NOT(AND(F88="",NOT(ISNUMBER(F88)))),COUNTIFS(C88:L88,F88)&gt;1),AND(NOT(AND(G88="",NOT(ISNUMBER(G88)))),COUNTIFS(C88:L88,G88)&gt;1),AND(NOT(AND(H88="",NOT(ISNUMBER(H88)))),COUNTIFS(C88:L88,H88)&gt;1),AND(NOT(AND(I88="",NOT(ISNUMBER(I88)))),COUNTIFS(C88:L88,I88)&gt;1),AND(NOT(AND(J88="",NOT(ISNUMBER(J88)))),COUNTIFS(C88:L88,J88)&gt;1),AND(NOT(AND(K88="",NOT(ISNUMBER(K88)))),COUNTIFS(C88:L88,K88)&gt;1),AND(NOT(AND(L88="",NOT(ISNUMBER(L88)))),COUNTIFS(C88:L88,L88)&gt;1)),"NG：同じ資格が重複",IF(COUNTIFS($B$11:$B$110,B88)&gt;1,"要確認：同名の職員","OK"))))))</f>
        <v/>
      </c>
      <c r="N88" s="41">
        <f t="shared" si="1"/>
        <v>0</v>
      </c>
    </row>
    <row r="89" spans="1:14" ht="22.35" customHeight="1">
      <c r="A89" s="89">
        <v>79</v>
      </c>
      <c r="B89" s="73"/>
      <c r="C89" s="74"/>
      <c r="D89" s="74"/>
      <c r="E89" s="74"/>
      <c r="F89" s="74"/>
      <c r="G89" s="74"/>
      <c r="H89" s="74"/>
      <c r="I89" s="74"/>
      <c r="J89" s="74"/>
      <c r="K89" s="74"/>
      <c r="L89" s="74"/>
      <c r="M89" s="42" t="str">
        <f>IF(COUNTA(B89:L89)=0,"",IF(AND(B89="",NOT(ISNUMBER(B89))),"NG：氏名を入力",IF(COUNTA(C89:L89)=0,"NG：資格を選択",IF(OR(AND(NOT(AND(C89="",NOT(ISNUMBER(C89)))),ISNA(MATCH(C89,設定・マスタ!$H$5:$H$96,0))),AND(NOT(AND(D89="",NOT(ISNUMBER(D89)))),ISNA(MATCH(D89,設定・マスタ!$H$5:$H$96,0))),AND(NOT(AND(E89="",NOT(ISNUMBER(E89)))),ISNA(MATCH(E89,設定・マスタ!$H$5:$H$96,0))),AND(NOT(AND(F89="",NOT(ISNUMBER(F89)))),ISNA(MATCH(F89,設定・マスタ!$H$5:$H$96,0))),AND(NOT(AND(G89="",NOT(ISNUMBER(G89)))),ISNA(MATCH(G89,設定・マスタ!$H$5:$H$96,0))),AND(NOT(AND(H89="",NOT(ISNUMBER(H89)))),ISNA(MATCH(H89,設定・マスタ!$H$5:$H$96,0))),AND(NOT(AND(I89="",NOT(ISNUMBER(I89)))),ISNA(MATCH(I89,設定・マスタ!$H$5:$H$96,0))),AND(NOT(AND(J89="",NOT(ISNUMBER(J89)))),ISNA(MATCH(J89,設定・マスタ!$H$5:$H$96,0))),AND(NOT(AND(K89="",NOT(ISNUMBER(K89)))),ISNA(MATCH(K89,設定・マスタ!$H$5:$H$96,0))),AND(NOT(AND(L89="",NOT(ISNUMBER(L89)))),ISNA(MATCH(L89,設定・マスタ!$H$5:$H$96,0)))),"NG：リストから選択",IF(OR(AND(NOT(AND(C89="",NOT(ISNUMBER(C89)))),COUNTIFS(C89:L89,C89)&gt;1),AND(NOT(AND(D89="",NOT(ISNUMBER(D89)))),COUNTIFS(C89:L89,D89)&gt;1),AND(NOT(AND(E89="",NOT(ISNUMBER(E89)))),COUNTIFS(C89:L89,E89)&gt;1),AND(NOT(AND(F89="",NOT(ISNUMBER(F89)))),COUNTIFS(C89:L89,F89)&gt;1),AND(NOT(AND(G89="",NOT(ISNUMBER(G89)))),COUNTIFS(C89:L89,G89)&gt;1),AND(NOT(AND(H89="",NOT(ISNUMBER(H89)))),COUNTIFS(C89:L89,H89)&gt;1),AND(NOT(AND(I89="",NOT(ISNUMBER(I89)))),COUNTIFS(C89:L89,I89)&gt;1),AND(NOT(AND(J89="",NOT(ISNUMBER(J89)))),COUNTIFS(C89:L89,J89)&gt;1),AND(NOT(AND(K89="",NOT(ISNUMBER(K89)))),COUNTIFS(C89:L89,K89)&gt;1),AND(NOT(AND(L89="",NOT(ISNUMBER(L89)))),COUNTIFS(C89:L89,L89)&gt;1)),"NG：同じ資格が重複",IF(COUNTIFS($B$11:$B$110,B89)&gt;1,"要確認：同名の職員","OK"))))))</f>
        <v/>
      </c>
      <c r="N89" s="41">
        <f t="shared" si="1"/>
        <v>0</v>
      </c>
    </row>
    <row r="90" spans="1:14" ht="22.35" customHeight="1">
      <c r="A90" s="89">
        <v>80</v>
      </c>
      <c r="B90" s="73"/>
      <c r="C90" s="74"/>
      <c r="D90" s="74"/>
      <c r="E90" s="74"/>
      <c r="F90" s="74"/>
      <c r="G90" s="74"/>
      <c r="H90" s="74"/>
      <c r="I90" s="74"/>
      <c r="J90" s="74"/>
      <c r="K90" s="74"/>
      <c r="L90" s="74"/>
      <c r="M90" s="42" t="str">
        <f>IF(COUNTA(B90:L90)=0,"",IF(AND(B90="",NOT(ISNUMBER(B90))),"NG：氏名を入力",IF(COUNTA(C90:L90)=0,"NG：資格を選択",IF(OR(AND(NOT(AND(C90="",NOT(ISNUMBER(C90)))),ISNA(MATCH(C90,設定・マスタ!$H$5:$H$96,0))),AND(NOT(AND(D90="",NOT(ISNUMBER(D90)))),ISNA(MATCH(D90,設定・マスタ!$H$5:$H$96,0))),AND(NOT(AND(E90="",NOT(ISNUMBER(E90)))),ISNA(MATCH(E90,設定・マスタ!$H$5:$H$96,0))),AND(NOT(AND(F90="",NOT(ISNUMBER(F90)))),ISNA(MATCH(F90,設定・マスタ!$H$5:$H$96,0))),AND(NOT(AND(G90="",NOT(ISNUMBER(G90)))),ISNA(MATCH(G90,設定・マスタ!$H$5:$H$96,0))),AND(NOT(AND(H90="",NOT(ISNUMBER(H90)))),ISNA(MATCH(H90,設定・マスタ!$H$5:$H$96,0))),AND(NOT(AND(I90="",NOT(ISNUMBER(I90)))),ISNA(MATCH(I90,設定・マスタ!$H$5:$H$96,0))),AND(NOT(AND(J90="",NOT(ISNUMBER(J90)))),ISNA(MATCH(J90,設定・マスタ!$H$5:$H$96,0))),AND(NOT(AND(K90="",NOT(ISNUMBER(K90)))),ISNA(MATCH(K90,設定・マスタ!$H$5:$H$96,0))),AND(NOT(AND(L90="",NOT(ISNUMBER(L90)))),ISNA(MATCH(L90,設定・マスタ!$H$5:$H$96,0)))),"NG：リストから選択",IF(OR(AND(NOT(AND(C90="",NOT(ISNUMBER(C90)))),COUNTIFS(C90:L90,C90)&gt;1),AND(NOT(AND(D90="",NOT(ISNUMBER(D90)))),COUNTIFS(C90:L90,D90)&gt;1),AND(NOT(AND(E90="",NOT(ISNUMBER(E90)))),COUNTIFS(C90:L90,E90)&gt;1),AND(NOT(AND(F90="",NOT(ISNUMBER(F90)))),COUNTIFS(C90:L90,F90)&gt;1),AND(NOT(AND(G90="",NOT(ISNUMBER(G90)))),COUNTIFS(C90:L90,G90)&gt;1),AND(NOT(AND(H90="",NOT(ISNUMBER(H90)))),COUNTIFS(C90:L90,H90)&gt;1),AND(NOT(AND(I90="",NOT(ISNUMBER(I90)))),COUNTIFS(C90:L90,I90)&gt;1),AND(NOT(AND(J90="",NOT(ISNUMBER(J90)))),COUNTIFS(C90:L90,J90)&gt;1),AND(NOT(AND(K90="",NOT(ISNUMBER(K90)))),COUNTIFS(C90:L90,K90)&gt;1),AND(NOT(AND(L90="",NOT(ISNUMBER(L90)))),COUNTIFS(C90:L90,L90)&gt;1)),"NG：同じ資格が重複",IF(COUNTIFS($B$11:$B$110,B90)&gt;1,"要確認：同名の職員","OK"))))))</f>
        <v/>
      </c>
      <c r="N90" s="41">
        <f t="shared" si="1"/>
        <v>0</v>
      </c>
    </row>
    <row r="91" spans="1:14" ht="22.35" customHeight="1">
      <c r="A91" s="89">
        <v>81</v>
      </c>
      <c r="B91" s="73"/>
      <c r="C91" s="74"/>
      <c r="D91" s="74"/>
      <c r="E91" s="74"/>
      <c r="F91" s="74"/>
      <c r="G91" s="74"/>
      <c r="H91" s="74"/>
      <c r="I91" s="74"/>
      <c r="J91" s="74"/>
      <c r="K91" s="74"/>
      <c r="L91" s="74"/>
      <c r="M91" s="42" t="str">
        <f>IF(COUNTA(B91:L91)=0,"",IF(AND(B91="",NOT(ISNUMBER(B91))),"NG：氏名を入力",IF(COUNTA(C91:L91)=0,"NG：資格を選択",IF(OR(AND(NOT(AND(C91="",NOT(ISNUMBER(C91)))),ISNA(MATCH(C91,設定・マスタ!$H$5:$H$96,0))),AND(NOT(AND(D91="",NOT(ISNUMBER(D91)))),ISNA(MATCH(D91,設定・マスタ!$H$5:$H$96,0))),AND(NOT(AND(E91="",NOT(ISNUMBER(E91)))),ISNA(MATCH(E91,設定・マスタ!$H$5:$H$96,0))),AND(NOT(AND(F91="",NOT(ISNUMBER(F91)))),ISNA(MATCH(F91,設定・マスタ!$H$5:$H$96,0))),AND(NOT(AND(G91="",NOT(ISNUMBER(G91)))),ISNA(MATCH(G91,設定・マスタ!$H$5:$H$96,0))),AND(NOT(AND(H91="",NOT(ISNUMBER(H91)))),ISNA(MATCH(H91,設定・マスタ!$H$5:$H$96,0))),AND(NOT(AND(I91="",NOT(ISNUMBER(I91)))),ISNA(MATCH(I91,設定・マスタ!$H$5:$H$96,0))),AND(NOT(AND(J91="",NOT(ISNUMBER(J91)))),ISNA(MATCH(J91,設定・マスタ!$H$5:$H$96,0))),AND(NOT(AND(K91="",NOT(ISNUMBER(K91)))),ISNA(MATCH(K91,設定・マスタ!$H$5:$H$96,0))),AND(NOT(AND(L91="",NOT(ISNUMBER(L91)))),ISNA(MATCH(L91,設定・マスタ!$H$5:$H$96,0)))),"NG：リストから選択",IF(OR(AND(NOT(AND(C91="",NOT(ISNUMBER(C91)))),COUNTIFS(C91:L91,C91)&gt;1),AND(NOT(AND(D91="",NOT(ISNUMBER(D91)))),COUNTIFS(C91:L91,D91)&gt;1),AND(NOT(AND(E91="",NOT(ISNUMBER(E91)))),COUNTIFS(C91:L91,E91)&gt;1),AND(NOT(AND(F91="",NOT(ISNUMBER(F91)))),COUNTIFS(C91:L91,F91)&gt;1),AND(NOT(AND(G91="",NOT(ISNUMBER(G91)))),COUNTIFS(C91:L91,G91)&gt;1),AND(NOT(AND(H91="",NOT(ISNUMBER(H91)))),COUNTIFS(C91:L91,H91)&gt;1),AND(NOT(AND(I91="",NOT(ISNUMBER(I91)))),COUNTIFS(C91:L91,I91)&gt;1),AND(NOT(AND(J91="",NOT(ISNUMBER(J91)))),COUNTIFS(C91:L91,J91)&gt;1),AND(NOT(AND(K91="",NOT(ISNUMBER(K91)))),COUNTIFS(C91:L91,K91)&gt;1),AND(NOT(AND(L91="",NOT(ISNUMBER(L91)))),COUNTIFS(C91:L91,L91)&gt;1)),"NG：同じ資格が重複",IF(COUNTIFS($B$11:$B$110,B91)&gt;1,"要確認：同名の職員","OK"))))))</f>
        <v/>
      </c>
      <c r="N91" s="41">
        <f t="shared" si="1"/>
        <v>0</v>
      </c>
    </row>
    <row r="92" spans="1:14" ht="22.35" customHeight="1">
      <c r="A92" s="89">
        <v>82</v>
      </c>
      <c r="B92" s="73"/>
      <c r="C92" s="74"/>
      <c r="D92" s="74"/>
      <c r="E92" s="74"/>
      <c r="F92" s="74"/>
      <c r="G92" s="74"/>
      <c r="H92" s="74"/>
      <c r="I92" s="74"/>
      <c r="J92" s="74"/>
      <c r="K92" s="74"/>
      <c r="L92" s="74"/>
      <c r="M92" s="42" t="str">
        <f>IF(COUNTA(B92:L92)=0,"",IF(AND(B92="",NOT(ISNUMBER(B92))),"NG：氏名を入力",IF(COUNTA(C92:L92)=0,"NG：資格を選択",IF(OR(AND(NOT(AND(C92="",NOT(ISNUMBER(C92)))),ISNA(MATCH(C92,設定・マスタ!$H$5:$H$96,0))),AND(NOT(AND(D92="",NOT(ISNUMBER(D92)))),ISNA(MATCH(D92,設定・マスタ!$H$5:$H$96,0))),AND(NOT(AND(E92="",NOT(ISNUMBER(E92)))),ISNA(MATCH(E92,設定・マスタ!$H$5:$H$96,0))),AND(NOT(AND(F92="",NOT(ISNUMBER(F92)))),ISNA(MATCH(F92,設定・マスタ!$H$5:$H$96,0))),AND(NOT(AND(G92="",NOT(ISNUMBER(G92)))),ISNA(MATCH(G92,設定・マスタ!$H$5:$H$96,0))),AND(NOT(AND(H92="",NOT(ISNUMBER(H92)))),ISNA(MATCH(H92,設定・マスタ!$H$5:$H$96,0))),AND(NOT(AND(I92="",NOT(ISNUMBER(I92)))),ISNA(MATCH(I92,設定・マスタ!$H$5:$H$96,0))),AND(NOT(AND(J92="",NOT(ISNUMBER(J92)))),ISNA(MATCH(J92,設定・マスタ!$H$5:$H$96,0))),AND(NOT(AND(K92="",NOT(ISNUMBER(K92)))),ISNA(MATCH(K92,設定・マスタ!$H$5:$H$96,0))),AND(NOT(AND(L92="",NOT(ISNUMBER(L92)))),ISNA(MATCH(L92,設定・マスタ!$H$5:$H$96,0)))),"NG：リストから選択",IF(OR(AND(NOT(AND(C92="",NOT(ISNUMBER(C92)))),COUNTIFS(C92:L92,C92)&gt;1),AND(NOT(AND(D92="",NOT(ISNUMBER(D92)))),COUNTIFS(C92:L92,D92)&gt;1),AND(NOT(AND(E92="",NOT(ISNUMBER(E92)))),COUNTIFS(C92:L92,E92)&gt;1),AND(NOT(AND(F92="",NOT(ISNUMBER(F92)))),COUNTIFS(C92:L92,F92)&gt;1),AND(NOT(AND(G92="",NOT(ISNUMBER(G92)))),COUNTIFS(C92:L92,G92)&gt;1),AND(NOT(AND(H92="",NOT(ISNUMBER(H92)))),COUNTIFS(C92:L92,H92)&gt;1),AND(NOT(AND(I92="",NOT(ISNUMBER(I92)))),COUNTIFS(C92:L92,I92)&gt;1),AND(NOT(AND(J92="",NOT(ISNUMBER(J92)))),COUNTIFS(C92:L92,J92)&gt;1),AND(NOT(AND(K92="",NOT(ISNUMBER(K92)))),COUNTIFS(C92:L92,K92)&gt;1),AND(NOT(AND(L92="",NOT(ISNUMBER(L92)))),COUNTIFS(C92:L92,L92)&gt;1)),"NG：同じ資格が重複",IF(COUNTIFS($B$11:$B$110,B92)&gt;1,"要確認：同名の職員","OK"))))))</f>
        <v/>
      </c>
      <c r="N92" s="41">
        <f t="shared" si="1"/>
        <v>0</v>
      </c>
    </row>
    <row r="93" spans="1:14" ht="22.35" customHeight="1">
      <c r="A93" s="89">
        <v>83</v>
      </c>
      <c r="B93" s="73"/>
      <c r="C93" s="74"/>
      <c r="D93" s="74"/>
      <c r="E93" s="74"/>
      <c r="F93" s="74"/>
      <c r="G93" s="74"/>
      <c r="H93" s="74"/>
      <c r="I93" s="74"/>
      <c r="J93" s="74"/>
      <c r="K93" s="74"/>
      <c r="L93" s="74"/>
      <c r="M93" s="42" t="str">
        <f>IF(COUNTA(B93:L93)=0,"",IF(AND(B93="",NOT(ISNUMBER(B93))),"NG：氏名を入力",IF(COUNTA(C93:L93)=0,"NG：資格を選択",IF(OR(AND(NOT(AND(C93="",NOT(ISNUMBER(C93)))),ISNA(MATCH(C93,設定・マスタ!$H$5:$H$96,0))),AND(NOT(AND(D93="",NOT(ISNUMBER(D93)))),ISNA(MATCH(D93,設定・マスタ!$H$5:$H$96,0))),AND(NOT(AND(E93="",NOT(ISNUMBER(E93)))),ISNA(MATCH(E93,設定・マスタ!$H$5:$H$96,0))),AND(NOT(AND(F93="",NOT(ISNUMBER(F93)))),ISNA(MATCH(F93,設定・マスタ!$H$5:$H$96,0))),AND(NOT(AND(G93="",NOT(ISNUMBER(G93)))),ISNA(MATCH(G93,設定・マスタ!$H$5:$H$96,0))),AND(NOT(AND(H93="",NOT(ISNUMBER(H93)))),ISNA(MATCH(H93,設定・マスタ!$H$5:$H$96,0))),AND(NOT(AND(I93="",NOT(ISNUMBER(I93)))),ISNA(MATCH(I93,設定・マスタ!$H$5:$H$96,0))),AND(NOT(AND(J93="",NOT(ISNUMBER(J93)))),ISNA(MATCH(J93,設定・マスタ!$H$5:$H$96,0))),AND(NOT(AND(K93="",NOT(ISNUMBER(K93)))),ISNA(MATCH(K93,設定・マスタ!$H$5:$H$96,0))),AND(NOT(AND(L93="",NOT(ISNUMBER(L93)))),ISNA(MATCH(L93,設定・マスタ!$H$5:$H$96,0)))),"NG：リストから選択",IF(OR(AND(NOT(AND(C93="",NOT(ISNUMBER(C93)))),COUNTIFS(C93:L93,C93)&gt;1),AND(NOT(AND(D93="",NOT(ISNUMBER(D93)))),COUNTIFS(C93:L93,D93)&gt;1),AND(NOT(AND(E93="",NOT(ISNUMBER(E93)))),COUNTIFS(C93:L93,E93)&gt;1),AND(NOT(AND(F93="",NOT(ISNUMBER(F93)))),COUNTIFS(C93:L93,F93)&gt;1),AND(NOT(AND(G93="",NOT(ISNUMBER(G93)))),COUNTIFS(C93:L93,G93)&gt;1),AND(NOT(AND(H93="",NOT(ISNUMBER(H93)))),COUNTIFS(C93:L93,H93)&gt;1),AND(NOT(AND(I93="",NOT(ISNUMBER(I93)))),COUNTIFS(C93:L93,I93)&gt;1),AND(NOT(AND(J93="",NOT(ISNUMBER(J93)))),COUNTIFS(C93:L93,J93)&gt;1),AND(NOT(AND(K93="",NOT(ISNUMBER(K93)))),COUNTIFS(C93:L93,K93)&gt;1),AND(NOT(AND(L93="",NOT(ISNUMBER(L93)))),COUNTIFS(C93:L93,L93)&gt;1)),"NG：同じ資格が重複",IF(COUNTIFS($B$11:$B$110,B93)&gt;1,"要確認：同名の職員","OK"))))))</f>
        <v/>
      </c>
      <c r="N93" s="41">
        <f t="shared" si="1"/>
        <v>0</v>
      </c>
    </row>
    <row r="94" spans="1:14" ht="22.35" customHeight="1">
      <c r="A94" s="89">
        <v>84</v>
      </c>
      <c r="B94" s="73"/>
      <c r="C94" s="74"/>
      <c r="D94" s="74"/>
      <c r="E94" s="74"/>
      <c r="F94" s="74"/>
      <c r="G94" s="74"/>
      <c r="H94" s="74"/>
      <c r="I94" s="74"/>
      <c r="J94" s="74"/>
      <c r="K94" s="74"/>
      <c r="L94" s="74"/>
      <c r="M94" s="42" t="str">
        <f>IF(COUNTA(B94:L94)=0,"",IF(AND(B94="",NOT(ISNUMBER(B94))),"NG：氏名を入力",IF(COUNTA(C94:L94)=0,"NG：資格を選択",IF(OR(AND(NOT(AND(C94="",NOT(ISNUMBER(C94)))),ISNA(MATCH(C94,設定・マスタ!$H$5:$H$96,0))),AND(NOT(AND(D94="",NOT(ISNUMBER(D94)))),ISNA(MATCH(D94,設定・マスタ!$H$5:$H$96,0))),AND(NOT(AND(E94="",NOT(ISNUMBER(E94)))),ISNA(MATCH(E94,設定・マスタ!$H$5:$H$96,0))),AND(NOT(AND(F94="",NOT(ISNUMBER(F94)))),ISNA(MATCH(F94,設定・マスタ!$H$5:$H$96,0))),AND(NOT(AND(G94="",NOT(ISNUMBER(G94)))),ISNA(MATCH(G94,設定・マスタ!$H$5:$H$96,0))),AND(NOT(AND(H94="",NOT(ISNUMBER(H94)))),ISNA(MATCH(H94,設定・マスタ!$H$5:$H$96,0))),AND(NOT(AND(I94="",NOT(ISNUMBER(I94)))),ISNA(MATCH(I94,設定・マスタ!$H$5:$H$96,0))),AND(NOT(AND(J94="",NOT(ISNUMBER(J94)))),ISNA(MATCH(J94,設定・マスタ!$H$5:$H$96,0))),AND(NOT(AND(K94="",NOT(ISNUMBER(K94)))),ISNA(MATCH(K94,設定・マスタ!$H$5:$H$96,0))),AND(NOT(AND(L94="",NOT(ISNUMBER(L94)))),ISNA(MATCH(L94,設定・マスタ!$H$5:$H$96,0)))),"NG：リストから選択",IF(OR(AND(NOT(AND(C94="",NOT(ISNUMBER(C94)))),COUNTIFS(C94:L94,C94)&gt;1),AND(NOT(AND(D94="",NOT(ISNUMBER(D94)))),COUNTIFS(C94:L94,D94)&gt;1),AND(NOT(AND(E94="",NOT(ISNUMBER(E94)))),COUNTIFS(C94:L94,E94)&gt;1),AND(NOT(AND(F94="",NOT(ISNUMBER(F94)))),COUNTIFS(C94:L94,F94)&gt;1),AND(NOT(AND(G94="",NOT(ISNUMBER(G94)))),COUNTIFS(C94:L94,G94)&gt;1),AND(NOT(AND(H94="",NOT(ISNUMBER(H94)))),COUNTIFS(C94:L94,H94)&gt;1),AND(NOT(AND(I94="",NOT(ISNUMBER(I94)))),COUNTIFS(C94:L94,I94)&gt;1),AND(NOT(AND(J94="",NOT(ISNUMBER(J94)))),COUNTIFS(C94:L94,J94)&gt;1),AND(NOT(AND(K94="",NOT(ISNUMBER(K94)))),COUNTIFS(C94:L94,K94)&gt;1),AND(NOT(AND(L94="",NOT(ISNUMBER(L94)))),COUNTIFS(C94:L94,L94)&gt;1)),"NG：同じ資格が重複",IF(COUNTIFS($B$11:$B$110,B94)&gt;1,"要確認：同名の職員","OK"))))))</f>
        <v/>
      </c>
      <c r="N94" s="41">
        <f t="shared" si="1"/>
        <v>0</v>
      </c>
    </row>
    <row r="95" spans="1:14" ht="22.35" customHeight="1">
      <c r="A95" s="89">
        <v>85</v>
      </c>
      <c r="B95" s="73"/>
      <c r="C95" s="74"/>
      <c r="D95" s="74"/>
      <c r="E95" s="74"/>
      <c r="F95" s="74"/>
      <c r="G95" s="74"/>
      <c r="H95" s="74"/>
      <c r="I95" s="74"/>
      <c r="J95" s="74"/>
      <c r="K95" s="74"/>
      <c r="L95" s="74"/>
      <c r="M95" s="42" t="str">
        <f>IF(COUNTA(B95:L95)=0,"",IF(AND(B95="",NOT(ISNUMBER(B95))),"NG：氏名を入力",IF(COUNTA(C95:L95)=0,"NG：資格を選択",IF(OR(AND(NOT(AND(C95="",NOT(ISNUMBER(C95)))),ISNA(MATCH(C95,設定・マスタ!$H$5:$H$96,0))),AND(NOT(AND(D95="",NOT(ISNUMBER(D95)))),ISNA(MATCH(D95,設定・マスタ!$H$5:$H$96,0))),AND(NOT(AND(E95="",NOT(ISNUMBER(E95)))),ISNA(MATCH(E95,設定・マスタ!$H$5:$H$96,0))),AND(NOT(AND(F95="",NOT(ISNUMBER(F95)))),ISNA(MATCH(F95,設定・マスタ!$H$5:$H$96,0))),AND(NOT(AND(G95="",NOT(ISNUMBER(G95)))),ISNA(MATCH(G95,設定・マスタ!$H$5:$H$96,0))),AND(NOT(AND(H95="",NOT(ISNUMBER(H95)))),ISNA(MATCH(H95,設定・マスタ!$H$5:$H$96,0))),AND(NOT(AND(I95="",NOT(ISNUMBER(I95)))),ISNA(MATCH(I95,設定・マスタ!$H$5:$H$96,0))),AND(NOT(AND(J95="",NOT(ISNUMBER(J95)))),ISNA(MATCH(J95,設定・マスタ!$H$5:$H$96,0))),AND(NOT(AND(K95="",NOT(ISNUMBER(K95)))),ISNA(MATCH(K95,設定・マスタ!$H$5:$H$96,0))),AND(NOT(AND(L95="",NOT(ISNUMBER(L95)))),ISNA(MATCH(L95,設定・マスタ!$H$5:$H$96,0)))),"NG：リストから選択",IF(OR(AND(NOT(AND(C95="",NOT(ISNUMBER(C95)))),COUNTIFS(C95:L95,C95)&gt;1),AND(NOT(AND(D95="",NOT(ISNUMBER(D95)))),COUNTIFS(C95:L95,D95)&gt;1),AND(NOT(AND(E95="",NOT(ISNUMBER(E95)))),COUNTIFS(C95:L95,E95)&gt;1),AND(NOT(AND(F95="",NOT(ISNUMBER(F95)))),COUNTIFS(C95:L95,F95)&gt;1),AND(NOT(AND(G95="",NOT(ISNUMBER(G95)))),COUNTIFS(C95:L95,G95)&gt;1),AND(NOT(AND(H95="",NOT(ISNUMBER(H95)))),COUNTIFS(C95:L95,H95)&gt;1),AND(NOT(AND(I95="",NOT(ISNUMBER(I95)))),COUNTIFS(C95:L95,I95)&gt;1),AND(NOT(AND(J95="",NOT(ISNUMBER(J95)))),COUNTIFS(C95:L95,J95)&gt;1),AND(NOT(AND(K95="",NOT(ISNUMBER(K95)))),COUNTIFS(C95:L95,K95)&gt;1),AND(NOT(AND(L95="",NOT(ISNUMBER(L95)))),COUNTIFS(C95:L95,L95)&gt;1)),"NG：同じ資格が重複",IF(COUNTIFS($B$11:$B$110,B95)&gt;1,"要確認：同名の職員","OK"))))))</f>
        <v/>
      </c>
      <c r="N95" s="41">
        <f t="shared" si="1"/>
        <v>0</v>
      </c>
    </row>
    <row r="96" spans="1:14" ht="22.35" customHeight="1">
      <c r="A96" s="89">
        <v>86</v>
      </c>
      <c r="B96" s="73"/>
      <c r="C96" s="74"/>
      <c r="D96" s="74"/>
      <c r="E96" s="74"/>
      <c r="F96" s="74"/>
      <c r="G96" s="74"/>
      <c r="H96" s="74"/>
      <c r="I96" s="74"/>
      <c r="J96" s="74"/>
      <c r="K96" s="74"/>
      <c r="L96" s="74"/>
      <c r="M96" s="42" t="str">
        <f>IF(COUNTA(B96:L96)=0,"",IF(AND(B96="",NOT(ISNUMBER(B96))),"NG：氏名を入力",IF(COUNTA(C96:L96)=0,"NG：資格を選択",IF(OR(AND(NOT(AND(C96="",NOT(ISNUMBER(C96)))),ISNA(MATCH(C96,設定・マスタ!$H$5:$H$96,0))),AND(NOT(AND(D96="",NOT(ISNUMBER(D96)))),ISNA(MATCH(D96,設定・マスタ!$H$5:$H$96,0))),AND(NOT(AND(E96="",NOT(ISNUMBER(E96)))),ISNA(MATCH(E96,設定・マスタ!$H$5:$H$96,0))),AND(NOT(AND(F96="",NOT(ISNUMBER(F96)))),ISNA(MATCH(F96,設定・マスタ!$H$5:$H$96,0))),AND(NOT(AND(G96="",NOT(ISNUMBER(G96)))),ISNA(MATCH(G96,設定・マスタ!$H$5:$H$96,0))),AND(NOT(AND(H96="",NOT(ISNUMBER(H96)))),ISNA(MATCH(H96,設定・マスタ!$H$5:$H$96,0))),AND(NOT(AND(I96="",NOT(ISNUMBER(I96)))),ISNA(MATCH(I96,設定・マスタ!$H$5:$H$96,0))),AND(NOT(AND(J96="",NOT(ISNUMBER(J96)))),ISNA(MATCH(J96,設定・マスタ!$H$5:$H$96,0))),AND(NOT(AND(K96="",NOT(ISNUMBER(K96)))),ISNA(MATCH(K96,設定・マスタ!$H$5:$H$96,0))),AND(NOT(AND(L96="",NOT(ISNUMBER(L96)))),ISNA(MATCH(L96,設定・マスタ!$H$5:$H$96,0)))),"NG：リストから選択",IF(OR(AND(NOT(AND(C96="",NOT(ISNUMBER(C96)))),COUNTIFS(C96:L96,C96)&gt;1),AND(NOT(AND(D96="",NOT(ISNUMBER(D96)))),COUNTIFS(C96:L96,D96)&gt;1),AND(NOT(AND(E96="",NOT(ISNUMBER(E96)))),COUNTIFS(C96:L96,E96)&gt;1),AND(NOT(AND(F96="",NOT(ISNUMBER(F96)))),COUNTIFS(C96:L96,F96)&gt;1),AND(NOT(AND(G96="",NOT(ISNUMBER(G96)))),COUNTIFS(C96:L96,G96)&gt;1),AND(NOT(AND(H96="",NOT(ISNUMBER(H96)))),COUNTIFS(C96:L96,H96)&gt;1),AND(NOT(AND(I96="",NOT(ISNUMBER(I96)))),COUNTIFS(C96:L96,I96)&gt;1),AND(NOT(AND(J96="",NOT(ISNUMBER(J96)))),COUNTIFS(C96:L96,J96)&gt;1),AND(NOT(AND(K96="",NOT(ISNUMBER(K96)))),COUNTIFS(C96:L96,K96)&gt;1),AND(NOT(AND(L96="",NOT(ISNUMBER(L96)))),COUNTIFS(C96:L96,L96)&gt;1)),"NG：同じ資格が重複",IF(COUNTIFS($B$11:$B$110,B96)&gt;1,"要確認：同名の職員","OK"))))))</f>
        <v/>
      </c>
      <c r="N96" s="41">
        <f t="shared" si="1"/>
        <v>0</v>
      </c>
    </row>
    <row r="97" spans="1:14" ht="22.35" customHeight="1">
      <c r="A97" s="89">
        <v>87</v>
      </c>
      <c r="B97" s="73"/>
      <c r="C97" s="74"/>
      <c r="D97" s="74"/>
      <c r="E97" s="74"/>
      <c r="F97" s="74"/>
      <c r="G97" s="74"/>
      <c r="H97" s="74"/>
      <c r="I97" s="74"/>
      <c r="J97" s="74"/>
      <c r="K97" s="74"/>
      <c r="L97" s="74"/>
      <c r="M97" s="42" t="str">
        <f>IF(COUNTA(B97:L97)=0,"",IF(AND(B97="",NOT(ISNUMBER(B97))),"NG：氏名を入力",IF(COUNTA(C97:L97)=0,"NG：資格を選択",IF(OR(AND(NOT(AND(C97="",NOT(ISNUMBER(C97)))),ISNA(MATCH(C97,設定・マスタ!$H$5:$H$96,0))),AND(NOT(AND(D97="",NOT(ISNUMBER(D97)))),ISNA(MATCH(D97,設定・マスタ!$H$5:$H$96,0))),AND(NOT(AND(E97="",NOT(ISNUMBER(E97)))),ISNA(MATCH(E97,設定・マスタ!$H$5:$H$96,0))),AND(NOT(AND(F97="",NOT(ISNUMBER(F97)))),ISNA(MATCH(F97,設定・マスタ!$H$5:$H$96,0))),AND(NOT(AND(G97="",NOT(ISNUMBER(G97)))),ISNA(MATCH(G97,設定・マスタ!$H$5:$H$96,0))),AND(NOT(AND(H97="",NOT(ISNUMBER(H97)))),ISNA(MATCH(H97,設定・マスタ!$H$5:$H$96,0))),AND(NOT(AND(I97="",NOT(ISNUMBER(I97)))),ISNA(MATCH(I97,設定・マスタ!$H$5:$H$96,0))),AND(NOT(AND(J97="",NOT(ISNUMBER(J97)))),ISNA(MATCH(J97,設定・マスタ!$H$5:$H$96,0))),AND(NOT(AND(K97="",NOT(ISNUMBER(K97)))),ISNA(MATCH(K97,設定・マスタ!$H$5:$H$96,0))),AND(NOT(AND(L97="",NOT(ISNUMBER(L97)))),ISNA(MATCH(L97,設定・マスタ!$H$5:$H$96,0)))),"NG：リストから選択",IF(OR(AND(NOT(AND(C97="",NOT(ISNUMBER(C97)))),COUNTIFS(C97:L97,C97)&gt;1),AND(NOT(AND(D97="",NOT(ISNUMBER(D97)))),COUNTIFS(C97:L97,D97)&gt;1),AND(NOT(AND(E97="",NOT(ISNUMBER(E97)))),COUNTIFS(C97:L97,E97)&gt;1),AND(NOT(AND(F97="",NOT(ISNUMBER(F97)))),COUNTIFS(C97:L97,F97)&gt;1),AND(NOT(AND(G97="",NOT(ISNUMBER(G97)))),COUNTIFS(C97:L97,G97)&gt;1),AND(NOT(AND(H97="",NOT(ISNUMBER(H97)))),COUNTIFS(C97:L97,H97)&gt;1),AND(NOT(AND(I97="",NOT(ISNUMBER(I97)))),COUNTIFS(C97:L97,I97)&gt;1),AND(NOT(AND(J97="",NOT(ISNUMBER(J97)))),COUNTIFS(C97:L97,J97)&gt;1),AND(NOT(AND(K97="",NOT(ISNUMBER(K97)))),COUNTIFS(C97:L97,K97)&gt;1),AND(NOT(AND(L97="",NOT(ISNUMBER(L97)))),COUNTIFS(C97:L97,L97)&gt;1)),"NG：同じ資格が重複",IF(COUNTIFS($B$11:$B$110,B97)&gt;1,"要確認：同名の職員","OK"))))))</f>
        <v/>
      </c>
      <c r="N97" s="41">
        <f t="shared" si="1"/>
        <v>0</v>
      </c>
    </row>
    <row r="98" spans="1:14" ht="22.35" customHeight="1">
      <c r="A98" s="89">
        <v>88</v>
      </c>
      <c r="B98" s="73"/>
      <c r="C98" s="74"/>
      <c r="D98" s="74"/>
      <c r="E98" s="74"/>
      <c r="F98" s="74"/>
      <c r="G98" s="74"/>
      <c r="H98" s="74"/>
      <c r="I98" s="74"/>
      <c r="J98" s="74"/>
      <c r="K98" s="74"/>
      <c r="L98" s="74"/>
      <c r="M98" s="42" t="str">
        <f>IF(COUNTA(B98:L98)=0,"",IF(AND(B98="",NOT(ISNUMBER(B98))),"NG：氏名を入力",IF(COUNTA(C98:L98)=0,"NG：資格を選択",IF(OR(AND(NOT(AND(C98="",NOT(ISNUMBER(C98)))),ISNA(MATCH(C98,設定・マスタ!$H$5:$H$96,0))),AND(NOT(AND(D98="",NOT(ISNUMBER(D98)))),ISNA(MATCH(D98,設定・マスタ!$H$5:$H$96,0))),AND(NOT(AND(E98="",NOT(ISNUMBER(E98)))),ISNA(MATCH(E98,設定・マスタ!$H$5:$H$96,0))),AND(NOT(AND(F98="",NOT(ISNUMBER(F98)))),ISNA(MATCH(F98,設定・マスタ!$H$5:$H$96,0))),AND(NOT(AND(G98="",NOT(ISNUMBER(G98)))),ISNA(MATCH(G98,設定・マスタ!$H$5:$H$96,0))),AND(NOT(AND(H98="",NOT(ISNUMBER(H98)))),ISNA(MATCH(H98,設定・マスタ!$H$5:$H$96,0))),AND(NOT(AND(I98="",NOT(ISNUMBER(I98)))),ISNA(MATCH(I98,設定・マスタ!$H$5:$H$96,0))),AND(NOT(AND(J98="",NOT(ISNUMBER(J98)))),ISNA(MATCH(J98,設定・マスタ!$H$5:$H$96,0))),AND(NOT(AND(K98="",NOT(ISNUMBER(K98)))),ISNA(MATCH(K98,設定・マスタ!$H$5:$H$96,0))),AND(NOT(AND(L98="",NOT(ISNUMBER(L98)))),ISNA(MATCH(L98,設定・マスタ!$H$5:$H$96,0)))),"NG：リストから選択",IF(OR(AND(NOT(AND(C98="",NOT(ISNUMBER(C98)))),COUNTIFS(C98:L98,C98)&gt;1),AND(NOT(AND(D98="",NOT(ISNUMBER(D98)))),COUNTIFS(C98:L98,D98)&gt;1),AND(NOT(AND(E98="",NOT(ISNUMBER(E98)))),COUNTIFS(C98:L98,E98)&gt;1),AND(NOT(AND(F98="",NOT(ISNUMBER(F98)))),COUNTIFS(C98:L98,F98)&gt;1),AND(NOT(AND(G98="",NOT(ISNUMBER(G98)))),COUNTIFS(C98:L98,G98)&gt;1),AND(NOT(AND(H98="",NOT(ISNUMBER(H98)))),COUNTIFS(C98:L98,H98)&gt;1),AND(NOT(AND(I98="",NOT(ISNUMBER(I98)))),COUNTIFS(C98:L98,I98)&gt;1),AND(NOT(AND(J98="",NOT(ISNUMBER(J98)))),COUNTIFS(C98:L98,J98)&gt;1),AND(NOT(AND(K98="",NOT(ISNUMBER(K98)))),COUNTIFS(C98:L98,K98)&gt;1),AND(NOT(AND(L98="",NOT(ISNUMBER(L98)))),COUNTIFS(C98:L98,L98)&gt;1)),"NG：同じ資格が重複",IF(COUNTIFS($B$11:$B$110,B98)&gt;1,"要確認：同名の職員","OK"))))))</f>
        <v/>
      </c>
      <c r="N98" s="41">
        <f t="shared" si="1"/>
        <v>0</v>
      </c>
    </row>
    <row r="99" spans="1:14" ht="22.35" customHeight="1">
      <c r="A99" s="89">
        <v>89</v>
      </c>
      <c r="B99" s="73"/>
      <c r="C99" s="74"/>
      <c r="D99" s="74"/>
      <c r="E99" s="74"/>
      <c r="F99" s="74"/>
      <c r="G99" s="74"/>
      <c r="H99" s="74"/>
      <c r="I99" s="74"/>
      <c r="J99" s="74"/>
      <c r="K99" s="74"/>
      <c r="L99" s="74"/>
      <c r="M99" s="42" t="str">
        <f>IF(COUNTA(B99:L99)=0,"",IF(AND(B99="",NOT(ISNUMBER(B99))),"NG：氏名を入力",IF(COUNTA(C99:L99)=0,"NG：資格を選択",IF(OR(AND(NOT(AND(C99="",NOT(ISNUMBER(C99)))),ISNA(MATCH(C99,設定・マスタ!$H$5:$H$96,0))),AND(NOT(AND(D99="",NOT(ISNUMBER(D99)))),ISNA(MATCH(D99,設定・マスタ!$H$5:$H$96,0))),AND(NOT(AND(E99="",NOT(ISNUMBER(E99)))),ISNA(MATCH(E99,設定・マスタ!$H$5:$H$96,0))),AND(NOT(AND(F99="",NOT(ISNUMBER(F99)))),ISNA(MATCH(F99,設定・マスタ!$H$5:$H$96,0))),AND(NOT(AND(G99="",NOT(ISNUMBER(G99)))),ISNA(MATCH(G99,設定・マスタ!$H$5:$H$96,0))),AND(NOT(AND(H99="",NOT(ISNUMBER(H99)))),ISNA(MATCH(H99,設定・マスタ!$H$5:$H$96,0))),AND(NOT(AND(I99="",NOT(ISNUMBER(I99)))),ISNA(MATCH(I99,設定・マスタ!$H$5:$H$96,0))),AND(NOT(AND(J99="",NOT(ISNUMBER(J99)))),ISNA(MATCH(J99,設定・マスタ!$H$5:$H$96,0))),AND(NOT(AND(K99="",NOT(ISNUMBER(K99)))),ISNA(MATCH(K99,設定・マスタ!$H$5:$H$96,0))),AND(NOT(AND(L99="",NOT(ISNUMBER(L99)))),ISNA(MATCH(L99,設定・マスタ!$H$5:$H$96,0)))),"NG：リストから選択",IF(OR(AND(NOT(AND(C99="",NOT(ISNUMBER(C99)))),COUNTIFS(C99:L99,C99)&gt;1),AND(NOT(AND(D99="",NOT(ISNUMBER(D99)))),COUNTIFS(C99:L99,D99)&gt;1),AND(NOT(AND(E99="",NOT(ISNUMBER(E99)))),COUNTIFS(C99:L99,E99)&gt;1),AND(NOT(AND(F99="",NOT(ISNUMBER(F99)))),COUNTIFS(C99:L99,F99)&gt;1),AND(NOT(AND(G99="",NOT(ISNUMBER(G99)))),COUNTIFS(C99:L99,G99)&gt;1),AND(NOT(AND(H99="",NOT(ISNUMBER(H99)))),COUNTIFS(C99:L99,H99)&gt;1),AND(NOT(AND(I99="",NOT(ISNUMBER(I99)))),COUNTIFS(C99:L99,I99)&gt;1),AND(NOT(AND(J99="",NOT(ISNUMBER(J99)))),COUNTIFS(C99:L99,J99)&gt;1),AND(NOT(AND(K99="",NOT(ISNUMBER(K99)))),COUNTIFS(C99:L99,K99)&gt;1),AND(NOT(AND(L99="",NOT(ISNUMBER(L99)))),COUNTIFS(C99:L99,L99)&gt;1)),"NG：同じ資格が重複",IF(COUNTIFS($B$11:$B$110,B99)&gt;1,"要確認：同名の職員","OK"))))))</f>
        <v/>
      </c>
      <c r="N99" s="41">
        <f t="shared" si="1"/>
        <v>0</v>
      </c>
    </row>
    <row r="100" spans="1:14" ht="22.35" customHeight="1">
      <c r="A100" s="89">
        <v>90</v>
      </c>
      <c r="B100" s="73"/>
      <c r="C100" s="74"/>
      <c r="D100" s="74"/>
      <c r="E100" s="74"/>
      <c r="F100" s="74"/>
      <c r="G100" s="74"/>
      <c r="H100" s="74"/>
      <c r="I100" s="74"/>
      <c r="J100" s="74"/>
      <c r="K100" s="74"/>
      <c r="L100" s="74"/>
      <c r="M100" s="42" t="str">
        <f>IF(COUNTA(B100:L100)=0,"",IF(AND(B100="",NOT(ISNUMBER(B100))),"NG：氏名を入力",IF(COUNTA(C100:L100)=0,"NG：資格を選択",IF(OR(AND(NOT(AND(C100="",NOT(ISNUMBER(C100)))),ISNA(MATCH(C100,設定・マスタ!$H$5:$H$96,0))),AND(NOT(AND(D100="",NOT(ISNUMBER(D100)))),ISNA(MATCH(D100,設定・マスタ!$H$5:$H$96,0))),AND(NOT(AND(E100="",NOT(ISNUMBER(E100)))),ISNA(MATCH(E100,設定・マスタ!$H$5:$H$96,0))),AND(NOT(AND(F100="",NOT(ISNUMBER(F100)))),ISNA(MATCH(F100,設定・マスタ!$H$5:$H$96,0))),AND(NOT(AND(G100="",NOT(ISNUMBER(G100)))),ISNA(MATCH(G100,設定・マスタ!$H$5:$H$96,0))),AND(NOT(AND(H100="",NOT(ISNUMBER(H100)))),ISNA(MATCH(H100,設定・マスタ!$H$5:$H$96,0))),AND(NOT(AND(I100="",NOT(ISNUMBER(I100)))),ISNA(MATCH(I100,設定・マスタ!$H$5:$H$96,0))),AND(NOT(AND(J100="",NOT(ISNUMBER(J100)))),ISNA(MATCH(J100,設定・マスタ!$H$5:$H$96,0))),AND(NOT(AND(K100="",NOT(ISNUMBER(K100)))),ISNA(MATCH(K100,設定・マスタ!$H$5:$H$96,0))),AND(NOT(AND(L100="",NOT(ISNUMBER(L100)))),ISNA(MATCH(L100,設定・マスタ!$H$5:$H$96,0)))),"NG：リストから選択",IF(OR(AND(NOT(AND(C100="",NOT(ISNUMBER(C100)))),COUNTIFS(C100:L100,C100)&gt;1),AND(NOT(AND(D100="",NOT(ISNUMBER(D100)))),COUNTIFS(C100:L100,D100)&gt;1),AND(NOT(AND(E100="",NOT(ISNUMBER(E100)))),COUNTIFS(C100:L100,E100)&gt;1),AND(NOT(AND(F100="",NOT(ISNUMBER(F100)))),COUNTIFS(C100:L100,F100)&gt;1),AND(NOT(AND(G100="",NOT(ISNUMBER(G100)))),COUNTIFS(C100:L100,G100)&gt;1),AND(NOT(AND(H100="",NOT(ISNUMBER(H100)))),COUNTIFS(C100:L100,H100)&gt;1),AND(NOT(AND(I100="",NOT(ISNUMBER(I100)))),COUNTIFS(C100:L100,I100)&gt;1),AND(NOT(AND(J100="",NOT(ISNUMBER(J100)))),COUNTIFS(C100:L100,J100)&gt;1),AND(NOT(AND(K100="",NOT(ISNUMBER(K100)))),COUNTIFS(C100:L100,K100)&gt;1),AND(NOT(AND(L100="",NOT(ISNUMBER(L100)))),COUNTIFS(C100:L100,L100)&gt;1)),"NG：同じ資格が重複",IF(COUNTIFS($B$11:$B$110,B100)&gt;1,"要確認：同名の職員","OK"))))))</f>
        <v/>
      </c>
      <c r="N100" s="41">
        <f t="shared" si="1"/>
        <v>0</v>
      </c>
    </row>
    <row r="101" spans="1:14" ht="22.35" customHeight="1">
      <c r="A101" s="89">
        <v>91</v>
      </c>
      <c r="B101" s="73"/>
      <c r="C101" s="74"/>
      <c r="D101" s="74"/>
      <c r="E101" s="74"/>
      <c r="F101" s="74"/>
      <c r="G101" s="74"/>
      <c r="H101" s="74"/>
      <c r="I101" s="74"/>
      <c r="J101" s="74"/>
      <c r="K101" s="74"/>
      <c r="L101" s="74"/>
      <c r="M101" s="42" t="str">
        <f>IF(COUNTA(B101:L101)=0,"",IF(AND(B101="",NOT(ISNUMBER(B101))),"NG：氏名を入力",IF(COUNTA(C101:L101)=0,"NG：資格を選択",IF(OR(AND(NOT(AND(C101="",NOT(ISNUMBER(C101)))),ISNA(MATCH(C101,設定・マスタ!$H$5:$H$96,0))),AND(NOT(AND(D101="",NOT(ISNUMBER(D101)))),ISNA(MATCH(D101,設定・マスタ!$H$5:$H$96,0))),AND(NOT(AND(E101="",NOT(ISNUMBER(E101)))),ISNA(MATCH(E101,設定・マスタ!$H$5:$H$96,0))),AND(NOT(AND(F101="",NOT(ISNUMBER(F101)))),ISNA(MATCH(F101,設定・マスタ!$H$5:$H$96,0))),AND(NOT(AND(G101="",NOT(ISNUMBER(G101)))),ISNA(MATCH(G101,設定・マスタ!$H$5:$H$96,0))),AND(NOT(AND(H101="",NOT(ISNUMBER(H101)))),ISNA(MATCH(H101,設定・マスタ!$H$5:$H$96,0))),AND(NOT(AND(I101="",NOT(ISNUMBER(I101)))),ISNA(MATCH(I101,設定・マスタ!$H$5:$H$96,0))),AND(NOT(AND(J101="",NOT(ISNUMBER(J101)))),ISNA(MATCH(J101,設定・マスタ!$H$5:$H$96,0))),AND(NOT(AND(K101="",NOT(ISNUMBER(K101)))),ISNA(MATCH(K101,設定・マスタ!$H$5:$H$96,0))),AND(NOT(AND(L101="",NOT(ISNUMBER(L101)))),ISNA(MATCH(L101,設定・マスタ!$H$5:$H$96,0)))),"NG：リストから選択",IF(OR(AND(NOT(AND(C101="",NOT(ISNUMBER(C101)))),COUNTIFS(C101:L101,C101)&gt;1),AND(NOT(AND(D101="",NOT(ISNUMBER(D101)))),COUNTIFS(C101:L101,D101)&gt;1),AND(NOT(AND(E101="",NOT(ISNUMBER(E101)))),COUNTIFS(C101:L101,E101)&gt;1),AND(NOT(AND(F101="",NOT(ISNUMBER(F101)))),COUNTIFS(C101:L101,F101)&gt;1),AND(NOT(AND(G101="",NOT(ISNUMBER(G101)))),COUNTIFS(C101:L101,G101)&gt;1),AND(NOT(AND(H101="",NOT(ISNUMBER(H101)))),COUNTIFS(C101:L101,H101)&gt;1),AND(NOT(AND(I101="",NOT(ISNUMBER(I101)))),COUNTIFS(C101:L101,I101)&gt;1),AND(NOT(AND(J101="",NOT(ISNUMBER(J101)))),COUNTIFS(C101:L101,J101)&gt;1),AND(NOT(AND(K101="",NOT(ISNUMBER(K101)))),COUNTIFS(C101:L101,K101)&gt;1),AND(NOT(AND(L101="",NOT(ISNUMBER(L101)))),COUNTIFS(C101:L101,L101)&gt;1)),"NG：同じ資格が重複",IF(COUNTIFS($B$11:$B$110,B101)&gt;1,"要確認：同名の職員","OK"))))))</f>
        <v/>
      </c>
      <c r="N101" s="41">
        <f t="shared" si="1"/>
        <v>0</v>
      </c>
    </row>
    <row r="102" spans="1:14" ht="22.35" customHeight="1">
      <c r="A102" s="89">
        <v>92</v>
      </c>
      <c r="B102" s="73"/>
      <c r="C102" s="74"/>
      <c r="D102" s="74"/>
      <c r="E102" s="74"/>
      <c r="F102" s="74"/>
      <c r="G102" s="74"/>
      <c r="H102" s="74"/>
      <c r="I102" s="74"/>
      <c r="J102" s="74"/>
      <c r="K102" s="74"/>
      <c r="L102" s="74"/>
      <c r="M102" s="42" t="str">
        <f>IF(COUNTA(B102:L102)=0,"",IF(AND(B102="",NOT(ISNUMBER(B102))),"NG：氏名を入力",IF(COUNTA(C102:L102)=0,"NG：資格を選択",IF(OR(AND(NOT(AND(C102="",NOT(ISNUMBER(C102)))),ISNA(MATCH(C102,設定・マスタ!$H$5:$H$96,0))),AND(NOT(AND(D102="",NOT(ISNUMBER(D102)))),ISNA(MATCH(D102,設定・マスタ!$H$5:$H$96,0))),AND(NOT(AND(E102="",NOT(ISNUMBER(E102)))),ISNA(MATCH(E102,設定・マスタ!$H$5:$H$96,0))),AND(NOT(AND(F102="",NOT(ISNUMBER(F102)))),ISNA(MATCH(F102,設定・マスタ!$H$5:$H$96,0))),AND(NOT(AND(G102="",NOT(ISNUMBER(G102)))),ISNA(MATCH(G102,設定・マスタ!$H$5:$H$96,0))),AND(NOT(AND(H102="",NOT(ISNUMBER(H102)))),ISNA(MATCH(H102,設定・マスタ!$H$5:$H$96,0))),AND(NOT(AND(I102="",NOT(ISNUMBER(I102)))),ISNA(MATCH(I102,設定・マスタ!$H$5:$H$96,0))),AND(NOT(AND(J102="",NOT(ISNUMBER(J102)))),ISNA(MATCH(J102,設定・マスタ!$H$5:$H$96,0))),AND(NOT(AND(K102="",NOT(ISNUMBER(K102)))),ISNA(MATCH(K102,設定・マスタ!$H$5:$H$96,0))),AND(NOT(AND(L102="",NOT(ISNUMBER(L102)))),ISNA(MATCH(L102,設定・マスタ!$H$5:$H$96,0)))),"NG：リストから選択",IF(OR(AND(NOT(AND(C102="",NOT(ISNUMBER(C102)))),COUNTIFS(C102:L102,C102)&gt;1),AND(NOT(AND(D102="",NOT(ISNUMBER(D102)))),COUNTIFS(C102:L102,D102)&gt;1),AND(NOT(AND(E102="",NOT(ISNUMBER(E102)))),COUNTIFS(C102:L102,E102)&gt;1),AND(NOT(AND(F102="",NOT(ISNUMBER(F102)))),COUNTIFS(C102:L102,F102)&gt;1),AND(NOT(AND(G102="",NOT(ISNUMBER(G102)))),COUNTIFS(C102:L102,G102)&gt;1),AND(NOT(AND(H102="",NOT(ISNUMBER(H102)))),COUNTIFS(C102:L102,H102)&gt;1),AND(NOT(AND(I102="",NOT(ISNUMBER(I102)))),COUNTIFS(C102:L102,I102)&gt;1),AND(NOT(AND(J102="",NOT(ISNUMBER(J102)))),COUNTIFS(C102:L102,J102)&gt;1),AND(NOT(AND(K102="",NOT(ISNUMBER(K102)))),COUNTIFS(C102:L102,K102)&gt;1),AND(NOT(AND(L102="",NOT(ISNUMBER(L102)))),COUNTIFS(C102:L102,L102)&gt;1)),"NG：同じ資格が重複",IF(COUNTIFS($B$11:$B$110,B102)&gt;1,"要確認：同名の職員","OK"))))))</f>
        <v/>
      </c>
      <c r="N102" s="41">
        <f t="shared" si="1"/>
        <v>0</v>
      </c>
    </row>
    <row r="103" spans="1:14" ht="22.35" customHeight="1">
      <c r="A103" s="89">
        <v>93</v>
      </c>
      <c r="B103" s="73"/>
      <c r="C103" s="74"/>
      <c r="D103" s="74"/>
      <c r="E103" s="74"/>
      <c r="F103" s="74"/>
      <c r="G103" s="74"/>
      <c r="H103" s="74"/>
      <c r="I103" s="74"/>
      <c r="J103" s="74"/>
      <c r="K103" s="74"/>
      <c r="L103" s="74"/>
      <c r="M103" s="42" t="str">
        <f>IF(COUNTA(B103:L103)=0,"",IF(AND(B103="",NOT(ISNUMBER(B103))),"NG：氏名を入力",IF(COUNTA(C103:L103)=0,"NG：資格を選択",IF(OR(AND(NOT(AND(C103="",NOT(ISNUMBER(C103)))),ISNA(MATCH(C103,設定・マスタ!$H$5:$H$96,0))),AND(NOT(AND(D103="",NOT(ISNUMBER(D103)))),ISNA(MATCH(D103,設定・マスタ!$H$5:$H$96,0))),AND(NOT(AND(E103="",NOT(ISNUMBER(E103)))),ISNA(MATCH(E103,設定・マスタ!$H$5:$H$96,0))),AND(NOT(AND(F103="",NOT(ISNUMBER(F103)))),ISNA(MATCH(F103,設定・マスタ!$H$5:$H$96,0))),AND(NOT(AND(G103="",NOT(ISNUMBER(G103)))),ISNA(MATCH(G103,設定・マスタ!$H$5:$H$96,0))),AND(NOT(AND(H103="",NOT(ISNUMBER(H103)))),ISNA(MATCH(H103,設定・マスタ!$H$5:$H$96,0))),AND(NOT(AND(I103="",NOT(ISNUMBER(I103)))),ISNA(MATCH(I103,設定・マスタ!$H$5:$H$96,0))),AND(NOT(AND(J103="",NOT(ISNUMBER(J103)))),ISNA(MATCH(J103,設定・マスタ!$H$5:$H$96,0))),AND(NOT(AND(K103="",NOT(ISNUMBER(K103)))),ISNA(MATCH(K103,設定・マスタ!$H$5:$H$96,0))),AND(NOT(AND(L103="",NOT(ISNUMBER(L103)))),ISNA(MATCH(L103,設定・マスタ!$H$5:$H$96,0)))),"NG：リストから選択",IF(OR(AND(NOT(AND(C103="",NOT(ISNUMBER(C103)))),COUNTIFS(C103:L103,C103)&gt;1),AND(NOT(AND(D103="",NOT(ISNUMBER(D103)))),COUNTIFS(C103:L103,D103)&gt;1),AND(NOT(AND(E103="",NOT(ISNUMBER(E103)))),COUNTIFS(C103:L103,E103)&gt;1),AND(NOT(AND(F103="",NOT(ISNUMBER(F103)))),COUNTIFS(C103:L103,F103)&gt;1),AND(NOT(AND(G103="",NOT(ISNUMBER(G103)))),COUNTIFS(C103:L103,G103)&gt;1),AND(NOT(AND(H103="",NOT(ISNUMBER(H103)))),COUNTIFS(C103:L103,H103)&gt;1),AND(NOT(AND(I103="",NOT(ISNUMBER(I103)))),COUNTIFS(C103:L103,I103)&gt;1),AND(NOT(AND(J103="",NOT(ISNUMBER(J103)))),COUNTIFS(C103:L103,J103)&gt;1),AND(NOT(AND(K103="",NOT(ISNUMBER(K103)))),COUNTIFS(C103:L103,K103)&gt;1),AND(NOT(AND(L103="",NOT(ISNUMBER(L103)))),COUNTIFS(C103:L103,L103)&gt;1)),"NG：同じ資格が重複",IF(COUNTIFS($B$11:$B$110,B103)&gt;1,"要確認：同名の職員","OK"))))))</f>
        <v/>
      </c>
      <c r="N103" s="41">
        <f t="shared" si="1"/>
        <v>0</v>
      </c>
    </row>
    <row r="104" spans="1:14" ht="22.35" customHeight="1">
      <c r="A104" s="89">
        <v>94</v>
      </c>
      <c r="B104" s="73"/>
      <c r="C104" s="74"/>
      <c r="D104" s="74"/>
      <c r="E104" s="74"/>
      <c r="F104" s="74"/>
      <c r="G104" s="74"/>
      <c r="H104" s="74"/>
      <c r="I104" s="74"/>
      <c r="J104" s="74"/>
      <c r="K104" s="74"/>
      <c r="L104" s="74"/>
      <c r="M104" s="42" t="str">
        <f>IF(COUNTA(B104:L104)=0,"",IF(AND(B104="",NOT(ISNUMBER(B104))),"NG：氏名を入力",IF(COUNTA(C104:L104)=0,"NG：資格を選択",IF(OR(AND(NOT(AND(C104="",NOT(ISNUMBER(C104)))),ISNA(MATCH(C104,設定・マスタ!$H$5:$H$96,0))),AND(NOT(AND(D104="",NOT(ISNUMBER(D104)))),ISNA(MATCH(D104,設定・マスタ!$H$5:$H$96,0))),AND(NOT(AND(E104="",NOT(ISNUMBER(E104)))),ISNA(MATCH(E104,設定・マスタ!$H$5:$H$96,0))),AND(NOT(AND(F104="",NOT(ISNUMBER(F104)))),ISNA(MATCH(F104,設定・マスタ!$H$5:$H$96,0))),AND(NOT(AND(G104="",NOT(ISNUMBER(G104)))),ISNA(MATCH(G104,設定・マスタ!$H$5:$H$96,0))),AND(NOT(AND(H104="",NOT(ISNUMBER(H104)))),ISNA(MATCH(H104,設定・マスタ!$H$5:$H$96,0))),AND(NOT(AND(I104="",NOT(ISNUMBER(I104)))),ISNA(MATCH(I104,設定・マスタ!$H$5:$H$96,0))),AND(NOT(AND(J104="",NOT(ISNUMBER(J104)))),ISNA(MATCH(J104,設定・マスタ!$H$5:$H$96,0))),AND(NOT(AND(K104="",NOT(ISNUMBER(K104)))),ISNA(MATCH(K104,設定・マスタ!$H$5:$H$96,0))),AND(NOT(AND(L104="",NOT(ISNUMBER(L104)))),ISNA(MATCH(L104,設定・マスタ!$H$5:$H$96,0)))),"NG：リストから選択",IF(OR(AND(NOT(AND(C104="",NOT(ISNUMBER(C104)))),COUNTIFS(C104:L104,C104)&gt;1),AND(NOT(AND(D104="",NOT(ISNUMBER(D104)))),COUNTIFS(C104:L104,D104)&gt;1),AND(NOT(AND(E104="",NOT(ISNUMBER(E104)))),COUNTIFS(C104:L104,E104)&gt;1),AND(NOT(AND(F104="",NOT(ISNUMBER(F104)))),COUNTIFS(C104:L104,F104)&gt;1),AND(NOT(AND(G104="",NOT(ISNUMBER(G104)))),COUNTIFS(C104:L104,G104)&gt;1),AND(NOT(AND(H104="",NOT(ISNUMBER(H104)))),COUNTIFS(C104:L104,H104)&gt;1),AND(NOT(AND(I104="",NOT(ISNUMBER(I104)))),COUNTIFS(C104:L104,I104)&gt;1),AND(NOT(AND(J104="",NOT(ISNUMBER(J104)))),COUNTIFS(C104:L104,J104)&gt;1),AND(NOT(AND(K104="",NOT(ISNUMBER(K104)))),COUNTIFS(C104:L104,K104)&gt;1),AND(NOT(AND(L104="",NOT(ISNUMBER(L104)))),COUNTIFS(C104:L104,L104)&gt;1)),"NG：同じ資格が重複",IF(COUNTIFS($B$11:$B$110,B104)&gt;1,"要確認：同名の職員","OK"))))))</f>
        <v/>
      </c>
      <c r="N104" s="41">
        <f t="shared" si="1"/>
        <v>0</v>
      </c>
    </row>
    <row r="105" spans="1:14" ht="22.35" customHeight="1">
      <c r="A105" s="89">
        <v>95</v>
      </c>
      <c r="B105" s="73"/>
      <c r="C105" s="74"/>
      <c r="D105" s="74"/>
      <c r="E105" s="74"/>
      <c r="F105" s="74"/>
      <c r="G105" s="74"/>
      <c r="H105" s="74"/>
      <c r="I105" s="74"/>
      <c r="J105" s="74"/>
      <c r="K105" s="74"/>
      <c r="L105" s="74"/>
      <c r="M105" s="42" t="str">
        <f>IF(COUNTA(B105:L105)=0,"",IF(AND(B105="",NOT(ISNUMBER(B105))),"NG：氏名を入力",IF(COUNTA(C105:L105)=0,"NG：資格を選択",IF(OR(AND(NOT(AND(C105="",NOT(ISNUMBER(C105)))),ISNA(MATCH(C105,設定・マスタ!$H$5:$H$96,0))),AND(NOT(AND(D105="",NOT(ISNUMBER(D105)))),ISNA(MATCH(D105,設定・マスタ!$H$5:$H$96,0))),AND(NOT(AND(E105="",NOT(ISNUMBER(E105)))),ISNA(MATCH(E105,設定・マスタ!$H$5:$H$96,0))),AND(NOT(AND(F105="",NOT(ISNUMBER(F105)))),ISNA(MATCH(F105,設定・マスタ!$H$5:$H$96,0))),AND(NOT(AND(G105="",NOT(ISNUMBER(G105)))),ISNA(MATCH(G105,設定・マスタ!$H$5:$H$96,0))),AND(NOT(AND(H105="",NOT(ISNUMBER(H105)))),ISNA(MATCH(H105,設定・マスタ!$H$5:$H$96,0))),AND(NOT(AND(I105="",NOT(ISNUMBER(I105)))),ISNA(MATCH(I105,設定・マスタ!$H$5:$H$96,0))),AND(NOT(AND(J105="",NOT(ISNUMBER(J105)))),ISNA(MATCH(J105,設定・マスタ!$H$5:$H$96,0))),AND(NOT(AND(K105="",NOT(ISNUMBER(K105)))),ISNA(MATCH(K105,設定・マスタ!$H$5:$H$96,0))),AND(NOT(AND(L105="",NOT(ISNUMBER(L105)))),ISNA(MATCH(L105,設定・マスタ!$H$5:$H$96,0)))),"NG：リストから選択",IF(OR(AND(NOT(AND(C105="",NOT(ISNUMBER(C105)))),COUNTIFS(C105:L105,C105)&gt;1),AND(NOT(AND(D105="",NOT(ISNUMBER(D105)))),COUNTIFS(C105:L105,D105)&gt;1),AND(NOT(AND(E105="",NOT(ISNUMBER(E105)))),COUNTIFS(C105:L105,E105)&gt;1),AND(NOT(AND(F105="",NOT(ISNUMBER(F105)))),COUNTIFS(C105:L105,F105)&gt;1),AND(NOT(AND(G105="",NOT(ISNUMBER(G105)))),COUNTIFS(C105:L105,G105)&gt;1),AND(NOT(AND(H105="",NOT(ISNUMBER(H105)))),COUNTIFS(C105:L105,H105)&gt;1),AND(NOT(AND(I105="",NOT(ISNUMBER(I105)))),COUNTIFS(C105:L105,I105)&gt;1),AND(NOT(AND(J105="",NOT(ISNUMBER(J105)))),COUNTIFS(C105:L105,J105)&gt;1),AND(NOT(AND(K105="",NOT(ISNUMBER(K105)))),COUNTIFS(C105:L105,K105)&gt;1),AND(NOT(AND(L105="",NOT(ISNUMBER(L105)))),COUNTIFS(C105:L105,L105)&gt;1)),"NG：同じ資格が重複",IF(COUNTIFS($B$11:$B$110,B105)&gt;1,"要確認：同名の職員","OK"))))))</f>
        <v/>
      </c>
      <c r="N105" s="41">
        <f t="shared" si="1"/>
        <v>0</v>
      </c>
    </row>
    <row r="106" spans="1:14" ht="22.35" customHeight="1">
      <c r="A106" s="89">
        <v>96</v>
      </c>
      <c r="B106" s="73"/>
      <c r="C106" s="74"/>
      <c r="D106" s="74"/>
      <c r="E106" s="74"/>
      <c r="F106" s="74"/>
      <c r="G106" s="74"/>
      <c r="H106" s="74"/>
      <c r="I106" s="74"/>
      <c r="J106" s="74"/>
      <c r="K106" s="74"/>
      <c r="L106" s="74"/>
      <c r="M106" s="42" t="str">
        <f>IF(COUNTA(B106:L106)=0,"",IF(AND(B106="",NOT(ISNUMBER(B106))),"NG：氏名を入力",IF(COUNTA(C106:L106)=0,"NG：資格を選択",IF(OR(AND(NOT(AND(C106="",NOT(ISNUMBER(C106)))),ISNA(MATCH(C106,設定・マスタ!$H$5:$H$96,0))),AND(NOT(AND(D106="",NOT(ISNUMBER(D106)))),ISNA(MATCH(D106,設定・マスタ!$H$5:$H$96,0))),AND(NOT(AND(E106="",NOT(ISNUMBER(E106)))),ISNA(MATCH(E106,設定・マスタ!$H$5:$H$96,0))),AND(NOT(AND(F106="",NOT(ISNUMBER(F106)))),ISNA(MATCH(F106,設定・マスタ!$H$5:$H$96,0))),AND(NOT(AND(G106="",NOT(ISNUMBER(G106)))),ISNA(MATCH(G106,設定・マスタ!$H$5:$H$96,0))),AND(NOT(AND(H106="",NOT(ISNUMBER(H106)))),ISNA(MATCH(H106,設定・マスタ!$H$5:$H$96,0))),AND(NOT(AND(I106="",NOT(ISNUMBER(I106)))),ISNA(MATCH(I106,設定・マスタ!$H$5:$H$96,0))),AND(NOT(AND(J106="",NOT(ISNUMBER(J106)))),ISNA(MATCH(J106,設定・マスタ!$H$5:$H$96,0))),AND(NOT(AND(K106="",NOT(ISNUMBER(K106)))),ISNA(MATCH(K106,設定・マスタ!$H$5:$H$96,0))),AND(NOT(AND(L106="",NOT(ISNUMBER(L106)))),ISNA(MATCH(L106,設定・マスタ!$H$5:$H$96,0)))),"NG：リストから選択",IF(OR(AND(NOT(AND(C106="",NOT(ISNUMBER(C106)))),COUNTIFS(C106:L106,C106)&gt;1),AND(NOT(AND(D106="",NOT(ISNUMBER(D106)))),COUNTIFS(C106:L106,D106)&gt;1),AND(NOT(AND(E106="",NOT(ISNUMBER(E106)))),COUNTIFS(C106:L106,E106)&gt;1),AND(NOT(AND(F106="",NOT(ISNUMBER(F106)))),COUNTIFS(C106:L106,F106)&gt;1),AND(NOT(AND(G106="",NOT(ISNUMBER(G106)))),COUNTIFS(C106:L106,G106)&gt;1),AND(NOT(AND(H106="",NOT(ISNUMBER(H106)))),COUNTIFS(C106:L106,H106)&gt;1),AND(NOT(AND(I106="",NOT(ISNUMBER(I106)))),COUNTIFS(C106:L106,I106)&gt;1),AND(NOT(AND(J106="",NOT(ISNUMBER(J106)))),COUNTIFS(C106:L106,J106)&gt;1),AND(NOT(AND(K106="",NOT(ISNUMBER(K106)))),COUNTIFS(C106:L106,K106)&gt;1),AND(NOT(AND(L106="",NOT(ISNUMBER(L106)))),COUNTIFS(C106:L106,L106)&gt;1)),"NG：同じ資格が重複",IF(COUNTIFS($B$11:$B$110,B106)&gt;1,"要確認：同名の職員","OK"))))))</f>
        <v/>
      </c>
      <c r="N106" s="41">
        <f t="shared" si="1"/>
        <v>0</v>
      </c>
    </row>
    <row r="107" spans="1:14" ht="22.35" customHeight="1">
      <c r="A107" s="89">
        <v>97</v>
      </c>
      <c r="B107" s="73"/>
      <c r="C107" s="74"/>
      <c r="D107" s="74"/>
      <c r="E107" s="74"/>
      <c r="F107" s="74"/>
      <c r="G107" s="74"/>
      <c r="H107" s="74"/>
      <c r="I107" s="74"/>
      <c r="J107" s="74"/>
      <c r="K107" s="74"/>
      <c r="L107" s="74"/>
      <c r="M107" s="42" t="str">
        <f>IF(COUNTA(B107:L107)=0,"",IF(AND(B107="",NOT(ISNUMBER(B107))),"NG：氏名を入力",IF(COUNTA(C107:L107)=0,"NG：資格を選択",IF(OR(AND(NOT(AND(C107="",NOT(ISNUMBER(C107)))),ISNA(MATCH(C107,設定・マスタ!$H$5:$H$96,0))),AND(NOT(AND(D107="",NOT(ISNUMBER(D107)))),ISNA(MATCH(D107,設定・マスタ!$H$5:$H$96,0))),AND(NOT(AND(E107="",NOT(ISNUMBER(E107)))),ISNA(MATCH(E107,設定・マスタ!$H$5:$H$96,0))),AND(NOT(AND(F107="",NOT(ISNUMBER(F107)))),ISNA(MATCH(F107,設定・マスタ!$H$5:$H$96,0))),AND(NOT(AND(G107="",NOT(ISNUMBER(G107)))),ISNA(MATCH(G107,設定・マスタ!$H$5:$H$96,0))),AND(NOT(AND(H107="",NOT(ISNUMBER(H107)))),ISNA(MATCH(H107,設定・マスタ!$H$5:$H$96,0))),AND(NOT(AND(I107="",NOT(ISNUMBER(I107)))),ISNA(MATCH(I107,設定・マスタ!$H$5:$H$96,0))),AND(NOT(AND(J107="",NOT(ISNUMBER(J107)))),ISNA(MATCH(J107,設定・マスタ!$H$5:$H$96,0))),AND(NOT(AND(K107="",NOT(ISNUMBER(K107)))),ISNA(MATCH(K107,設定・マスタ!$H$5:$H$96,0))),AND(NOT(AND(L107="",NOT(ISNUMBER(L107)))),ISNA(MATCH(L107,設定・マスタ!$H$5:$H$96,0)))),"NG：リストから選択",IF(OR(AND(NOT(AND(C107="",NOT(ISNUMBER(C107)))),COUNTIFS(C107:L107,C107)&gt;1),AND(NOT(AND(D107="",NOT(ISNUMBER(D107)))),COUNTIFS(C107:L107,D107)&gt;1),AND(NOT(AND(E107="",NOT(ISNUMBER(E107)))),COUNTIFS(C107:L107,E107)&gt;1),AND(NOT(AND(F107="",NOT(ISNUMBER(F107)))),COUNTIFS(C107:L107,F107)&gt;1),AND(NOT(AND(G107="",NOT(ISNUMBER(G107)))),COUNTIFS(C107:L107,G107)&gt;1),AND(NOT(AND(H107="",NOT(ISNUMBER(H107)))),COUNTIFS(C107:L107,H107)&gt;1),AND(NOT(AND(I107="",NOT(ISNUMBER(I107)))),COUNTIFS(C107:L107,I107)&gt;1),AND(NOT(AND(J107="",NOT(ISNUMBER(J107)))),COUNTIFS(C107:L107,J107)&gt;1),AND(NOT(AND(K107="",NOT(ISNUMBER(K107)))),COUNTIFS(C107:L107,K107)&gt;1),AND(NOT(AND(L107="",NOT(ISNUMBER(L107)))),COUNTIFS(C107:L107,L107)&gt;1)),"NG：同じ資格が重複",IF(COUNTIFS($B$11:$B$110,B107)&gt;1,"要確認：同名の職員","OK"))))))</f>
        <v/>
      </c>
      <c r="N107" s="41">
        <f t="shared" si="1"/>
        <v>0</v>
      </c>
    </row>
    <row r="108" spans="1:14" ht="22.35" customHeight="1">
      <c r="A108" s="89">
        <v>98</v>
      </c>
      <c r="B108" s="73"/>
      <c r="C108" s="74"/>
      <c r="D108" s="74"/>
      <c r="E108" s="74"/>
      <c r="F108" s="74"/>
      <c r="G108" s="74"/>
      <c r="H108" s="74"/>
      <c r="I108" s="74"/>
      <c r="J108" s="74"/>
      <c r="K108" s="74"/>
      <c r="L108" s="74"/>
      <c r="M108" s="42" t="str">
        <f>IF(COUNTA(B108:L108)=0,"",IF(AND(B108="",NOT(ISNUMBER(B108))),"NG：氏名を入力",IF(COUNTA(C108:L108)=0,"NG：資格を選択",IF(OR(AND(NOT(AND(C108="",NOT(ISNUMBER(C108)))),ISNA(MATCH(C108,設定・マスタ!$H$5:$H$96,0))),AND(NOT(AND(D108="",NOT(ISNUMBER(D108)))),ISNA(MATCH(D108,設定・マスタ!$H$5:$H$96,0))),AND(NOT(AND(E108="",NOT(ISNUMBER(E108)))),ISNA(MATCH(E108,設定・マスタ!$H$5:$H$96,0))),AND(NOT(AND(F108="",NOT(ISNUMBER(F108)))),ISNA(MATCH(F108,設定・マスタ!$H$5:$H$96,0))),AND(NOT(AND(G108="",NOT(ISNUMBER(G108)))),ISNA(MATCH(G108,設定・マスタ!$H$5:$H$96,0))),AND(NOT(AND(H108="",NOT(ISNUMBER(H108)))),ISNA(MATCH(H108,設定・マスタ!$H$5:$H$96,0))),AND(NOT(AND(I108="",NOT(ISNUMBER(I108)))),ISNA(MATCH(I108,設定・マスタ!$H$5:$H$96,0))),AND(NOT(AND(J108="",NOT(ISNUMBER(J108)))),ISNA(MATCH(J108,設定・マスタ!$H$5:$H$96,0))),AND(NOT(AND(K108="",NOT(ISNUMBER(K108)))),ISNA(MATCH(K108,設定・マスタ!$H$5:$H$96,0))),AND(NOT(AND(L108="",NOT(ISNUMBER(L108)))),ISNA(MATCH(L108,設定・マスタ!$H$5:$H$96,0)))),"NG：リストから選択",IF(OR(AND(NOT(AND(C108="",NOT(ISNUMBER(C108)))),COUNTIFS(C108:L108,C108)&gt;1),AND(NOT(AND(D108="",NOT(ISNUMBER(D108)))),COUNTIFS(C108:L108,D108)&gt;1),AND(NOT(AND(E108="",NOT(ISNUMBER(E108)))),COUNTIFS(C108:L108,E108)&gt;1),AND(NOT(AND(F108="",NOT(ISNUMBER(F108)))),COUNTIFS(C108:L108,F108)&gt;1),AND(NOT(AND(G108="",NOT(ISNUMBER(G108)))),COUNTIFS(C108:L108,G108)&gt;1),AND(NOT(AND(H108="",NOT(ISNUMBER(H108)))),COUNTIFS(C108:L108,H108)&gt;1),AND(NOT(AND(I108="",NOT(ISNUMBER(I108)))),COUNTIFS(C108:L108,I108)&gt;1),AND(NOT(AND(J108="",NOT(ISNUMBER(J108)))),COUNTIFS(C108:L108,J108)&gt;1),AND(NOT(AND(K108="",NOT(ISNUMBER(K108)))),COUNTIFS(C108:L108,K108)&gt;1),AND(NOT(AND(L108="",NOT(ISNUMBER(L108)))),COUNTIFS(C108:L108,L108)&gt;1)),"NG：同じ資格が重複",IF(COUNTIFS($B$11:$B$110,B108)&gt;1,"要確認：同名の職員","OK"))))))</f>
        <v/>
      </c>
      <c r="N108" s="41">
        <f t="shared" si="1"/>
        <v>0</v>
      </c>
    </row>
    <row r="109" spans="1:14" ht="22.35" customHeight="1">
      <c r="A109" s="89">
        <v>99</v>
      </c>
      <c r="B109" s="73"/>
      <c r="C109" s="74"/>
      <c r="D109" s="74"/>
      <c r="E109" s="74"/>
      <c r="F109" s="74"/>
      <c r="G109" s="74"/>
      <c r="H109" s="74"/>
      <c r="I109" s="74"/>
      <c r="J109" s="74"/>
      <c r="K109" s="74"/>
      <c r="L109" s="74"/>
      <c r="M109" s="42" t="str">
        <f>IF(COUNTA(B109:L109)=0,"",IF(AND(B109="",NOT(ISNUMBER(B109))),"NG：氏名を入力",IF(COUNTA(C109:L109)=0,"NG：資格を選択",IF(OR(AND(NOT(AND(C109="",NOT(ISNUMBER(C109)))),ISNA(MATCH(C109,設定・マスタ!$H$5:$H$96,0))),AND(NOT(AND(D109="",NOT(ISNUMBER(D109)))),ISNA(MATCH(D109,設定・マスタ!$H$5:$H$96,0))),AND(NOT(AND(E109="",NOT(ISNUMBER(E109)))),ISNA(MATCH(E109,設定・マスタ!$H$5:$H$96,0))),AND(NOT(AND(F109="",NOT(ISNUMBER(F109)))),ISNA(MATCH(F109,設定・マスタ!$H$5:$H$96,0))),AND(NOT(AND(G109="",NOT(ISNUMBER(G109)))),ISNA(MATCH(G109,設定・マスタ!$H$5:$H$96,0))),AND(NOT(AND(H109="",NOT(ISNUMBER(H109)))),ISNA(MATCH(H109,設定・マスタ!$H$5:$H$96,0))),AND(NOT(AND(I109="",NOT(ISNUMBER(I109)))),ISNA(MATCH(I109,設定・マスタ!$H$5:$H$96,0))),AND(NOT(AND(J109="",NOT(ISNUMBER(J109)))),ISNA(MATCH(J109,設定・マスタ!$H$5:$H$96,0))),AND(NOT(AND(K109="",NOT(ISNUMBER(K109)))),ISNA(MATCH(K109,設定・マスタ!$H$5:$H$96,0))),AND(NOT(AND(L109="",NOT(ISNUMBER(L109)))),ISNA(MATCH(L109,設定・マスタ!$H$5:$H$96,0)))),"NG：リストから選択",IF(OR(AND(NOT(AND(C109="",NOT(ISNUMBER(C109)))),COUNTIFS(C109:L109,C109)&gt;1),AND(NOT(AND(D109="",NOT(ISNUMBER(D109)))),COUNTIFS(C109:L109,D109)&gt;1),AND(NOT(AND(E109="",NOT(ISNUMBER(E109)))),COUNTIFS(C109:L109,E109)&gt;1),AND(NOT(AND(F109="",NOT(ISNUMBER(F109)))),COUNTIFS(C109:L109,F109)&gt;1),AND(NOT(AND(G109="",NOT(ISNUMBER(G109)))),COUNTIFS(C109:L109,G109)&gt;1),AND(NOT(AND(H109="",NOT(ISNUMBER(H109)))),COUNTIFS(C109:L109,H109)&gt;1),AND(NOT(AND(I109="",NOT(ISNUMBER(I109)))),COUNTIFS(C109:L109,I109)&gt;1),AND(NOT(AND(J109="",NOT(ISNUMBER(J109)))),COUNTIFS(C109:L109,J109)&gt;1),AND(NOT(AND(K109="",NOT(ISNUMBER(K109)))),COUNTIFS(C109:L109,K109)&gt;1),AND(NOT(AND(L109="",NOT(ISNUMBER(L109)))),COUNTIFS(C109:L109,L109)&gt;1)),"NG：同じ資格が重複",IF(COUNTIFS($B$11:$B$110,B109)&gt;1,"要確認：同名の職員","OK"))))))</f>
        <v/>
      </c>
      <c r="N109" s="41">
        <f t="shared" si="1"/>
        <v>0</v>
      </c>
    </row>
    <row r="110" spans="1:14" ht="22.35" customHeight="1">
      <c r="A110" s="89">
        <v>100</v>
      </c>
      <c r="B110" s="73"/>
      <c r="C110" s="74"/>
      <c r="D110" s="74"/>
      <c r="E110" s="74"/>
      <c r="F110" s="74"/>
      <c r="G110" s="74"/>
      <c r="H110" s="74"/>
      <c r="I110" s="74"/>
      <c r="J110" s="74"/>
      <c r="K110" s="74"/>
      <c r="L110" s="74"/>
      <c r="M110" s="42" t="str">
        <f>IF(COUNTA(B110:L110)=0,"",IF(AND(B110="",NOT(ISNUMBER(B110))),"NG：氏名を入力",IF(COUNTA(C110:L110)=0,"NG：資格を選択",IF(OR(AND(NOT(AND(C110="",NOT(ISNUMBER(C110)))),ISNA(MATCH(C110,設定・マスタ!$H$5:$H$96,0))),AND(NOT(AND(D110="",NOT(ISNUMBER(D110)))),ISNA(MATCH(D110,設定・マスタ!$H$5:$H$96,0))),AND(NOT(AND(E110="",NOT(ISNUMBER(E110)))),ISNA(MATCH(E110,設定・マスタ!$H$5:$H$96,0))),AND(NOT(AND(F110="",NOT(ISNUMBER(F110)))),ISNA(MATCH(F110,設定・マスタ!$H$5:$H$96,0))),AND(NOT(AND(G110="",NOT(ISNUMBER(G110)))),ISNA(MATCH(G110,設定・マスタ!$H$5:$H$96,0))),AND(NOT(AND(H110="",NOT(ISNUMBER(H110)))),ISNA(MATCH(H110,設定・マスタ!$H$5:$H$96,0))),AND(NOT(AND(I110="",NOT(ISNUMBER(I110)))),ISNA(MATCH(I110,設定・マスタ!$H$5:$H$96,0))),AND(NOT(AND(J110="",NOT(ISNUMBER(J110)))),ISNA(MATCH(J110,設定・マスタ!$H$5:$H$96,0))),AND(NOT(AND(K110="",NOT(ISNUMBER(K110)))),ISNA(MATCH(K110,設定・マスタ!$H$5:$H$96,0))),AND(NOT(AND(L110="",NOT(ISNUMBER(L110)))),ISNA(MATCH(L110,設定・マスタ!$H$5:$H$96,0)))),"NG：リストから選択",IF(OR(AND(NOT(AND(C110="",NOT(ISNUMBER(C110)))),COUNTIFS(C110:L110,C110)&gt;1),AND(NOT(AND(D110="",NOT(ISNUMBER(D110)))),COUNTIFS(C110:L110,D110)&gt;1),AND(NOT(AND(E110="",NOT(ISNUMBER(E110)))),COUNTIFS(C110:L110,E110)&gt;1),AND(NOT(AND(F110="",NOT(ISNUMBER(F110)))),COUNTIFS(C110:L110,F110)&gt;1),AND(NOT(AND(G110="",NOT(ISNUMBER(G110)))),COUNTIFS(C110:L110,G110)&gt;1),AND(NOT(AND(H110="",NOT(ISNUMBER(H110)))),COUNTIFS(C110:L110,H110)&gt;1),AND(NOT(AND(I110="",NOT(ISNUMBER(I110)))),COUNTIFS(C110:L110,I110)&gt;1),AND(NOT(AND(J110="",NOT(ISNUMBER(J110)))),COUNTIFS(C110:L110,J110)&gt;1),AND(NOT(AND(K110="",NOT(ISNUMBER(K110)))),COUNTIFS(C110:L110,K110)&gt;1),AND(NOT(AND(L110="",NOT(ISNUMBER(L110)))),COUNTIFS(C110:L110,L110)&gt;1)),"NG：同じ資格が重複",IF(COUNTIFS($B$11:$B$110,B110)&gt;1,"要確認：同名の職員","OK"))))))</f>
        <v/>
      </c>
      <c r="N110" s="41">
        <f t="shared" si="1"/>
        <v>0</v>
      </c>
    </row>
    <row r="113" spans="1:13" ht="24" customHeight="1">
      <c r="A113" s="252" t="s">
        <v>615</v>
      </c>
      <c r="B113" s="252"/>
      <c r="C113" s="252"/>
      <c r="D113" s="252"/>
      <c r="E113" s="252"/>
      <c r="F113" s="252"/>
      <c r="G113" s="252"/>
      <c r="H113" s="252"/>
      <c r="I113" s="252"/>
      <c r="J113" s="252"/>
      <c r="K113" s="252"/>
      <c r="L113" s="252"/>
      <c r="M113" s="252"/>
    </row>
    <row r="115" spans="1:13" ht="35.25" customHeight="1">
      <c r="A115" s="3"/>
      <c r="B115" s="45" t="s">
        <v>97</v>
      </c>
      <c r="C115" s="45"/>
      <c r="D115" s="45" t="s">
        <v>61</v>
      </c>
      <c r="E115" s="45"/>
      <c r="F115" s="45"/>
      <c r="G115" s="45"/>
      <c r="H115" s="45"/>
      <c r="I115" s="45"/>
      <c r="J115" s="45"/>
      <c r="K115" s="45"/>
      <c r="L115" s="45" t="s">
        <v>98</v>
      </c>
      <c r="M115" s="45" t="s">
        <v>99</v>
      </c>
    </row>
    <row r="116" spans="1:13" ht="22.35" customHeight="1">
      <c r="B116" s="43" t="s">
        <v>71</v>
      </c>
      <c r="D116" s="232" t="s">
        <v>428</v>
      </c>
      <c r="E116" s="232"/>
      <c r="F116" s="232"/>
      <c r="G116" s="232"/>
      <c r="H116" s="232"/>
      <c r="I116" s="232"/>
      <c r="J116" s="232"/>
      <c r="K116" s="232"/>
      <c r="L116" s="44" t="str">
        <f>IF($B$8&gt;0,"",COUNTIFS($C$11:$L$110,設定・マスタ!H5))</f>
        <v/>
      </c>
      <c r="M116" s="88" t="str">
        <f t="shared" ref="M116:M179" si="2">IF($B$8&gt;0,"要修正","OK")</f>
        <v>要修正</v>
      </c>
    </row>
    <row r="117" spans="1:13" ht="22.35" customHeight="1">
      <c r="B117" s="43" t="s">
        <v>429</v>
      </c>
      <c r="D117" s="232" t="s">
        <v>430</v>
      </c>
      <c r="E117" s="232"/>
      <c r="F117" s="232"/>
      <c r="G117" s="232"/>
      <c r="H117" s="232"/>
      <c r="I117" s="232"/>
      <c r="J117" s="232"/>
      <c r="K117" s="232"/>
      <c r="L117" s="44" t="str">
        <f>IF($B$8&gt;0,"",COUNTIFS($C$11:$L$110,設定・マスタ!H6))</f>
        <v/>
      </c>
      <c r="M117" s="88" t="str">
        <f t="shared" si="2"/>
        <v>要修正</v>
      </c>
    </row>
    <row r="118" spans="1:13" ht="22.35" customHeight="1">
      <c r="B118" s="43" t="s">
        <v>431</v>
      </c>
      <c r="D118" s="232" t="s">
        <v>432</v>
      </c>
      <c r="E118" s="232"/>
      <c r="F118" s="232"/>
      <c r="G118" s="232"/>
      <c r="H118" s="232"/>
      <c r="I118" s="232"/>
      <c r="J118" s="232"/>
      <c r="K118" s="232"/>
      <c r="L118" s="44" t="str">
        <f>IF($B$8&gt;0,"",COUNTIFS($C$11:$L$110,設定・マスタ!H7))</f>
        <v/>
      </c>
      <c r="M118" s="88" t="str">
        <f t="shared" si="2"/>
        <v>要修正</v>
      </c>
    </row>
    <row r="119" spans="1:13" ht="22.35" customHeight="1">
      <c r="B119" s="43" t="s">
        <v>72</v>
      </c>
      <c r="D119" s="232" t="s">
        <v>433</v>
      </c>
      <c r="E119" s="232"/>
      <c r="F119" s="232"/>
      <c r="G119" s="232"/>
      <c r="H119" s="232"/>
      <c r="I119" s="232"/>
      <c r="J119" s="232"/>
      <c r="K119" s="232"/>
      <c r="L119" s="44" t="str">
        <f>IF($B$8&gt;0,"",COUNTIFS($C$11:$L$110,設定・マスタ!H8))</f>
        <v/>
      </c>
      <c r="M119" s="88" t="str">
        <f t="shared" si="2"/>
        <v>要修正</v>
      </c>
    </row>
    <row r="120" spans="1:13" ht="22.35" customHeight="1">
      <c r="B120" s="43" t="s">
        <v>434</v>
      </c>
      <c r="D120" s="232" t="s">
        <v>435</v>
      </c>
      <c r="E120" s="232"/>
      <c r="F120" s="232"/>
      <c r="G120" s="232"/>
      <c r="H120" s="232"/>
      <c r="I120" s="232"/>
      <c r="J120" s="232"/>
      <c r="K120" s="232"/>
      <c r="L120" s="44" t="str">
        <f>IF($B$8&gt;0,"",COUNTIFS($C$11:$L$110,設定・マスタ!H9))</f>
        <v/>
      </c>
      <c r="M120" s="88" t="str">
        <f t="shared" si="2"/>
        <v>要修正</v>
      </c>
    </row>
    <row r="121" spans="1:13" ht="22.35" customHeight="1">
      <c r="B121" s="43" t="s">
        <v>436</v>
      </c>
      <c r="D121" s="232" t="s">
        <v>437</v>
      </c>
      <c r="E121" s="232"/>
      <c r="F121" s="232"/>
      <c r="G121" s="232"/>
      <c r="H121" s="232"/>
      <c r="I121" s="232"/>
      <c r="J121" s="232"/>
      <c r="K121" s="232"/>
      <c r="L121" s="44" t="str">
        <f>IF($B$8&gt;0,"",COUNTIFS($C$11:$L$110,設定・マスタ!H10))</f>
        <v/>
      </c>
      <c r="M121" s="88" t="str">
        <f t="shared" si="2"/>
        <v>要修正</v>
      </c>
    </row>
    <row r="122" spans="1:13" ht="22.35" customHeight="1">
      <c r="B122" s="43" t="s">
        <v>289</v>
      </c>
      <c r="D122" s="232" t="s">
        <v>290</v>
      </c>
      <c r="E122" s="232"/>
      <c r="F122" s="232"/>
      <c r="G122" s="232"/>
      <c r="H122" s="232"/>
      <c r="I122" s="232"/>
      <c r="J122" s="232"/>
      <c r="K122" s="232"/>
      <c r="L122" s="44" t="str">
        <f>IF($B$8&gt;0,"",COUNTIFS($C$11:$L$110,設定・マスタ!H11))</f>
        <v/>
      </c>
      <c r="M122" s="88" t="str">
        <f t="shared" si="2"/>
        <v>要修正</v>
      </c>
    </row>
    <row r="123" spans="1:13" ht="22.35" customHeight="1">
      <c r="B123" s="43" t="s">
        <v>439</v>
      </c>
      <c r="D123" s="232" t="s">
        <v>440</v>
      </c>
      <c r="E123" s="232"/>
      <c r="F123" s="232"/>
      <c r="G123" s="232"/>
      <c r="H123" s="232"/>
      <c r="I123" s="232"/>
      <c r="J123" s="232"/>
      <c r="K123" s="232"/>
      <c r="L123" s="44" t="str">
        <f>IF($B$8&gt;0,"",COUNTIFS($C$11:$L$110,設定・マスタ!H12))</f>
        <v/>
      </c>
      <c r="M123" s="88" t="str">
        <f t="shared" si="2"/>
        <v>要修正</v>
      </c>
    </row>
    <row r="124" spans="1:13" ht="22.35" customHeight="1">
      <c r="B124" s="43" t="s">
        <v>441</v>
      </c>
      <c r="D124" s="232" t="s">
        <v>442</v>
      </c>
      <c r="E124" s="232"/>
      <c r="F124" s="232"/>
      <c r="G124" s="232"/>
      <c r="H124" s="232"/>
      <c r="I124" s="232"/>
      <c r="J124" s="232"/>
      <c r="K124" s="232"/>
      <c r="L124" s="44" t="str">
        <f>IF($B$8&gt;0,"",COUNTIFS($C$11:$L$110,設定・マスタ!H13))</f>
        <v/>
      </c>
      <c r="M124" s="88" t="str">
        <f t="shared" si="2"/>
        <v>要修正</v>
      </c>
    </row>
    <row r="125" spans="1:13" ht="22.35" customHeight="1">
      <c r="B125" s="43" t="s">
        <v>443</v>
      </c>
      <c r="D125" s="232" t="s">
        <v>444</v>
      </c>
      <c r="E125" s="232"/>
      <c r="F125" s="232"/>
      <c r="G125" s="232"/>
      <c r="H125" s="232"/>
      <c r="I125" s="232"/>
      <c r="J125" s="232"/>
      <c r="K125" s="232"/>
      <c r="L125" s="44" t="str">
        <f>IF($B$8&gt;0,"",COUNTIFS($C$11:$L$110,設定・マスタ!H14))</f>
        <v/>
      </c>
      <c r="M125" s="88" t="str">
        <f t="shared" si="2"/>
        <v>要修正</v>
      </c>
    </row>
    <row r="126" spans="1:13" ht="22.35" customHeight="1">
      <c r="B126" s="43" t="s">
        <v>445</v>
      </c>
      <c r="D126" s="232" t="s">
        <v>446</v>
      </c>
      <c r="E126" s="232"/>
      <c r="F126" s="232"/>
      <c r="G126" s="232"/>
      <c r="H126" s="232"/>
      <c r="I126" s="232"/>
      <c r="J126" s="232"/>
      <c r="K126" s="232"/>
      <c r="L126" s="44" t="str">
        <f>IF($B$8&gt;0,"",COUNTIFS($C$11:$L$110,設定・マスタ!H15))</f>
        <v/>
      </c>
      <c r="M126" s="88" t="str">
        <f t="shared" si="2"/>
        <v>要修正</v>
      </c>
    </row>
    <row r="127" spans="1:13" ht="22.35" customHeight="1">
      <c r="B127" s="43" t="s">
        <v>447</v>
      </c>
      <c r="D127" s="232" t="s">
        <v>448</v>
      </c>
      <c r="E127" s="232"/>
      <c r="F127" s="232"/>
      <c r="G127" s="232"/>
      <c r="H127" s="232"/>
      <c r="I127" s="232"/>
      <c r="J127" s="232"/>
      <c r="K127" s="232"/>
      <c r="L127" s="44" t="str">
        <f>IF($B$8&gt;0,"",COUNTIFS($C$11:$L$110,設定・マスタ!H16))</f>
        <v/>
      </c>
      <c r="M127" s="88" t="str">
        <f t="shared" si="2"/>
        <v>要修正</v>
      </c>
    </row>
    <row r="128" spans="1:13" ht="22.35" customHeight="1">
      <c r="B128" s="43" t="s">
        <v>449</v>
      </c>
      <c r="D128" s="232" t="s">
        <v>450</v>
      </c>
      <c r="E128" s="232"/>
      <c r="F128" s="232"/>
      <c r="G128" s="232"/>
      <c r="H128" s="232"/>
      <c r="I128" s="232"/>
      <c r="J128" s="232"/>
      <c r="K128" s="232"/>
      <c r="L128" s="44" t="str">
        <f>IF($B$8&gt;0,"",COUNTIFS($C$11:$L$110,設定・マスタ!H17))</f>
        <v/>
      </c>
      <c r="M128" s="88" t="str">
        <f t="shared" si="2"/>
        <v>要修正</v>
      </c>
    </row>
    <row r="129" spans="2:13" ht="22.35" customHeight="1">
      <c r="B129" s="43" t="s">
        <v>451</v>
      </c>
      <c r="D129" s="232" t="s">
        <v>452</v>
      </c>
      <c r="E129" s="232"/>
      <c r="F129" s="232"/>
      <c r="G129" s="232"/>
      <c r="H129" s="232"/>
      <c r="I129" s="232"/>
      <c r="J129" s="232"/>
      <c r="K129" s="232"/>
      <c r="L129" s="44" t="str">
        <f>IF($B$8&gt;0,"",COUNTIFS($C$11:$L$110,設定・マスタ!H18))</f>
        <v/>
      </c>
      <c r="M129" s="88" t="str">
        <f t="shared" si="2"/>
        <v>要修正</v>
      </c>
    </row>
    <row r="130" spans="2:13" ht="22.35" customHeight="1">
      <c r="B130" s="43" t="s">
        <v>453</v>
      </c>
      <c r="D130" s="232" t="s">
        <v>454</v>
      </c>
      <c r="E130" s="232"/>
      <c r="F130" s="232"/>
      <c r="G130" s="232"/>
      <c r="H130" s="232"/>
      <c r="I130" s="232"/>
      <c r="J130" s="232"/>
      <c r="K130" s="232"/>
      <c r="L130" s="44" t="str">
        <f>IF($B$8&gt;0,"",COUNTIFS($C$11:$L$110,設定・マスタ!H19))</f>
        <v/>
      </c>
      <c r="M130" s="88" t="str">
        <f t="shared" si="2"/>
        <v>要修正</v>
      </c>
    </row>
    <row r="131" spans="2:13" ht="22.35" customHeight="1">
      <c r="B131" s="43" t="s">
        <v>455</v>
      </c>
      <c r="D131" s="232" t="s">
        <v>456</v>
      </c>
      <c r="E131" s="232"/>
      <c r="F131" s="232"/>
      <c r="G131" s="232"/>
      <c r="H131" s="232"/>
      <c r="I131" s="232"/>
      <c r="J131" s="232"/>
      <c r="K131" s="232"/>
      <c r="L131" s="44" t="str">
        <f>IF($B$8&gt;0,"",COUNTIFS($C$11:$L$110,設定・マスタ!H20))</f>
        <v/>
      </c>
      <c r="M131" s="88" t="str">
        <f t="shared" si="2"/>
        <v>要修正</v>
      </c>
    </row>
    <row r="132" spans="2:13" ht="22.35" customHeight="1">
      <c r="B132" s="43" t="s">
        <v>457</v>
      </c>
      <c r="D132" s="232" t="s">
        <v>458</v>
      </c>
      <c r="E132" s="232"/>
      <c r="F132" s="232"/>
      <c r="G132" s="232"/>
      <c r="H132" s="232"/>
      <c r="I132" s="232"/>
      <c r="J132" s="232"/>
      <c r="K132" s="232"/>
      <c r="L132" s="44" t="str">
        <f>IF($B$8&gt;0,"",COUNTIFS($C$11:$L$110,設定・マスタ!H21))</f>
        <v/>
      </c>
      <c r="M132" s="88" t="str">
        <f t="shared" si="2"/>
        <v>要修正</v>
      </c>
    </row>
    <row r="133" spans="2:13" ht="22.35" customHeight="1">
      <c r="B133" s="43" t="s">
        <v>459</v>
      </c>
      <c r="D133" s="232" t="s">
        <v>460</v>
      </c>
      <c r="E133" s="232"/>
      <c r="F133" s="232"/>
      <c r="G133" s="232"/>
      <c r="H133" s="232"/>
      <c r="I133" s="232"/>
      <c r="J133" s="232"/>
      <c r="K133" s="232"/>
      <c r="L133" s="44" t="str">
        <f>IF($B$8&gt;0,"",COUNTIFS($C$11:$L$110,設定・マスタ!H22))</f>
        <v/>
      </c>
      <c r="M133" s="88" t="str">
        <f t="shared" si="2"/>
        <v>要修正</v>
      </c>
    </row>
    <row r="134" spans="2:13" ht="22.35" customHeight="1">
      <c r="B134" s="43" t="s">
        <v>461</v>
      </c>
      <c r="D134" s="232" t="s">
        <v>462</v>
      </c>
      <c r="E134" s="232"/>
      <c r="F134" s="232"/>
      <c r="G134" s="232"/>
      <c r="H134" s="232"/>
      <c r="I134" s="232"/>
      <c r="J134" s="232"/>
      <c r="K134" s="232"/>
      <c r="L134" s="44" t="str">
        <f>IF($B$8&gt;0,"",COUNTIFS($C$11:$L$110,設定・マスタ!H23))</f>
        <v/>
      </c>
      <c r="M134" s="88" t="str">
        <f t="shared" si="2"/>
        <v>要修正</v>
      </c>
    </row>
    <row r="135" spans="2:13" ht="22.35" customHeight="1">
      <c r="B135" s="43" t="s">
        <v>463</v>
      </c>
      <c r="D135" s="232" t="s">
        <v>464</v>
      </c>
      <c r="E135" s="232"/>
      <c r="F135" s="232"/>
      <c r="G135" s="232"/>
      <c r="H135" s="232"/>
      <c r="I135" s="232"/>
      <c r="J135" s="232"/>
      <c r="K135" s="232"/>
      <c r="L135" s="44" t="str">
        <f>IF($B$8&gt;0,"",COUNTIFS($C$11:$L$110,設定・マスタ!H24))</f>
        <v/>
      </c>
      <c r="M135" s="88" t="str">
        <f t="shared" si="2"/>
        <v>要修正</v>
      </c>
    </row>
    <row r="136" spans="2:13" ht="22.35" customHeight="1">
      <c r="B136" s="43" t="s">
        <v>465</v>
      </c>
      <c r="D136" s="232" t="s">
        <v>466</v>
      </c>
      <c r="E136" s="232"/>
      <c r="F136" s="232"/>
      <c r="G136" s="232"/>
      <c r="H136" s="232"/>
      <c r="I136" s="232"/>
      <c r="J136" s="232"/>
      <c r="K136" s="232"/>
      <c r="L136" s="44" t="str">
        <f>IF($B$8&gt;0,"",COUNTIFS($C$11:$L$110,設定・マスタ!H25))</f>
        <v/>
      </c>
      <c r="M136" s="88" t="str">
        <f t="shared" si="2"/>
        <v>要修正</v>
      </c>
    </row>
    <row r="137" spans="2:13" ht="22.35" customHeight="1">
      <c r="B137" s="43" t="s">
        <v>467</v>
      </c>
      <c r="D137" s="232" t="s">
        <v>468</v>
      </c>
      <c r="E137" s="232"/>
      <c r="F137" s="232"/>
      <c r="G137" s="232"/>
      <c r="H137" s="232"/>
      <c r="I137" s="232"/>
      <c r="J137" s="232"/>
      <c r="K137" s="232"/>
      <c r="L137" s="44" t="str">
        <f>IF($B$8&gt;0,"",COUNTIFS($C$11:$L$110,設定・マスタ!H26))</f>
        <v/>
      </c>
      <c r="M137" s="88" t="str">
        <f t="shared" si="2"/>
        <v>要修正</v>
      </c>
    </row>
    <row r="138" spans="2:13" ht="22.35" customHeight="1">
      <c r="B138" s="43" t="s">
        <v>469</v>
      </c>
      <c r="D138" s="232" t="s">
        <v>470</v>
      </c>
      <c r="E138" s="232"/>
      <c r="F138" s="232"/>
      <c r="G138" s="232"/>
      <c r="H138" s="232"/>
      <c r="I138" s="232"/>
      <c r="J138" s="232"/>
      <c r="K138" s="232"/>
      <c r="L138" s="44" t="str">
        <f>IF($B$8&gt;0,"",COUNTIFS($C$11:$L$110,設定・マスタ!H27))</f>
        <v/>
      </c>
      <c r="M138" s="88" t="str">
        <f t="shared" si="2"/>
        <v>要修正</v>
      </c>
    </row>
    <row r="139" spans="2:13" ht="22.35" customHeight="1">
      <c r="B139" s="43" t="s">
        <v>471</v>
      </c>
      <c r="D139" s="232" t="s">
        <v>472</v>
      </c>
      <c r="E139" s="232"/>
      <c r="F139" s="232"/>
      <c r="G139" s="232"/>
      <c r="H139" s="232"/>
      <c r="I139" s="232"/>
      <c r="J139" s="232"/>
      <c r="K139" s="232"/>
      <c r="L139" s="44" t="str">
        <f>IF($B$8&gt;0,"",COUNTIFS($C$11:$L$110,設定・マスタ!H28))</f>
        <v/>
      </c>
      <c r="M139" s="88" t="str">
        <f t="shared" si="2"/>
        <v>要修正</v>
      </c>
    </row>
    <row r="140" spans="2:13" ht="22.35" customHeight="1">
      <c r="B140" s="43" t="s">
        <v>473</v>
      </c>
      <c r="D140" s="232" t="s">
        <v>474</v>
      </c>
      <c r="E140" s="232"/>
      <c r="F140" s="232"/>
      <c r="G140" s="232"/>
      <c r="H140" s="232"/>
      <c r="I140" s="232"/>
      <c r="J140" s="232"/>
      <c r="K140" s="232"/>
      <c r="L140" s="44" t="str">
        <f>IF($B$8&gt;0,"",COUNTIFS($C$11:$L$110,設定・マスタ!H29))</f>
        <v/>
      </c>
      <c r="M140" s="88" t="str">
        <f t="shared" si="2"/>
        <v>要修正</v>
      </c>
    </row>
    <row r="141" spans="2:13" ht="22.35" customHeight="1">
      <c r="B141" s="43" t="s">
        <v>475</v>
      </c>
      <c r="D141" s="232" t="s">
        <v>476</v>
      </c>
      <c r="E141" s="232"/>
      <c r="F141" s="232"/>
      <c r="G141" s="232"/>
      <c r="H141" s="232"/>
      <c r="I141" s="232"/>
      <c r="J141" s="232"/>
      <c r="K141" s="232"/>
      <c r="L141" s="44" t="str">
        <f>IF($B$8&gt;0,"",COUNTIFS($C$11:$L$110,設定・マスタ!H30))</f>
        <v/>
      </c>
      <c r="M141" s="88" t="str">
        <f t="shared" si="2"/>
        <v>要修正</v>
      </c>
    </row>
    <row r="142" spans="2:13" ht="22.35" customHeight="1">
      <c r="B142" s="43" t="s">
        <v>78</v>
      </c>
      <c r="D142" s="232" t="s">
        <v>79</v>
      </c>
      <c r="E142" s="232"/>
      <c r="F142" s="232"/>
      <c r="G142" s="232"/>
      <c r="H142" s="232"/>
      <c r="I142" s="232"/>
      <c r="J142" s="232"/>
      <c r="K142" s="232"/>
      <c r="L142" s="44" t="str">
        <f>IF($B$8&gt;0,"",COUNTIFS($C$11:$L$110,設定・マスタ!H31))</f>
        <v/>
      </c>
      <c r="M142" s="88" t="str">
        <f t="shared" si="2"/>
        <v>要修正</v>
      </c>
    </row>
    <row r="143" spans="2:13" ht="22.35" customHeight="1">
      <c r="B143" s="43" t="s">
        <v>80</v>
      </c>
      <c r="D143" s="232" t="s">
        <v>81</v>
      </c>
      <c r="E143" s="232"/>
      <c r="F143" s="232"/>
      <c r="G143" s="232"/>
      <c r="H143" s="232"/>
      <c r="I143" s="232"/>
      <c r="J143" s="232"/>
      <c r="K143" s="232"/>
      <c r="L143" s="44" t="str">
        <f>IF($B$8&gt;0,"",COUNTIFS($C$11:$L$110,設定・マスタ!H32))</f>
        <v/>
      </c>
      <c r="M143" s="88" t="str">
        <f t="shared" si="2"/>
        <v>要修正</v>
      </c>
    </row>
    <row r="144" spans="2:13" ht="22.35" customHeight="1">
      <c r="B144" s="43" t="s">
        <v>65</v>
      </c>
      <c r="D144" s="232" t="s">
        <v>66</v>
      </c>
      <c r="E144" s="232"/>
      <c r="F144" s="232"/>
      <c r="G144" s="232"/>
      <c r="H144" s="232"/>
      <c r="I144" s="232"/>
      <c r="J144" s="232"/>
      <c r="K144" s="232"/>
      <c r="L144" s="44" t="str">
        <f>IF($B$8&gt;0,"",COUNTIFS($C$11:$L$110,設定・マスタ!H33))</f>
        <v/>
      </c>
      <c r="M144" s="88" t="str">
        <f t="shared" si="2"/>
        <v>要修正</v>
      </c>
    </row>
    <row r="145" spans="2:13" ht="22.35" customHeight="1">
      <c r="B145" s="43" t="s">
        <v>67</v>
      </c>
      <c r="D145" s="232" t="s">
        <v>68</v>
      </c>
      <c r="E145" s="232"/>
      <c r="F145" s="232"/>
      <c r="G145" s="232"/>
      <c r="H145" s="232"/>
      <c r="I145" s="232"/>
      <c r="J145" s="232"/>
      <c r="K145" s="232"/>
      <c r="L145" s="44" t="str">
        <f>IF($B$8&gt;0,"",COUNTIFS($C$11:$L$110,設定・マスタ!H34))</f>
        <v/>
      </c>
      <c r="M145" s="88" t="str">
        <f t="shared" si="2"/>
        <v>要修正</v>
      </c>
    </row>
    <row r="146" spans="2:13" ht="22.35" customHeight="1">
      <c r="B146" s="43" t="s">
        <v>69</v>
      </c>
      <c r="D146" s="232" t="s">
        <v>70</v>
      </c>
      <c r="E146" s="232"/>
      <c r="F146" s="232"/>
      <c r="G146" s="232"/>
      <c r="H146" s="232"/>
      <c r="I146" s="232"/>
      <c r="J146" s="232"/>
      <c r="K146" s="232"/>
      <c r="L146" s="44" t="str">
        <f>IF($B$8&gt;0,"",COUNTIFS($C$11:$L$110,設定・マスタ!H35))</f>
        <v/>
      </c>
      <c r="M146" s="88" t="str">
        <f t="shared" si="2"/>
        <v>要修正</v>
      </c>
    </row>
    <row r="147" spans="2:13" ht="22.35" customHeight="1">
      <c r="B147" s="43" t="s">
        <v>477</v>
      </c>
      <c r="D147" s="232" t="s">
        <v>478</v>
      </c>
      <c r="E147" s="232"/>
      <c r="F147" s="232"/>
      <c r="G147" s="232"/>
      <c r="H147" s="232"/>
      <c r="I147" s="232"/>
      <c r="J147" s="232"/>
      <c r="K147" s="232"/>
      <c r="L147" s="44" t="str">
        <f>IF($B$8&gt;0,"",COUNTIFS($C$11:$L$110,設定・マスタ!H36))</f>
        <v/>
      </c>
      <c r="M147" s="88" t="str">
        <f t="shared" si="2"/>
        <v>要修正</v>
      </c>
    </row>
    <row r="148" spans="2:13" ht="22.35" customHeight="1">
      <c r="B148" s="43" t="s">
        <v>479</v>
      </c>
      <c r="D148" s="232" t="s">
        <v>480</v>
      </c>
      <c r="E148" s="232"/>
      <c r="F148" s="232"/>
      <c r="G148" s="232"/>
      <c r="H148" s="232"/>
      <c r="I148" s="232"/>
      <c r="J148" s="232"/>
      <c r="K148" s="232"/>
      <c r="L148" s="44" t="str">
        <f>IF($B$8&gt;0,"",COUNTIFS($C$11:$L$110,設定・マスタ!H37))</f>
        <v/>
      </c>
      <c r="M148" s="88" t="str">
        <f t="shared" si="2"/>
        <v>要修正</v>
      </c>
    </row>
    <row r="149" spans="2:13" ht="22.35" customHeight="1">
      <c r="B149" s="43" t="s">
        <v>481</v>
      </c>
      <c r="D149" s="232" t="s">
        <v>482</v>
      </c>
      <c r="E149" s="232"/>
      <c r="F149" s="232"/>
      <c r="G149" s="232"/>
      <c r="H149" s="232"/>
      <c r="I149" s="232"/>
      <c r="J149" s="232"/>
      <c r="K149" s="232"/>
      <c r="L149" s="44" t="str">
        <f>IF($B$8&gt;0,"",COUNTIFS($C$11:$L$110,設定・マスタ!H38))</f>
        <v/>
      </c>
      <c r="M149" s="88" t="str">
        <f t="shared" si="2"/>
        <v>要修正</v>
      </c>
    </row>
    <row r="150" spans="2:13" ht="22.35" customHeight="1">
      <c r="B150" s="43" t="s">
        <v>483</v>
      </c>
      <c r="D150" s="232" t="s">
        <v>484</v>
      </c>
      <c r="E150" s="232"/>
      <c r="F150" s="232"/>
      <c r="G150" s="232"/>
      <c r="H150" s="232"/>
      <c r="I150" s="232"/>
      <c r="J150" s="232"/>
      <c r="K150" s="232"/>
      <c r="L150" s="44" t="str">
        <f>IF($B$8&gt;0,"",COUNTIFS($C$11:$L$110,設定・マスタ!H39))</f>
        <v/>
      </c>
      <c r="M150" s="88" t="str">
        <f t="shared" si="2"/>
        <v>要修正</v>
      </c>
    </row>
    <row r="151" spans="2:13" ht="22.35" customHeight="1">
      <c r="B151" s="43" t="s">
        <v>485</v>
      </c>
      <c r="D151" s="232" t="s">
        <v>486</v>
      </c>
      <c r="E151" s="232"/>
      <c r="F151" s="232"/>
      <c r="G151" s="232"/>
      <c r="H151" s="232"/>
      <c r="I151" s="232"/>
      <c r="J151" s="232"/>
      <c r="K151" s="232"/>
      <c r="L151" s="44" t="str">
        <f>IF($B$8&gt;0,"",COUNTIFS($C$11:$L$110,設定・マスタ!H40))</f>
        <v/>
      </c>
      <c r="M151" s="88" t="str">
        <f t="shared" si="2"/>
        <v>要修正</v>
      </c>
    </row>
    <row r="152" spans="2:13" ht="22.35" customHeight="1">
      <c r="B152" s="43" t="s">
        <v>487</v>
      </c>
      <c r="D152" s="232" t="s">
        <v>488</v>
      </c>
      <c r="E152" s="232"/>
      <c r="F152" s="232"/>
      <c r="G152" s="232"/>
      <c r="H152" s="232"/>
      <c r="I152" s="232"/>
      <c r="J152" s="232"/>
      <c r="K152" s="232"/>
      <c r="L152" s="44" t="str">
        <f>IF($B$8&gt;0,"",COUNTIFS($C$11:$L$110,設定・マスタ!H41))</f>
        <v/>
      </c>
      <c r="M152" s="88" t="str">
        <f t="shared" si="2"/>
        <v>要修正</v>
      </c>
    </row>
    <row r="153" spans="2:13" ht="22.35" customHeight="1">
      <c r="B153" s="43" t="s">
        <v>489</v>
      </c>
      <c r="D153" s="232" t="s">
        <v>490</v>
      </c>
      <c r="E153" s="232"/>
      <c r="F153" s="232"/>
      <c r="G153" s="232"/>
      <c r="H153" s="232"/>
      <c r="I153" s="232"/>
      <c r="J153" s="232"/>
      <c r="K153" s="232"/>
      <c r="L153" s="44" t="str">
        <f>IF($B$8&gt;0,"",COUNTIFS($C$11:$L$110,設定・マスタ!H42))</f>
        <v/>
      </c>
      <c r="M153" s="88" t="str">
        <f t="shared" si="2"/>
        <v>要修正</v>
      </c>
    </row>
    <row r="154" spans="2:13" ht="22.35" customHeight="1">
      <c r="B154" s="43" t="s">
        <v>491</v>
      </c>
      <c r="D154" s="232" t="s">
        <v>492</v>
      </c>
      <c r="E154" s="232"/>
      <c r="F154" s="232"/>
      <c r="G154" s="232"/>
      <c r="H154" s="232"/>
      <c r="I154" s="232"/>
      <c r="J154" s="232"/>
      <c r="K154" s="232"/>
      <c r="L154" s="44" t="str">
        <f>IF($B$8&gt;0,"",COUNTIFS($C$11:$L$110,設定・マスタ!H43))</f>
        <v/>
      </c>
      <c r="M154" s="88" t="str">
        <f t="shared" si="2"/>
        <v>要修正</v>
      </c>
    </row>
    <row r="155" spans="2:13" ht="22.35" customHeight="1">
      <c r="B155" s="43" t="s">
        <v>493</v>
      </c>
      <c r="D155" s="232" t="s">
        <v>494</v>
      </c>
      <c r="E155" s="232"/>
      <c r="F155" s="232"/>
      <c r="G155" s="232"/>
      <c r="H155" s="232"/>
      <c r="I155" s="232"/>
      <c r="J155" s="232"/>
      <c r="K155" s="232"/>
      <c r="L155" s="44" t="str">
        <f>IF($B$8&gt;0,"",COUNTIFS($C$11:$L$110,設定・マスタ!H44))</f>
        <v/>
      </c>
      <c r="M155" s="88" t="str">
        <f t="shared" si="2"/>
        <v>要修正</v>
      </c>
    </row>
    <row r="156" spans="2:13" ht="22.35" customHeight="1">
      <c r="B156" s="43" t="s">
        <v>495</v>
      </c>
      <c r="D156" s="232" t="s">
        <v>496</v>
      </c>
      <c r="E156" s="232"/>
      <c r="F156" s="232"/>
      <c r="G156" s="232"/>
      <c r="H156" s="232"/>
      <c r="I156" s="232"/>
      <c r="J156" s="232"/>
      <c r="K156" s="232"/>
      <c r="L156" s="44" t="str">
        <f>IF($B$8&gt;0,"",COUNTIFS($C$11:$L$110,設定・マスタ!H45))</f>
        <v/>
      </c>
      <c r="M156" s="88" t="str">
        <f t="shared" si="2"/>
        <v>要修正</v>
      </c>
    </row>
    <row r="157" spans="2:13" ht="22.35" customHeight="1">
      <c r="B157" s="43" t="s">
        <v>497</v>
      </c>
      <c r="D157" s="232" t="s">
        <v>498</v>
      </c>
      <c r="E157" s="232"/>
      <c r="F157" s="232"/>
      <c r="G157" s="232"/>
      <c r="H157" s="232"/>
      <c r="I157" s="232"/>
      <c r="J157" s="232"/>
      <c r="K157" s="232"/>
      <c r="L157" s="44" t="str">
        <f>IF($B$8&gt;0,"",COUNTIFS($C$11:$L$110,設定・マスタ!H46))</f>
        <v/>
      </c>
      <c r="M157" s="88" t="str">
        <f t="shared" si="2"/>
        <v>要修正</v>
      </c>
    </row>
    <row r="158" spans="2:13" ht="22.35" customHeight="1">
      <c r="B158" s="43" t="s">
        <v>499</v>
      </c>
      <c r="D158" s="232" t="s">
        <v>500</v>
      </c>
      <c r="E158" s="232"/>
      <c r="F158" s="232"/>
      <c r="G158" s="232"/>
      <c r="H158" s="232"/>
      <c r="I158" s="232"/>
      <c r="J158" s="232"/>
      <c r="K158" s="232"/>
      <c r="L158" s="44" t="str">
        <f>IF($B$8&gt;0,"",COUNTIFS($C$11:$L$110,設定・マスタ!H47))</f>
        <v/>
      </c>
      <c r="M158" s="88" t="str">
        <f t="shared" si="2"/>
        <v>要修正</v>
      </c>
    </row>
    <row r="159" spans="2:13" ht="22.35" customHeight="1">
      <c r="B159" s="43" t="s">
        <v>501</v>
      </c>
      <c r="D159" s="232" t="s">
        <v>502</v>
      </c>
      <c r="E159" s="232"/>
      <c r="F159" s="232"/>
      <c r="G159" s="232"/>
      <c r="H159" s="232"/>
      <c r="I159" s="232"/>
      <c r="J159" s="232"/>
      <c r="K159" s="232"/>
      <c r="L159" s="44" t="str">
        <f>IF($B$8&gt;0,"",COUNTIFS($C$11:$L$110,設定・マスタ!H48))</f>
        <v/>
      </c>
      <c r="M159" s="88" t="str">
        <f t="shared" si="2"/>
        <v>要修正</v>
      </c>
    </row>
    <row r="160" spans="2:13" ht="22.35" customHeight="1">
      <c r="B160" s="43" t="s">
        <v>503</v>
      </c>
      <c r="D160" s="232" t="s">
        <v>504</v>
      </c>
      <c r="E160" s="232"/>
      <c r="F160" s="232"/>
      <c r="G160" s="232"/>
      <c r="H160" s="232"/>
      <c r="I160" s="232"/>
      <c r="J160" s="232"/>
      <c r="K160" s="232"/>
      <c r="L160" s="44" t="str">
        <f>IF($B$8&gt;0,"",COUNTIFS($C$11:$L$110,設定・マスタ!H49))</f>
        <v/>
      </c>
      <c r="M160" s="88" t="str">
        <f t="shared" si="2"/>
        <v>要修正</v>
      </c>
    </row>
    <row r="161" spans="2:13" ht="22.35" customHeight="1">
      <c r="B161" s="43" t="s">
        <v>505</v>
      </c>
      <c r="D161" s="232" t="s">
        <v>506</v>
      </c>
      <c r="E161" s="232"/>
      <c r="F161" s="232"/>
      <c r="G161" s="232"/>
      <c r="H161" s="232"/>
      <c r="I161" s="232"/>
      <c r="J161" s="232"/>
      <c r="K161" s="232"/>
      <c r="L161" s="44" t="str">
        <f>IF($B$8&gt;0,"",COUNTIFS($C$11:$L$110,設定・マスタ!H50))</f>
        <v/>
      </c>
      <c r="M161" s="88" t="str">
        <f t="shared" si="2"/>
        <v>要修正</v>
      </c>
    </row>
    <row r="162" spans="2:13" ht="22.35" customHeight="1">
      <c r="B162" s="43" t="s">
        <v>507</v>
      </c>
      <c r="D162" s="232" t="s">
        <v>508</v>
      </c>
      <c r="E162" s="232"/>
      <c r="F162" s="232"/>
      <c r="G162" s="232"/>
      <c r="H162" s="232"/>
      <c r="I162" s="232"/>
      <c r="J162" s="232"/>
      <c r="K162" s="232"/>
      <c r="L162" s="44" t="str">
        <f>IF($B$8&gt;0,"",COUNTIFS($C$11:$L$110,設定・マスタ!H51))</f>
        <v/>
      </c>
      <c r="M162" s="88" t="str">
        <f t="shared" si="2"/>
        <v>要修正</v>
      </c>
    </row>
    <row r="163" spans="2:13" ht="22.35" customHeight="1">
      <c r="B163" s="43" t="s">
        <v>509</v>
      </c>
      <c r="D163" s="232" t="s">
        <v>510</v>
      </c>
      <c r="E163" s="232"/>
      <c r="F163" s="232"/>
      <c r="G163" s="232"/>
      <c r="H163" s="232"/>
      <c r="I163" s="232"/>
      <c r="J163" s="232"/>
      <c r="K163" s="232"/>
      <c r="L163" s="44" t="str">
        <f>IF($B$8&gt;0,"",COUNTIFS($C$11:$L$110,設定・マスタ!H52))</f>
        <v/>
      </c>
      <c r="M163" s="88" t="str">
        <f t="shared" si="2"/>
        <v>要修正</v>
      </c>
    </row>
    <row r="164" spans="2:13" ht="22.35" customHeight="1">
      <c r="B164" s="43" t="s">
        <v>511</v>
      </c>
      <c r="D164" s="232" t="s">
        <v>512</v>
      </c>
      <c r="E164" s="232"/>
      <c r="F164" s="232"/>
      <c r="G164" s="232"/>
      <c r="H164" s="232"/>
      <c r="I164" s="232"/>
      <c r="J164" s="232"/>
      <c r="K164" s="232"/>
      <c r="L164" s="44" t="str">
        <f>IF($B$8&gt;0,"",COUNTIFS($C$11:$L$110,設定・マスタ!H53))</f>
        <v/>
      </c>
      <c r="M164" s="88" t="str">
        <f t="shared" si="2"/>
        <v>要修正</v>
      </c>
    </row>
    <row r="165" spans="2:13" ht="22.35" customHeight="1">
      <c r="B165" s="43" t="s">
        <v>513</v>
      </c>
      <c r="D165" s="232" t="s">
        <v>514</v>
      </c>
      <c r="E165" s="232"/>
      <c r="F165" s="232"/>
      <c r="G165" s="232"/>
      <c r="H165" s="232"/>
      <c r="I165" s="232"/>
      <c r="J165" s="232"/>
      <c r="K165" s="232"/>
      <c r="L165" s="44" t="str">
        <f>IF($B$8&gt;0,"",COUNTIFS($C$11:$L$110,設定・マスタ!H54))</f>
        <v/>
      </c>
      <c r="M165" s="88" t="str">
        <f t="shared" si="2"/>
        <v>要修正</v>
      </c>
    </row>
    <row r="166" spans="2:13" ht="22.35" customHeight="1">
      <c r="B166" s="43" t="s">
        <v>515</v>
      </c>
      <c r="D166" s="232" t="s">
        <v>516</v>
      </c>
      <c r="E166" s="232"/>
      <c r="F166" s="232"/>
      <c r="G166" s="232"/>
      <c r="H166" s="232"/>
      <c r="I166" s="232"/>
      <c r="J166" s="232"/>
      <c r="K166" s="232"/>
      <c r="L166" s="44" t="str">
        <f>IF($B$8&gt;0,"",COUNTIFS($C$11:$L$110,設定・マスタ!H55))</f>
        <v/>
      </c>
      <c r="M166" s="88" t="str">
        <f t="shared" si="2"/>
        <v>要修正</v>
      </c>
    </row>
    <row r="167" spans="2:13" ht="22.35" customHeight="1">
      <c r="B167" s="43" t="s">
        <v>517</v>
      </c>
      <c r="D167" s="232" t="s">
        <v>518</v>
      </c>
      <c r="E167" s="232"/>
      <c r="F167" s="232"/>
      <c r="G167" s="232"/>
      <c r="H167" s="232"/>
      <c r="I167" s="232"/>
      <c r="J167" s="232"/>
      <c r="K167" s="232"/>
      <c r="L167" s="44" t="str">
        <f>IF($B$8&gt;0,"",COUNTIFS($C$11:$L$110,設定・マスタ!H56))</f>
        <v/>
      </c>
      <c r="M167" s="88" t="str">
        <f t="shared" si="2"/>
        <v>要修正</v>
      </c>
    </row>
    <row r="168" spans="2:13" ht="22.35" customHeight="1">
      <c r="B168" s="43" t="s">
        <v>519</v>
      </c>
      <c r="D168" s="232" t="s">
        <v>520</v>
      </c>
      <c r="E168" s="232"/>
      <c r="F168" s="232"/>
      <c r="G168" s="232"/>
      <c r="H168" s="232"/>
      <c r="I168" s="232"/>
      <c r="J168" s="232"/>
      <c r="K168" s="232"/>
      <c r="L168" s="44" t="str">
        <f>IF($B$8&gt;0,"",COUNTIFS($C$11:$L$110,設定・マスタ!H57))</f>
        <v/>
      </c>
      <c r="M168" s="88" t="str">
        <f t="shared" si="2"/>
        <v>要修正</v>
      </c>
    </row>
    <row r="169" spans="2:13" ht="22.35" customHeight="1">
      <c r="B169" s="43" t="s">
        <v>521</v>
      </c>
      <c r="D169" s="232" t="s">
        <v>522</v>
      </c>
      <c r="E169" s="232"/>
      <c r="F169" s="232"/>
      <c r="G169" s="232"/>
      <c r="H169" s="232"/>
      <c r="I169" s="232"/>
      <c r="J169" s="232"/>
      <c r="K169" s="232"/>
      <c r="L169" s="44" t="str">
        <f>IF($B$8&gt;0,"",COUNTIFS($C$11:$L$110,設定・マスタ!H58))</f>
        <v/>
      </c>
      <c r="M169" s="88" t="str">
        <f t="shared" si="2"/>
        <v>要修正</v>
      </c>
    </row>
    <row r="170" spans="2:13" ht="22.35" customHeight="1">
      <c r="B170" s="43" t="s">
        <v>523</v>
      </c>
      <c r="D170" s="232" t="s">
        <v>524</v>
      </c>
      <c r="E170" s="232"/>
      <c r="F170" s="232"/>
      <c r="G170" s="232"/>
      <c r="H170" s="232"/>
      <c r="I170" s="232"/>
      <c r="J170" s="232"/>
      <c r="K170" s="232"/>
      <c r="L170" s="44" t="str">
        <f>IF($B$8&gt;0,"",COUNTIFS($C$11:$L$110,設定・マスタ!H59))</f>
        <v/>
      </c>
      <c r="M170" s="88" t="str">
        <f t="shared" si="2"/>
        <v>要修正</v>
      </c>
    </row>
    <row r="171" spans="2:13" ht="22.35" customHeight="1">
      <c r="B171" s="43" t="s">
        <v>525</v>
      </c>
      <c r="D171" s="232" t="s">
        <v>526</v>
      </c>
      <c r="E171" s="232"/>
      <c r="F171" s="232"/>
      <c r="G171" s="232"/>
      <c r="H171" s="232"/>
      <c r="I171" s="232"/>
      <c r="J171" s="232"/>
      <c r="K171" s="232"/>
      <c r="L171" s="44" t="str">
        <f>IF($B$8&gt;0,"",COUNTIFS($C$11:$L$110,設定・マスタ!H60))</f>
        <v/>
      </c>
      <c r="M171" s="88" t="str">
        <f t="shared" si="2"/>
        <v>要修正</v>
      </c>
    </row>
    <row r="172" spans="2:13" ht="22.35" customHeight="1">
      <c r="B172" s="43" t="s">
        <v>527</v>
      </c>
      <c r="D172" s="232" t="s">
        <v>528</v>
      </c>
      <c r="E172" s="232"/>
      <c r="F172" s="232"/>
      <c r="G172" s="232"/>
      <c r="H172" s="232"/>
      <c r="I172" s="232"/>
      <c r="J172" s="232"/>
      <c r="K172" s="232"/>
      <c r="L172" s="44" t="str">
        <f>IF($B$8&gt;0,"",COUNTIFS($C$11:$L$110,設定・マスタ!H61))</f>
        <v/>
      </c>
      <c r="M172" s="88" t="str">
        <f t="shared" si="2"/>
        <v>要修正</v>
      </c>
    </row>
    <row r="173" spans="2:13" ht="22.35" customHeight="1">
      <c r="B173" s="43" t="s">
        <v>529</v>
      </c>
      <c r="D173" s="232" t="s">
        <v>530</v>
      </c>
      <c r="E173" s="232"/>
      <c r="F173" s="232"/>
      <c r="G173" s="232"/>
      <c r="H173" s="232"/>
      <c r="I173" s="232"/>
      <c r="J173" s="232"/>
      <c r="K173" s="232"/>
      <c r="L173" s="44" t="str">
        <f>IF($B$8&gt;0,"",COUNTIFS($C$11:$L$110,設定・マスタ!H62))</f>
        <v/>
      </c>
      <c r="M173" s="88" t="str">
        <f t="shared" si="2"/>
        <v>要修正</v>
      </c>
    </row>
    <row r="174" spans="2:13" ht="22.35" customHeight="1">
      <c r="B174" s="43" t="s">
        <v>531</v>
      </c>
      <c r="D174" s="232" t="s">
        <v>532</v>
      </c>
      <c r="E174" s="232"/>
      <c r="F174" s="232"/>
      <c r="G174" s="232"/>
      <c r="H174" s="232"/>
      <c r="I174" s="232"/>
      <c r="J174" s="232"/>
      <c r="K174" s="232"/>
      <c r="L174" s="44" t="str">
        <f>IF($B$8&gt;0,"",COUNTIFS($C$11:$L$110,設定・マスタ!H63))</f>
        <v/>
      </c>
      <c r="M174" s="88" t="str">
        <f t="shared" si="2"/>
        <v>要修正</v>
      </c>
    </row>
    <row r="175" spans="2:13" ht="22.35" customHeight="1">
      <c r="B175" s="43" t="s">
        <v>533</v>
      </c>
      <c r="D175" s="232" t="s">
        <v>534</v>
      </c>
      <c r="E175" s="232"/>
      <c r="F175" s="232"/>
      <c r="G175" s="232"/>
      <c r="H175" s="232"/>
      <c r="I175" s="232"/>
      <c r="J175" s="232"/>
      <c r="K175" s="232"/>
      <c r="L175" s="44" t="str">
        <f>IF($B$8&gt;0,"",COUNTIFS($C$11:$L$110,設定・マスタ!H64))</f>
        <v/>
      </c>
      <c r="M175" s="88" t="str">
        <f t="shared" si="2"/>
        <v>要修正</v>
      </c>
    </row>
    <row r="176" spans="2:13" ht="22.35" customHeight="1">
      <c r="B176" s="43" t="s">
        <v>63</v>
      </c>
      <c r="D176" s="232" t="s">
        <v>535</v>
      </c>
      <c r="E176" s="232"/>
      <c r="F176" s="232"/>
      <c r="G176" s="232"/>
      <c r="H176" s="232"/>
      <c r="I176" s="232"/>
      <c r="J176" s="232"/>
      <c r="K176" s="232"/>
      <c r="L176" s="44" t="str">
        <f>IF($B$8&gt;0,"",COUNTIFS($C$11:$L$110,設定・マスタ!H65))</f>
        <v/>
      </c>
      <c r="M176" s="88" t="str">
        <f t="shared" si="2"/>
        <v>要修正</v>
      </c>
    </row>
    <row r="177" spans="2:13" ht="22.35" customHeight="1">
      <c r="B177" s="43" t="s">
        <v>64</v>
      </c>
      <c r="D177" s="232" t="s">
        <v>536</v>
      </c>
      <c r="E177" s="232"/>
      <c r="F177" s="232"/>
      <c r="G177" s="232"/>
      <c r="H177" s="232"/>
      <c r="I177" s="232"/>
      <c r="J177" s="232"/>
      <c r="K177" s="232"/>
      <c r="L177" s="44" t="str">
        <f>IF($B$8&gt;0,"",COUNTIFS($C$11:$L$110,設定・マスタ!H66))</f>
        <v/>
      </c>
      <c r="M177" s="88" t="str">
        <f t="shared" si="2"/>
        <v>要修正</v>
      </c>
    </row>
    <row r="178" spans="2:13" ht="22.35" customHeight="1">
      <c r="B178" s="43" t="s">
        <v>537</v>
      </c>
      <c r="D178" s="232" t="s">
        <v>538</v>
      </c>
      <c r="E178" s="232"/>
      <c r="F178" s="232"/>
      <c r="G178" s="232"/>
      <c r="H178" s="232"/>
      <c r="I178" s="232"/>
      <c r="J178" s="232"/>
      <c r="K178" s="232"/>
      <c r="L178" s="44" t="str">
        <f>IF($B$8&gt;0,"",COUNTIFS($C$11:$L$110,設定・マスタ!H67))</f>
        <v/>
      </c>
      <c r="M178" s="88" t="str">
        <f t="shared" si="2"/>
        <v>要修正</v>
      </c>
    </row>
    <row r="179" spans="2:13" ht="22.35" customHeight="1">
      <c r="B179" s="43" t="s">
        <v>539</v>
      </c>
      <c r="D179" s="232" t="s">
        <v>540</v>
      </c>
      <c r="E179" s="232"/>
      <c r="F179" s="232"/>
      <c r="G179" s="232"/>
      <c r="H179" s="232"/>
      <c r="I179" s="232"/>
      <c r="J179" s="232"/>
      <c r="K179" s="232"/>
      <c r="L179" s="44" t="str">
        <f>IF($B$8&gt;0,"",COUNTIFS($C$11:$L$110,設定・マスタ!H68))</f>
        <v/>
      </c>
      <c r="M179" s="88" t="str">
        <f t="shared" si="2"/>
        <v>要修正</v>
      </c>
    </row>
    <row r="180" spans="2:13" ht="22.35" customHeight="1">
      <c r="B180" s="43" t="s">
        <v>541</v>
      </c>
      <c r="D180" s="232" t="s">
        <v>542</v>
      </c>
      <c r="E180" s="232"/>
      <c r="F180" s="232"/>
      <c r="G180" s="232"/>
      <c r="H180" s="232"/>
      <c r="I180" s="232"/>
      <c r="J180" s="232"/>
      <c r="K180" s="232"/>
      <c r="L180" s="44" t="str">
        <f>IF($B$8&gt;0,"",COUNTIFS($C$11:$L$110,設定・マスタ!H69))</f>
        <v/>
      </c>
      <c r="M180" s="88" t="str">
        <f t="shared" ref="M180:M207" si="3">IF($B$8&gt;0,"要修正","OK")</f>
        <v>要修正</v>
      </c>
    </row>
    <row r="181" spans="2:13" ht="22.35" customHeight="1">
      <c r="B181" s="43" t="s">
        <v>543</v>
      </c>
      <c r="D181" s="232" t="s">
        <v>544</v>
      </c>
      <c r="E181" s="232"/>
      <c r="F181" s="232"/>
      <c r="G181" s="232"/>
      <c r="H181" s="232"/>
      <c r="I181" s="232"/>
      <c r="J181" s="232"/>
      <c r="K181" s="232"/>
      <c r="L181" s="44" t="str">
        <f>IF($B$8&gt;0,"",COUNTIFS($C$11:$L$110,設定・マスタ!H70))</f>
        <v/>
      </c>
      <c r="M181" s="88" t="str">
        <f t="shared" si="3"/>
        <v>要修正</v>
      </c>
    </row>
    <row r="182" spans="2:13" ht="22.35" customHeight="1">
      <c r="B182" s="43" t="s">
        <v>73</v>
      </c>
      <c r="D182" s="232" t="s">
        <v>546</v>
      </c>
      <c r="E182" s="232"/>
      <c r="F182" s="232"/>
      <c r="G182" s="232"/>
      <c r="H182" s="232"/>
      <c r="I182" s="232"/>
      <c r="J182" s="232"/>
      <c r="K182" s="232"/>
      <c r="L182" s="44" t="str">
        <f>IF($B$8&gt;0,"",COUNTIFS($C$11:$L$110,設定・マスタ!H71))</f>
        <v/>
      </c>
      <c r="M182" s="88" t="str">
        <f t="shared" si="3"/>
        <v>要修正</v>
      </c>
    </row>
    <row r="183" spans="2:13" ht="22.35" customHeight="1">
      <c r="B183" s="43" t="s">
        <v>74</v>
      </c>
      <c r="D183" s="232" t="s">
        <v>547</v>
      </c>
      <c r="E183" s="232"/>
      <c r="F183" s="232"/>
      <c r="G183" s="232"/>
      <c r="H183" s="232"/>
      <c r="I183" s="232"/>
      <c r="J183" s="232"/>
      <c r="K183" s="232"/>
      <c r="L183" s="44" t="str">
        <f>IF($B$8&gt;0,"",COUNTIFS($C$11:$L$110,設定・マスタ!H72))</f>
        <v/>
      </c>
      <c r="M183" s="88" t="str">
        <f t="shared" si="3"/>
        <v>要修正</v>
      </c>
    </row>
    <row r="184" spans="2:13" ht="22.35" customHeight="1">
      <c r="B184" s="43" t="s">
        <v>75</v>
      </c>
      <c r="D184" s="232" t="s">
        <v>76</v>
      </c>
      <c r="E184" s="232"/>
      <c r="F184" s="232"/>
      <c r="G184" s="232"/>
      <c r="H184" s="232"/>
      <c r="I184" s="232"/>
      <c r="J184" s="232"/>
      <c r="K184" s="232"/>
      <c r="L184" s="44" t="str">
        <f>IF($B$8&gt;0,"",COUNTIFS($C$11:$L$110,設定・マスタ!H73))</f>
        <v/>
      </c>
      <c r="M184" s="88" t="str">
        <f t="shared" si="3"/>
        <v>要修正</v>
      </c>
    </row>
    <row r="185" spans="2:13" ht="22.35" customHeight="1">
      <c r="B185" s="43" t="s">
        <v>548</v>
      </c>
      <c r="D185" s="232" t="s">
        <v>549</v>
      </c>
      <c r="E185" s="232"/>
      <c r="F185" s="232"/>
      <c r="G185" s="232"/>
      <c r="H185" s="232"/>
      <c r="I185" s="232"/>
      <c r="J185" s="232"/>
      <c r="K185" s="232"/>
      <c r="L185" s="44" t="str">
        <f>IF($B$8&gt;0,"",COUNTIFS($C$11:$L$110,設定・マスタ!H74))</f>
        <v/>
      </c>
      <c r="M185" s="88" t="str">
        <f t="shared" si="3"/>
        <v>要修正</v>
      </c>
    </row>
    <row r="186" spans="2:13" ht="22.35" customHeight="1">
      <c r="B186" s="43" t="s">
        <v>550</v>
      </c>
      <c r="D186" s="232" t="s">
        <v>551</v>
      </c>
      <c r="E186" s="232"/>
      <c r="F186" s="232"/>
      <c r="G186" s="232"/>
      <c r="H186" s="232"/>
      <c r="I186" s="232"/>
      <c r="J186" s="232"/>
      <c r="K186" s="232"/>
      <c r="L186" s="44" t="str">
        <f>IF($B$8&gt;0,"",COUNTIFS($C$11:$L$110,設定・マスタ!H75))</f>
        <v/>
      </c>
      <c r="M186" s="88" t="str">
        <f t="shared" si="3"/>
        <v>要修正</v>
      </c>
    </row>
    <row r="187" spans="2:13" ht="22.35" customHeight="1">
      <c r="B187" s="43" t="s">
        <v>552</v>
      </c>
      <c r="D187" s="232" t="s">
        <v>553</v>
      </c>
      <c r="E187" s="232"/>
      <c r="F187" s="232"/>
      <c r="G187" s="232"/>
      <c r="H187" s="232"/>
      <c r="I187" s="232"/>
      <c r="J187" s="232"/>
      <c r="K187" s="232"/>
      <c r="L187" s="44" t="str">
        <f>IF($B$8&gt;0,"",COUNTIFS($C$11:$L$110,設定・マスタ!H76))</f>
        <v/>
      </c>
      <c r="M187" s="88" t="str">
        <f t="shared" si="3"/>
        <v>要修正</v>
      </c>
    </row>
    <row r="188" spans="2:13" ht="22.35" customHeight="1">
      <c r="B188" s="43" t="s">
        <v>554</v>
      </c>
      <c r="D188" s="232" t="s">
        <v>555</v>
      </c>
      <c r="E188" s="232"/>
      <c r="F188" s="232"/>
      <c r="G188" s="232"/>
      <c r="H188" s="232"/>
      <c r="I188" s="232"/>
      <c r="J188" s="232"/>
      <c r="K188" s="232"/>
      <c r="L188" s="44" t="str">
        <f>IF($B$8&gt;0,"",COUNTIFS($C$11:$L$110,設定・マスタ!H77))</f>
        <v/>
      </c>
      <c r="M188" s="88" t="str">
        <f t="shared" si="3"/>
        <v>要修正</v>
      </c>
    </row>
    <row r="189" spans="2:13" ht="22.35" customHeight="1">
      <c r="B189" s="43" t="s">
        <v>77</v>
      </c>
      <c r="D189" s="232" t="s">
        <v>556</v>
      </c>
      <c r="E189" s="232"/>
      <c r="F189" s="232"/>
      <c r="G189" s="232"/>
      <c r="H189" s="232"/>
      <c r="I189" s="232"/>
      <c r="J189" s="232"/>
      <c r="K189" s="232"/>
      <c r="L189" s="44" t="str">
        <f>IF($B$8&gt;0,"",COUNTIFS($C$11:$L$110,設定・マスタ!H78))</f>
        <v/>
      </c>
      <c r="M189" s="88" t="str">
        <f t="shared" si="3"/>
        <v>要修正</v>
      </c>
    </row>
    <row r="190" spans="2:13" ht="22.35" customHeight="1">
      <c r="B190" s="43" t="s">
        <v>59</v>
      </c>
      <c r="D190" s="232" t="s">
        <v>557</v>
      </c>
      <c r="E190" s="232"/>
      <c r="F190" s="232"/>
      <c r="G190" s="232"/>
      <c r="H190" s="232"/>
      <c r="I190" s="232"/>
      <c r="J190" s="232"/>
      <c r="K190" s="232"/>
      <c r="L190" s="44" t="str">
        <f>IF($B$8&gt;0,"",COUNTIFS($C$11:$L$110,設定・マスタ!H79))</f>
        <v/>
      </c>
      <c r="M190" s="88" t="str">
        <f t="shared" si="3"/>
        <v>要修正</v>
      </c>
    </row>
    <row r="191" spans="2:13" ht="22.35" customHeight="1">
      <c r="B191" s="43" t="s">
        <v>558</v>
      </c>
      <c r="D191" s="232" t="s">
        <v>559</v>
      </c>
      <c r="E191" s="232"/>
      <c r="F191" s="232"/>
      <c r="G191" s="232"/>
      <c r="H191" s="232"/>
      <c r="I191" s="232"/>
      <c r="J191" s="232"/>
      <c r="K191" s="232"/>
      <c r="L191" s="44" t="str">
        <f>IF($B$8&gt;0,"",COUNTIFS($C$11:$L$110,設定・マスタ!H80))</f>
        <v/>
      </c>
      <c r="M191" s="88" t="str">
        <f t="shared" si="3"/>
        <v>要修正</v>
      </c>
    </row>
    <row r="192" spans="2:13" ht="22.35" customHeight="1">
      <c r="B192" s="43" t="s">
        <v>560</v>
      </c>
      <c r="D192" s="232" t="s">
        <v>561</v>
      </c>
      <c r="E192" s="232"/>
      <c r="F192" s="232"/>
      <c r="G192" s="232"/>
      <c r="H192" s="232"/>
      <c r="I192" s="232"/>
      <c r="J192" s="232"/>
      <c r="K192" s="232"/>
      <c r="L192" s="44" t="str">
        <f>IF($B$8&gt;0,"",COUNTIFS($C$11:$L$110,設定・マスタ!H81))</f>
        <v/>
      </c>
      <c r="M192" s="88" t="str">
        <f t="shared" si="3"/>
        <v>要修正</v>
      </c>
    </row>
    <row r="193" spans="2:13" ht="22.35" customHeight="1">
      <c r="B193" s="43" t="s">
        <v>562</v>
      </c>
      <c r="D193" s="232" t="s">
        <v>563</v>
      </c>
      <c r="E193" s="232"/>
      <c r="F193" s="232"/>
      <c r="G193" s="232"/>
      <c r="H193" s="232"/>
      <c r="I193" s="232"/>
      <c r="J193" s="232"/>
      <c r="K193" s="232"/>
      <c r="L193" s="44" t="str">
        <f>IF($B$8&gt;0,"",COUNTIFS($C$11:$L$110,設定・マスタ!H82))</f>
        <v/>
      </c>
      <c r="M193" s="88" t="str">
        <f t="shared" si="3"/>
        <v>要修正</v>
      </c>
    </row>
    <row r="194" spans="2:13" ht="22.35" customHeight="1">
      <c r="B194" s="43" t="s">
        <v>565</v>
      </c>
      <c r="D194" s="232" t="s">
        <v>566</v>
      </c>
      <c r="E194" s="232"/>
      <c r="F194" s="232"/>
      <c r="G194" s="232"/>
      <c r="H194" s="232"/>
      <c r="I194" s="232"/>
      <c r="J194" s="232"/>
      <c r="K194" s="232"/>
      <c r="L194" s="44" t="str">
        <f>IF($B$8&gt;0,"",COUNTIFS($C$11:$L$110,設定・マスタ!H83))</f>
        <v/>
      </c>
      <c r="M194" s="88" t="str">
        <f t="shared" si="3"/>
        <v>要修正</v>
      </c>
    </row>
    <row r="195" spans="2:13" ht="22.35" customHeight="1">
      <c r="B195" s="43" t="s">
        <v>567</v>
      </c>
      <c r="D195" s="232" t="s">
        <v>568</v>
      </c>
      <c r="E195" s="232"/>
      <c r="F195" s="232"/>
      <c r="G195" s="232"/>
      <c r="H195" s="232"/>
      <c r="I195" s="232"/>
      <c r="J195" s="232"/>
      <c r="K195" s="232"/>
      <c r="L195" s="44" t="str">
        <f>IF($B$8&gt;0,"",COUNTIFS($C$11:$L$110,設定・マスタ!H84))</f>
        <v/>
      </c>
      <c r="M195" s="88" t="str">
        <f t="shared" si="3"/>
        <v>要修正</v>
      </c>
    </row>
    <row r="196" spans="2:13" ht="22.35" customHeight="1">
      <c r="B196" s="43" t="s">
        <v>569</v>
      </c>
      <c r="D196" s="232" t="s">
        <v>570</v>
      </c>
      <c r="E196" s="232"/>
      <c r="F196" s="232"/>
      <c r="G196" s="232"/>
      <c r="H196" s="232"/>
      <c r="I196" s="232"/>
      <c r="J196" s="232"/>
      <c r="K196" s="232"/>
      <c r="L196" s="44" t="str">
        <f>IF($B$8&gt;0,"",COUNTIFS($C$11:$L$110,設定・マスタ!H85))</f>
        <v/>
      </c>
      <c r="M196" s="88" t="str">
        <f t="shared" si="3"/>
        <v>要修正</v>
      </c>
    </row>
    <row r="197" spans="2:13" ht="22.35" customHeight="1">
      <c r="B197" s="43" t="s">
        <v>571</v>
      </c>
      <c r="D197" s="232" t="s">
        <v>572</v>
      </c>
      <c r="E197" s="232"/>
      <c r="F197" s="232"/>
      <c r="G197" s="232"/>
      <c r="H197" s="232"/>
      <c r="I197" s="232"/>
      <c r="J197" s="232"/>
      <c r="K197" s="232"/>
      <c r="L197" s="44" t="str">
        <f>IF($B$8&gt;0,"",COUNTIFS($C$11:$L$110,設定・マスタ!H86))</f>
        <v/>
      </c>
      <c r="M197" s="88" t="str">
        <f t="shared" si="3"/>
        <v>要修正</v>
      </c>
    </row>
    <row r="198" spans="2:13" ht="22.35" customHeight="1">
      <c r="B198" s="43" t="s">
        <v>573</v>
      </c>
      <c r="D198" s="232" t="s">
        <v>574</v>
      </c>
      <c r="E198" s="232"/>
      <c r="F198" s="232"/>
      <c r="G198" s="232"/>
      <c r="H198" s="232"/>
      <c r="I198" s="232"/>
      <c r="J198" s="232"/>
      <c r="K198" s="232"/>
      <c r="L198" s="44" t="str">
        <f>IF($B$8&gt;0,"",COUNTIFS($C$11:$L$110,設定・マスタ!H87))</f>
        <v/>
      </c>
      <c r="M198" s="88" t="str">
        <f t="shared" si="3"/>
        <v>要修正</v>
      </c>
    </row>
    <row r="199" spans="2:13" ht="22.35" customHeight="1">
      <c r="B199" s="43" t="s">
        <v>575</v>
      </c>
      <c r="D199" s="232" t="s">
        <v>576</v>
      </c>
      <c r="E199" s="232"/>
      <c r="F199" s="232"/>
      <c r="G199" s="232"/>
      <c r="H199" s="232"/>
      <c r="I199" s="232"/>
      <c r="J199" s="232"/>
      <c r="K199" s="232"/>
      <c r="L199" s="44" t="str">
        <f>IF($B$8&gt;0,"",COUNTIFS($C$11:$L$110,設定・マスタ!H88))</f>
        <v/>
      </c>
      <c r="M199" s="88" t="str">
        <f t="shared" si="3"/>
        <v>要修正</v>
      </c>
    </row>
    <row r="200" spans="2:13" ht="22.35" customHeight="1">
      <c r="B200" s="43" t="s">
        <v>577</v>
      </c>
      <c r="D200" s="232" t="s">
        <v>578</v>
      </c>
      <c r="E200" s="232"/>
      <c r="F200" s="232"/>
      <c r="G200" s="232"/>
      <c r="H200" s="232"/>
      <c r="I200" s="232"/>
      <c r="J200" s="232"/>
      <c r="K200" s="232"/>
      <c r="L200" s="44" t="str">
        <f>IF($B$8&gt;0,"",COUNTIFS($C$11:$L$110,設定・マスタ!H89))</f>
        <v/>
      </c>
      <c r="M200" s="88" t="str">
        <f t="shared" si="3"/>
        <v>要修正</v>
      </c>
    </row>
    <row r="201" spans="2:13" ht="22.35" customHeight="1">
      <c r="B201" s="43" t="s">
        <v>579</v>
      </c>
      <c r="D201" s="232" t="s">
        <v>580</v>
      </c>
      <c r="E201" s="232"/>
      <c r="F201" s="232"/>
      <c r="G201" s="232"/>
      <c r="H201" s="232"/>
      <c r="I201" s="232"/>
      <c r="J201" s="232"/>
      <c r="K201" s="232"/>
      <c r="L201" s="44" t="str">
        <f>IF($B$8&gt;0,"",COUNTIFS($C$11:$L$110,設定・マスタ!H90))</f>
        <v/>
      </c>
      <c r="M201" s="88" t="str">
        <f t="shared" si="3"/>
        <v>要修正</v>
      </c>
    </row>
    <row r="202" spans="2:13" ht="22.35" customHeight="1">
      <c r="B202" s="43" t="s">
        <v>581</v>
      </c>
      <c r="D202" s="232" t="s">
        <v>582</v>
      </c>
      <c r="E202" s="232"/>
      <c r="F202" s="232"/>
      <c r="G202" s="232"/>
      <c r="H202" s="232"/>
      <c r="I202" s="232"/>
      <c r="J202" s="232"/>
      <c r="K202" s="232"/>
      <c r="L202" s="44" t="str">
        <f>IF($B$8&gt;0,"",COUNTIFS($C$11:$L$110,設定・マスタ!H91))</f>
        <v/>
      </c>
      <c r="M202" s="88" t="str">
        <f t="shared" si="3"/>
        <v>要修正</v>
      </c>
    </row>
    <row r="203" spans="2:13" ht="22.35" customHeight="1">
      <c r="B203" s="43" t="s">
        <v>583</v>
      </c>
      <c r="D203" s="232" t="s">
        <v>584</v>
      </c>
      <c r="E203" s="232"/>
      <c r="F203" s="232"/>
      <c r="G203" s="232"/>
      <c r="H203" s="232"/>
      <c r="I203" s="232"/>
      <c r="J203" s="232"/>
      <c r="K203" s="232"/>
      <c r="L203" s="44" t="str">
        <f>IF($B$8&gt;0,"",COUNTIFS($C$11:$L$110,設定・マスタ!H92))</f>
        <v/>
      </c>
      <c r="M203" s="88" t="str">
        <f t="shared" si="3"/>
        <v>要修正</v>
      </c>
    </row>
    <row r="204" spans="2:13" ht="22.35" customHeight="1">
      <c r="B204" s="43" t="s">
        <v>586</v>
      </c>
      <c r="D204" s="232" t="s">
        <v>587</v>
      </c>
      <c r="E204" s="232"/>
      <c r="F204" s="232"/>
      <c r="G204" s="232"/>
      <c r="H204" s="232"/>
      <c r="I204" s="232"/>
      <c r="J204" s="232"/>
      <c r="K204" s="232"/>
      <c r="L204" s="44" t="str">
        <f>IF($B$8&gt;0,"",COUNTIFS($C$11:$L$110,設定・マスタ!H93))</f>
        <v/>
      </c>
      <c r="M204" s="88" t="str">
        <f t="shared" si="3"/>
        <v>要修正</v>
      </c>
    </row>
    <row r="205" spans="2:13" ht="22.35" customHeight="1">
      <c r="B205" s="43" t="s">
        <v>589</v>
      </c>
      <c r="D205" s="232" t="s">
        <v>590</v>
      </c>
      <c r="E205" s="232"/>
      <c r="F205" s="232"/>
      <c r="G205" s="232"/>
      <c r="H205" s="232"/>
      <c r="I205" s="232"/>
      <c r="J205" s="232"/>
      <c r="K205" s="232"/>
      <c r="L205" s="44" t="str">
        <f>IF($B$8&gt;0,"",COUNTIFS($C$11:$L$110,設定・マスタ!H94))</f>
        <v/>
      </c>
      <c r="M205" s="88" t="str">
        <f t="shared" si="3"/>
        <v>要修正</v>
      </c>
    </row>
    <row r="206" spans="2:13" ht="22.35" customHeight="1">
      <c r="B206" s="43" t="s">
        <v>591</v>
      </c>
      <c r="D206" s="232" t="s">
        <v>592</v>
      </c>
      <c r="E206" s="232"/>
      <c r="F206" s="232"/>
      <c r="G206" s="232"/>
      <c r="H206" s="232"/>
      <c r="I206" s="232"/>
      <c r="J206" s="232"/>
      <c r="K206" s="232"/>
      <c r="L206" s="44" t="str">
        <f>IF($B$8&gt;0,"",COUNTIFS($C$11:$L$110,設定・マスタ!H95))</f>
        <v/>
      </c>
      <c r="M206" s="88" t="str">
        <f t="shared" si="3"/>
        <v>要修正</v>
      </c>
    </row>
    <row r="207" spans="2:13" ht="22.35" customHeight="1">
      <c r="B207" s="43" t="s">
        <v>594</v>
      </c>
      <c r="D207" s="232" t="s">
        <v>595</v>
      </c>
      <c r="E207" s="232"/>
      <c r="F207" s="232"/>
      <c r="G207" s="232"/>
      <c r="H207" s="232"/>
      <c r="I207" s="232"/>
      <c r="J207" s="232"/>
      <c r="K207" s="232"/>
      <c r="L207" s="44" t="str">
        <f>IF($B$8&gt;0,"",COUNTIFS($C$11:$L$110,設定・マスタ!H96))</f>
        <v/>
      </c>
      <c r="M207" s="88" t="str">
        <f t="shared" si="3"/>
        <v>要修正</v>
      </c>
    </row>
  </sheetData>
  <sheetProtection sheet="1" objects="1" scenarios="1" selectLockedCells="1"/>
  <mergeCells count="101">
    <mergeCell ref="D196:K196"/>
    <mergeCell ref="D197:K197"/>
    <mergeCell ref="D198:K198"/>
    <mergeCell ref="D199:K199"/>
    <mergeCell ref="D200:K200"/>
    <mergeCell ref="D201:K201"/>
    <mergeCell ref="D207:K207"/>
    <mergeCell ref="D202:K202"/>
    <mergeCell ref="D203:K203"/>
    <mergeCell ref="D204:K204"/>
    <mergeCell ref="D205:K205"/>
    <mergeCell ref="D206:K206"/>
    <mergeCell ref="D187:K187"/>
    <mergeCell ref="D188:K188"/>
    <mergeCell ref="D189:K189"/>
    <mergeCell ref="D190:K190"/>
    <mergeCell ref="D191:K191"/>
    <mergeCell ref="D192:K192"/>
    <mergeCell ref="D193:K193"/>
    <mergeCell ref="D194:K194"/>
    <mergeCell ref="D195:K195"/>
    <mergeCell ref="D178:K178"/>
    <mergeCell ref="D179:K179"/>
    <mergeCell ref="D180:K180"/>
    <mergeCell ref="D181:K181"/>
    <mergeCell ref="D182:K182"/>
    <mergeCell ref="D183:K183"/>
    <mergeCell ref="D184:K184"/>
    <mergeCell ref="D185:K185"/>
    <mergeCell ref="D186:K186"/>
    <mergeCell ref="D169:K169"/>
    <mergeCell ref="D170:K170"/>
    <mergeCell ref="D171:K171"/>
    <mergeCell ref="D172:K172"/>
    <mergeCell ref="D173:K173"/>
    <mergeCell ref="D174:K174"/>
    <mergeCell ref="D175:K175"/>
    <mergeCell ref="D176:K176"/>
    <mergeCell ref="D177:K177"/>
    <mergeCell ref="D160:K160"/>
    <mergeCell ref="D161:K161"/>
    <mergeCell ref="D162:K162"/>
    <mergeCell ref="D163:K163"/>
    <mergeCell ref="D164:K164"/>
    <mergeCell ref="D165:K165"/>
    <mergeCell ref="D166:K166"/>
    <mergeCell ref="D167:K167"/>
    <mergeCell ref="D168:K168"/>
    <mergeCell ref="D151:K151"/>
    <mergeCell ref="D152:K152"/>
    <mergeCell ref="D153:K153"/>
    <mergeCell ref="D154:K154"/>
    <mergeCell ref="D155:K155"/>
    <mergeCell ref="D156:K156"/>
    <mergeCell ref="D157:K157"/>
    <mergeCell ref="D158:K158"/>
    <mergeCell ref="D159:K159"/>
    <mergeCell ref="D142:K142"/>
    <mergeCell ref="D143:K143"/>
    <mergeCell ref="D144:K144"/>
    <mergeCell ref="D145:K145"/>
    <mergeCell ref="D146:K146"/>
    <mergeCell ref="D147:K147"/>
    <mergeCell ref="D148:K148"/>
    <mergeCell ref="D149:K149"/>
    <mergeCell ref="D150:K150"/>
    <mergeCell ref="D139:K139"/>
    <mergeCell ref="D140:K140"/>
    <mergeCell ref="D141:K141"/>
    <mergeCell ref="D131:K131"/>
    <mergeCell ref="D132:K132"/>
    <mergeCell ref="D133:K133"/>
    <mergeCell ref="D134:K134"/>
    <mergeCell ref="D135:K135"/>
    <mergeCell ref="D136:K136"/>
    <mergeCell ref="D137:K137"/>
    <mergeCell ref="D138:K138"/>
    <mergeCell ref="D122:K122"/>
    <mergeCell ref="D123:K123"/>
    <mergeCell ref="D124:K124"/>
    <mergeCell ref="D119:K119"/>
    <mergeCell ref="D120:K120"/>
    <mergeCell ref="D121:K121"/>
    <mergeCell ref="D128:K128"/>
    <mergeCell ref="D129:K129"/>
    <mergeCell ref="D130:K130"/>
    <mergeCell ref="D125:K125"/>
    <mergeCell ref="D126:K126"/>
    <mergeCell ref="D127:K127"/>
    <mergeCell ref="D118:K118"/>
    <mergeCell ref="D117:K117"/>
    <mergeCell ref="A2:M2"/>
    <mergeCell ref="A4:M4"/>
    <mergeCell ref="B5:D5"/>
    <mergeCell ref="G5:I5"/>
    <mergeCell ref="A6:L6"/>
    <mergeCell ref="B7:D7"/>
    <mergeCell ref="A9:M9"/>
    <mergeCell ref="A113:M113"/>
    <mergeCell ref="D116:K116"/>
    <mergeCell ref="A3:J3"/>
  </mergeCells>
  <phoneticPr fontId="2"/>
  <conditionalFormatting sqref="B5:D5">
    <cfRule type="expression" dxfId="3" priority="3">
      <formula>$M$5&lt;&gt;"OK"</formula>
    </cfRule>
  </conditionalFormatting>
  <conditionalFormatting sqref="B7:D7">
    <cfRule type="expression" dxfId="2" priority="4">
      <formula>$M$7&lt;&gt;"OK"</formula>
    </cfRule>
  </conditionalFormatting>
  <conditionalFormatting sqref="B11:L110">
    <cfRule type="expression" dxfId="1" priority="1">
      <formula>$N11&gt;0</formula>
    </cfRule>
  </conditionalFormatting>
  <conditionalFormatting sqref="M11:M110">
    <cfRule type="expression" dxfId="0" priority="2">
      <formula>LEFT(M11,2)="NG"</formula>
    </cfRule>
  </conditionalFormatting>
  <dataValidations count="3">
    <dataValidation type="list" sqref="B7:D7" xr:uid="{5D50EBB6-001E-43EF-AEBB-74F49EE8FDE6}">
      <formula1>"名簿を入力,該当者なし"</formula1>
    </dataValidation>
    <dataValidation type="list" sqref="B5:D5" xr:uid="{D252C109-335D-49E5-B17C-0C33FFB2C46B}">
      <formula1>"会社全体,委任先営業所"</formula1>
    </dataValidation>
    <dataValidation type="list" sqref="C11:L110" xr:uid="{05DB4F36-8C9A-4EA1-A947-2139C136A280}">
      <formula1>INDIRECT("'設定・マスタ'!$H$5:$H$96")</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88F48-99FB-424F-A922-32E4674AB87D}">
  <sheetPr>
    <tabColor rgb="FF92D050"/>
    <pageSetUpPr fitToPage="1"/>
  </sheetPr>
  <dimension ref="A1:BB53"/>
  <sheetViews>
    <sheetView zoomScale="71" zoomScaleNormal="100" workbookViewId="0">
      <selection activeCell="CA46" sqref="CA46"/>
    </sheetView>
  </sheetViews>
  <sheetFormatPr defaultColWidth="1.59765625" defaultRowHeight="15"/>
  <cols>
    <col min="1" max="16384" width="1.59765625" style="107"/>
  </cols>
  <sheetData>
    <row r="1" spans="1:54" ht="15" customHeight="1">
      <c r="A1" s="105" t="s">
        <v>194</v>
      </c>
      <c r="B1" s="105"/>
      <c r="C1" s="105"/>
      <c r="D1" s="105"/>
      <c r="E1" s="105"/>
      <c r="F1" s="105"/>
      <c r="G1" s="105"/>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ht="15" customHeight="1">
      <c r="A2" s="105"/>
      <c r="B2" s="105"/>
      <c r="C2" s="105"/>
      <c r="D2" s="105"/>
      <c r="E2" s="105"/>
      <c r="F2" s="105"/>
      <c r="G2" s="105"/>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row>
    <row r="3" spans="1:54" ht="15" customHeight="1">
      <c r="A3" s="105"/>
      <c r="B3" s="105"/>
      <c r="C3" s="105"/>
      <c r="D3" s="105"/>
      <c r="E3" s="105"/>
      <c r="F3" s="105"/>
      <c r="G3" s="105"/>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row>
    <row r="4" spans="1:54" s="111" customFormat="1" ht="20.399999999999999" customHeight="1">
      <c r="A4" s="254"/>
      <c r="B4" s="254"/>
      <c r="C4" s="254"/>
      <c r="D4" s="254"/>
      <c r="E4" s="254"/>
      <c r="F4" s="254"/>
      <c r="G4" s="254"/>
      <c r="H4" s="108"/>
      <c r="I4" s="109" t="s">
        <v>195</v>
      </c>
      <c r="J4" s="110"/>
      <c r="K4" s="110"/>
      <c r="L4" s="110"/>
      <c r="M4" s="110"/>
      <c r="N4" s="110"/>
      <c r="O4" s="109"/>
      <c r="P4" s="110"/>
      <c r="Q4" s="110"/>
      <c r="R4" s="110"/>
      <c r="S4" s="110"/>
      <c r="T4" s="109"/>
      <c r="U4" s="110"/>
      <c r="V4" s="110"/>
      <c r="W4" s="110"/>
      <c r="X4" s="110" t="s">
        <v>196</v>
      </c>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row>
    <row r="5" spans="1:54" s="111" customFormat="1" ht="9" customHeight="1">
      <c r="A5" s="112"/>
      <c r="B5" s="112"/>
      <c r="C5" s="112"/>
      <c r="D5" s="112"/>
      <c r="E5" s="112"/>
      <c r="F5" s="112"/>
      <c r="G5" s="112"/>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row>
    <row r="6" spans="1:54" ht="16.5" customHeight="1">
      <c r="A6" s="255" t="s">
        <v>197</v>
      </c>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7"/>
    </row>
    <row r="7" spans="1:54" ht="16.5" customHeight="1">
      <c r="A7" s="258"/>
      <c r="B7" s="259"/>
      <c r="C7" s="259"/>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59"/>
      <c r="AL7" s="259"/>
      <c r="AM7" s="259"/>
      <c r="AN7" s="259"/>
      <c r="AO7" s="259"/>
      <c r="AP7" s="259"/>
      <c r="AQ7" s="259"/>
      <c r="AR7" s="259"/>
      <c r="AS7" s="259"/>
      <c r="AT7" s="259"/>
      <c r="AU7" s="259"/>
      <c r="AV7" s="259"/>
      <c r="AW7" s="259"/>
      <c r="AX7" s="259"/>
      <c r="AY7" s="259"/>
      <c r="AZ7" s="259"/>
      <c r="BA7" s="259"/>
      <c r="BB7" s="260"/>
    </row>
    <row r="8" spans="1:54" ht="20.100000000000001" customHeight="1">
      <c r="A8" s="261" t="s">
        <v>198</v>
      </c>
      <c r="B8" s="262"/>
      <c r="C8" s="262"/>
      <c r="D8" s="263"/>
      <c r="E8" s="113"/>
      <c r="F8" s="270" t="s">
        <v>199</v>
      </c>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0"/>
      <c r="AP8" s="270"/>
      <c r="AQ8" s="270"/>
      <c r="AR8" s="270"/>
      <c r="AS8" s="270"/>
      <c r="AT8" s="270"/>
      <c r="AU8" s="270"/>
      <c r="AV8" s="270"/>
      <c r="AW8" s="270"/>
      <c r="AX8" s="270"/>
      <c r="AY8" s="270"/>
      <c r="AZ8" s="270"/>
      <c r="BA8" s="270"/>
      <c r="BB8" s="271"/>
    </row>
    <row r="9" spans="1:54" ht="20.100000000000001" customHeight="1">
      <c r="A9" s="264"/>
      <c r="B9" s="265"/>
      <c r="C9" s="265"/>
      <c r="D9" s="266"/>
      <c r="E9" s="114"/>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6"/>
    </row>
    <row r="10" spans="1:54" ht="15" customHeight="1">
      <c r="A10" s="264"/>
      <c r="B10" s="265"/>
      <c r="C10" s="265"/>
      <c r="D10" s="266"/>
      <c r="E10" s="114"/>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4"/>
      <c r="BB10" s="116"/>
    </row>
    <row r="11" spans="1:54" ht="15" customHeight="1">
      <c r="A11" s="264"/>
      <c r="B11" s="265"/>
      <c r="C11" s="265"/>
      <c r="D11" s="266"/>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4"/>
      <c r="AW11" s="114"/>
      <c r="AX11" s="114"/>
      <c r="AY11" s="114"/>
      <c r="AZ11" s="114"/>
      <c r="BA11" s="114"/>
      <c r="BB11" s="116"/>
    </row>
    <row r="12" spans="1:54" ht="15" customHeight="1">
      <c r="A12" s="264"/>
      <c r="B12" s="265"/>
      <c r="C12" s="265"/>
      <c r="D12" s="266"/>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6"/>
    </row>
    <row r="13" spans="1:54" ht="15" customHeight="1">
      <c r="A13" s="264"/>
      <c r="B13" s="265"/>
      <c r="C13" s="265"/>
      <c r="D13" s="266"/>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6"/>
    </row>
    <row r="14" spans="1:54" ht="15" customHeight="1">
      <c r="A14" s="264"/>
      <c r="B14" s="265"/>
      <c r="C14" s="265"/>
      <c r="D14" s="266"/>
      <c r="E14" s="114"/>
      <c r="F14" s="114"/>
      <c r="G14" s="114"/>
      <c r="H14" s="114"/>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6"/>
    </row>
    <row r="15" spans="1:54" ht="15" customHeight="1">
      <c r="A15" s="264"/>
      <c r="B15" s="265"/>
      <c r="C15" s="265"/>
      <c r="D15" s="266"/>
      <c r="E15" s="114"/>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6"/>
    </row>
    <row r="16" spans="1:54" ht="15" customHeight="1">
      <c r="A16" s="264"/>
      <c r="B16" s="265"/>
      <c r="C16" s="265"/>
      <c r="D16" s="266"/>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6"/>
    </row>
    <row r="17" spans="1:54" ht="15" customHeight="1">
      <c r="A17" s="264"/>
      <c r="B17" s="265"/>
      <c r="C17" s="265"/>
      <c r="D17" s="266"/>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6"/>
    </row>
    <row r="18" spans="1:54" ht="15" customHeight="1">
      <c r="A18" s="264"/>
      <c r="B18" s="265"/>
      <c r="C18" s="265"/>
      <c r="D18" s="266"/>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6"/>
    </row>
    <row r="19" spans="1:54" ht="15" customHeight="1">
      <c r="A19" s="264"/>
      <c r="B19" s="265"/>
      <c r="C19" s="265"/>
      <c r="D19" s="266"/>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6"/>
    </row>
    <row r="20" spans="1:54" ht="15" customHeight="1">
      <c r="A20" s="264"/>
      <c r="B20" s="265"/>
      <c r="C20" s="265"/>
      <c r="D20" s="266"/>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6"/>
    </row>
    <row r="21" spans="1:54" ht="15" customHeight="1">
      <c r="A21" s="264"/>
      <c r="B21" s="265"/>
      <c r="C21" s="265"/>
      <c r="D21" s="266"/>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6"/>
    </row>
    <row r="22" spans="1:54" ht="15" customHeight="1">
      <c r="A22" s="264"/>
      <c r="B22" s="265"/>
      <c r="C22" s="265"/>
      <c r="D22" s="266"/>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6"/>
    </row>
    <row r="23" spans="1:54" ht="15" customHeight="1">
      <c r="A23" s="264"/>
      <c r="B23" s="265"/>
      <c r="C23" s="265"/>
      <c r="D23" s="266"/>
      <c r="E23" s="114"/>
      <c r="F23" s="114"/>
      <c r="G23" s="114"/>
      <c r="H23" s="118"/>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6"/>
    </row>
    <row r="24" spans="1:54" ht="15" customHeight="1">
      <c r="A24" s="264"/>
      <c r="B24" s="265"/>
      <c r="C24" s="265"/>
      <c r="D24" s="266"/>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6"/>
    </row>
    <row r="25" spans="1:54" ht="15" customHeight="1">
      <c r="A25" s="264"/>
      <c r="B25" s="265"/>
      <c r="C25" s="265"/>
      <c r="D25" s="266"/>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4"/>
      <c r="AX25" s="114"/>
      <c r="AY25" s="114"/>
      <c r="AZ25" s="114"/>
      <c r="BA25" s="114"/>
      <c r="BB25" s="116"/>
    </row>
    <row r="26" spans="1:54" ht="15" customHeight="1">
      <c r="A26" s="264"/>
      <c r="B26" s="265"/>
      <c r="C26" s="265"/>
      <c r="D26" s="266"/>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6"/>
    </row>
    <row r="27" spans="1:54" ht="15" customHeight="1">
      <c r="A27" s="264"/>
      <c r="B27" s="265"/>
      <c r="C27" s="265"/>
      <c r="D27" s="266"/>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6"/>
    </row>
    <row r="28" spans="1:54" ht="15" customHeight="1">
      <c r="A28" s="264"/>
      <c r="B28" s="265"/>
      <c r="C28" s="265"/>
      <c r="D28" s="266"/>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6"/>
    </row>
    <row r="29" spans="1:54" ht="15" customHeight="1">
      <c r="A29" s="264"/>
      <c r="B29" s="265"/>
      <c r="C29" s="265"/>
      <c r="D29" s="266"/>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6"/>
    </row>
    <row r="30" spans="1:54" ht="15" customHeight="1">
      <c r="A30" s="264"/>
      <c r="B30" s="265"/>
      <c r="C30" s="265"/>
      <c r="D30" s="266"/>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6"/>
    </row>
    <row r="31" spans="1:54" ht="15" customHeight="1">
      <c r="A31" s="264"/>
      <c r="B31" s="265"/>
      <c r="C31" s="265"/>
      <c r="D31" s="266"/>
      <c r="E31" s="119"/>
      <c r="F31" s="120"/>
      <c r="G31" s="120"/>
      <c r="H31" s="120"/>
      <c r="I31" s="120"/>
      <c r="J31" s="120"/>
      <c r="K31" s="120"/>
      <c r="L31" s="120"/>
      <c r="M31" s="120"/>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c r="BA31" s="121"/>
      <c r="BB31" s="122"/>
    </row>
    <row r="32" spans="1:54" ht="15" customHeight="1">
      <c r="A32" s="264"/>
      <c r="B32" s="265"/>
      <c r="C32" s="265"/>
      <c r="D32" s="266"/>
      <c r="E32" s="119"/>
      <c r="F32" s="120"/>
      <c r="G32" s="120"/>
      <c r="H32" s="120"/>
      <c r="I32" s="120"/>
      <c r="J32" s="120"/>
      <c r="K32" s="120"/>
      <c r="L32" s="120"/>
      <c r="M32" s="120"/>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2"/>
    </row>
    <row r="33" spans="1:54" ht="15" customHeight="1">
      <c r="A33" s="264"/>
      <c r="B33" s="265"/>
      <c r="C33" s="265"/>
      <c r="D33" s="266"/>
      <c r="E33" s="119"/>
      <c r="F33" s="120"/>
      <c r="G33" s="120"/>
      <c r="H33" s="120"/>
      <c r="I33" s="120"/>
      <c r="J33" s="120"/>
      <c r="K33" s="120"/>
      <c r="L33" s="120"/>
      <c r="M33" s="120"/>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2"/>
    </row>
    <row r="34" spans="1:54" ht="15" customHeight="1">
      <c r="A34" s="264"/>
      <c r="B34" s="265"/>
      <c r="C34" s="265"/>
      <c r="D34" s="266"/>
      <c r="E34" s="119"/>
      <c r="F34" s="120"/>
      <c r="G34" s="120"/>
      <c r="H34" s="120"/>
      <c r="I34" s="120"/>
      <c r="J34" s="120"/>
      <c r="K34" s="120"/>
      <c r="L34" s="120"/>
      <c r="M34" s="120"/>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2"/>
    </row>
    <row r="35" spans="1:54" ht="15" customHeight="1">
      <c r="A35" s="264"/>
      <c r="B35" s="265"/>
      <c r="C35" s="265"/>
      <c r="D35" s="266"/>
      <c r="E35" s="119"/>
      <c r="F35" s="120"/>
      <c r="G35" s="120"/>
      <c r="H35" s="120"/>
      <c r="I35" s="120"/>
      <c r="J35" s="120"/>
      <c r="K35" s="120"/>
      <c r="L35" s="120"/>
      <c r="M35" s="120"/>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2"/>
    </row>
    <row r="36" spans="1:54" ht="15" customHeight="1">
      <c r="A36" s="264"/>
      <c r="B36" s="265"/>
      <c r="C36" s="265"/>
      <c r="D36" s="266"/>
      <c r="E36" s="119"/>
      <c r="F36" s="120"/>
      <c r="G36" s="120"/>
      <c r="H36" s="120"/>
      <c r="I36" s="120"/>
      <c r="J36" s="120"/>
      <c r="K36" s="120"/>
      <c r="L36" s="120"/>
      <c r="M36" s="120"/>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c r="BA36" s="121"/>
      <c r="BB36" s="122"/>
    </row>
    <row r="37" spans="1:54" ht="15" customHeight="1">
      <c r="A37" s="264"/>
      <c r="B37" s="265"/>
      <c r="C37" s="265"/>
      <c r="D37" s="266"/>
      <c r="E37" s="119"/>
      <c r="F37" s="120"/>
      <c r="G37" s="120"/>
      <c r="H37" s="120"/>
      <c r="I37" s="120"/>
      <c r="J37" s="120"/>
      <c r="K37" s="120"/>
      <c r="L37" s="120"/>
      <c r="M37" s="120"/>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2"/>
    </row>
    <row r="38" spans="1:54" ht="20.100000000000001" customHeight="1">
      <c r="A38" s="264"/>
      <c r="B38" s="265"/>
      <c r="C38" s="265"/>
      <c r="D38" s="266"/>
      <c r="E38" s="123"/>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4"/>
      <c r="BB38" s="116"/>
    </row>
    <row r="39" spans="1:54" ht="20.100000000000001" customHeight="1">
      <c r="A39" s="264"/>
      <c r="B39" s="265"/>
      <c r="C39" s="265"/>
      <c r="D39" s="266"/>
      <c r="E39" s="114"/>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4"/>
      <c r="BB39" s="116"/>
    </row>
    <row r="40" spans="1:54" ht="15" customHeight="1">
      <c r="A40" s="264"/>
      <c r="B40" s="265"/>
      <c r="C40" s="265"/>
      <c r="D40" s="266"/>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c r="AV40" s="114"/>
      <c r="AW40" s="114"/>
      <c r="AX40" s="114"/>
      <c r="AY40" s="114"/>
      <c r="AZ40" s="114"/>
      <c r="BA40" s="114"/>
      <c r="BB40" s="116"/>
    </row>
    <row r="41" spans="1:54" ht="15" customHeight="1">
      <c r="A41" s="264"/>
      <c r="B41" s="265"/>
      <c r="C41" s="265"/>
      <c r="D41" s="266"/>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6"/>
    </row>
    <row r="42" spans="1:54" ht="15" customHeight="1">
      <c r="A42" s="264"/>
      <c r="B42" s="265"/>
      <c r="C42" s="265"/>
      <c r="D42" s="266"/>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6"/>
    </row>
    <row r="43" spans="1:54" ht="15" customHeight="1">
      <c r="A43" s="264"/>
      <c r="B43" s="265"/>
      <c r="C43" s="265"/>
      <c r="D43" s="266"/>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6"/>
    </row>
    <row r="44" spans="1:54" ht="15" customHeight="1">
      <c r="A44" s="264"/>
      <c r="B44" s="265"/>
      <c r="C44" s="265"/>
      <c r="D44" s="266"/>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6"/>
    </row>
    <row r="45" spans="1:54" ht="15" customHeight="1">
      <c r="A45" s="264"/>
      <c r="B45" s="265"/>
      <c r="C45" s="265"/>
      <c r="D45" s="266"/>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6"/>
    </row>
    <row r="46" spans="1:54" ht="15" customHeight="1">
      <c r="A46" s="267"/>
      <c r="B46" s="268"/>
      <c r="C46" s="268"/>
      <c r="D46" s="269"/>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114"/>
      <c r="AQ46" s="114"/>
      <c r="AR46" s="114"/>
      <c r="AS46" s="114"/>
      <c r="AT46" s="114"/>
      <c r="AU46" s="114"/>
      <c r="AV46" s="114"/>
      <c r="AW46" s="114"/>
      <c r="AX46" s="114"/>
      <c r="AY46" s="114"/>
      <c r="AZ46" s="114"/>
      <c r="BA46" s="114"/>
      <c r="BB46" s="116"/>
    </row>
    <row r="47" spans="1:54" ht="15" customHeight="1">
      <c r="A47" s="272" t="s">
        <v>200</v>
      </c>
      <c r="B47" s="272"/>
      <c r="C47" s="272"/>
      <c r="D47" s="272"/>
      <c r="E47" s="124" t="s">
        <v>201</v>
      </c>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13"/>
      <c r="AM47" s="113"/>
      <c r="AN47" s="113"/>
      <c r="AO47" s="113"/>
      <c r="AP47" s="113"/>
      <c r="AQ47" s="113"/>
      <c r="AR47" s="113"/>
      <c r="AS47" s="113"/>
      <c r="AT47" s="113"/>
      <c r="AU47" s="113"/>
      <c r="AV47" s="113"/>
      <c r="AW47" s="113"/>
      <c r="AX47" s="113"/>
      <c r="AY47" s="113"/>
      <c r="AZ47" s="113"/>
      <c r="BA47" s="113"/>
      <c r="BB47" s="125"/>
    </row>
    <row r="48" spans="1:54" ht="15" customHeight="1">
      <c r="A48" s="272"/>
      <c r="B48" s="272"/>
      <c r="C48" s="272"/>
      <c r="D48" s="272"/>
      <c r="E48" s="114"/>
      <c r="F48" s="118"/>
      <c r="G48" s="126"/>
      <c r="H48" s="118" t="s">
        <v>344</v>
      </c>
      <c r="I48" s="118"/>
      <c r="J48" s="118"/>
      <c r="K48" s="118" t="s">
        <v>345</v>
      </c>
      <c r="L48" s="114"/>
      <c r="M48" s="114"/>
      <c r="N48" s="114"/>
      <c r="O48" s="118" t="s">
        <v>344</v>
      </c>
      <c r="P48" s="126"/>
      <c r="Q48" s="126" t="s">
        <v>346</v>
      </c>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c r="AO48" s="114"/>
      <c r="AP48" s="114"/>
      <c r="AQ48" s="114"/>
      <c r="AR48" s="114"/>
      <c r="AS48" s="114"/>
      <c r="AT48" s="114"/>
      <c r="AU48" s="114"/>
      <c r="AV48" s="114"/>
      <c r="AW48" s="114"/>
      <c r="AX48" s="114"/>
      <c r="AY48" s="114"/>
      <c r="AZ48" s="114"/>
      <c r="BA48" s="114"/>
      <c r="BB48" s="116"/>
    </row>
    <row r="49" spans="1:54" ht="15" customHeight="1">
      <c r="A49" s="272"/>
      <c r="B49" s="272"/>
      <c r="C49" s="272"/>
      <c r="D49" s="272"/>
      <c r="E49" s="127"/>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9"/>
    </row>
    <row r="50" spans="1:54" ht="15" customHeight="1">
      <c r="A50" s="130"/>
      <c r="B50" s="130"/>
      <c r="C50" s="130"/>
      <c r="D50" s="130"/>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row>
    <row r="51" spans="1:54" ht="9.9" customHeight="1"/>
    <row r="52" spans="1:54" ht="9.9" customHeight="1"/>
    <row r="53" spans="1:54" ht="9.9" customHeight="1"/>
  </sheetData>
  <mergeCells count="5">
    <mergeCell ref="A4:G4"/>
    <mergeCell ref="A6:BB7"/>
    <mergeCell ref="A8:D46"/>
    <mergeCell ref="F8:BB8"/>
    <mergeCell ref="A47:D49"/>
  </mergeCells>
  <phoneticPr fontId="2"/>
  <dataValidations count="1">
    <dataValidation type="list" allowBlank="1" showInputMessage="1" sqref="H48 O48" xr:uid="{9BCF79C5-DB6E-4FAC-8495-30B786A12312}">
      <formula1>"□,■"</formula1>
    </dataValidation>
  </dataValidations>
  <pageMargins left="0.7" right="0.7" top="0.75" bottom="0.75" header="0.3" footer="0.3"/>
  <pageSetup paperSize="9" scale="9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4D425-615F-4ED9-8675-B93DEB40588A}">
  <sheetPr>
    <tabColor rgb="FF92D050"/>
    <pageSetUpPr fitToPage="1"/>
  </sheetPr>
  <dimension ref="A1:BB55"/>
  <sheetViews>
    <sheetView zoomScale="80" zoomScaleNormal="100" workbookViewId="0">
      <selection activeCell="AP22" sqref="AP22"/>
    </sheetView>
  </sheetViews>
  <sheetFormatPr defaultColWidth="1.59765625" defaultRowHeight="15"/>
  <cols>
    <col min="1" max="16384" width="1.59765625" style="107"/>
  </cols>
  <sheetData>
    <row r="1" spans="1:54" ht="15" customHeight="1">
      <c r="A1" s="105" t="s">
        <v>202</v>
      </c>
      <c r="B1" s="105"/>
      <c r="C1" s="105"/>
      <c r="D1" s="105"/>
      <c r="E1" s="105"/>
      <c r="F1" s="105"/>
      <c r="G1" s="105"/>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ht="27.6" customHeight="1">
      <c r="A2" s="105"/>
      <c r="B2" s="105"/>
      <c r="C2" s="105"/>
      <c r="D2" s="105"/>
      <c r="E2" s="105"/>
      <c r="F2" s="105"/>
      <c r="G2" s="105"/>
      <c r="H2" s="106"/>
      <c r="I2" s="109" t="s">
        <v>195</v>
      </c>
      <c r="J2" s="110"/>
      <c r="K2" s="110"/>
      <c r="L2" s="110"/>
      <c r="M2" s="110"/>
      <c r="N2" s="110"/>
      <c r="O2" s="109"/>
      <c r="P2" s="110"/>
      <c r="Q2" s="110"/>
      <c r="R2" s="110"/>
      <c r="S2" s="110"/>
      <c r="T2" s="109"/>
      <c r="U2" s="110"/>
      <c r="V2" s="110"/>
      <c r="W2" s="110"/>
      <c r="X2" s="110" t="s">
        <v>196</v>
      </c>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c r="AY2" s="110"/>
      <c r="AZ2" s="110"/>
      <c r="BA2" s="110"/>
      <c r="BB2" s="110"/>
    </row>
    <row r="3" spans="1:54" ht="9.9" customHeight="1">
      <c r="A3" s="278"/>
      <c r="B3" s="278"/>
      <c r="C3" s="278"/>
      <c r="D3" s="278"/>
      <c r="E3" s="278"/>
      <c r="F3" s="278"/>
      <c r="G3" s="278"/>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2"/>
      <c r="AH3" s="132"/>
      <c r="AI3" s="132"/>
      <c r="AJ3" s="132"/>
      <c r="AK3" s="132"/>
      <c r="AL3" s="133"/>
      <c r="AM3" s="132"/>
      <c r="AN3" s="132"/>
      <c r="AO3" s="132"/>
      <c r="AP3" s="132"/>
      <c r="AQ3" s="132"/>
      <c r="AR3" s="132"/>
      <c r="AS3" s="132"/>
      <c r="AT3" s="132"/>
      <c r="AU3" s="132"/>
      <c r="AV3" s="132"/>
      <c r="AW3" s="132"/>
      <c r="AX3" s="132"/>
      <c r="AY3" s="132"/>
      <c r="AZ3" s="132"/>
      <c r="BA3" s="131"/>
      <c r="BB3" s="131"/>
    </row>
    <row r="4" spans="1:54" ht="16.5" customHeight="1">
      <c r="A4" s="255" t="s">
        <v>203</v>
      </c>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7"/>
    </row>
    <row r="5" spans="1:54" ht="16.5" customHeight="1">
      <c r="A5" s="258"/>
      <c r="B5" s="259"/>
      <c r="C5" s="259"/>
      <c r="D5" s="259"/>
      <c r="E5" s="259"/>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60"/>
    </row>
    <row r="6" spans="1:54" ht="20.100000000000001" customHeight="1">
      <c r="A6" s="261" t="s">
        <v>204</v>
      </c>
      <c r="B6" s="262"/>
      <c r="C6" s="262"/>
      <c r="D6" s="263"/>
      <c r="E6" s="113"/>
      <c r="F6" s="273" t="s">
        <v>1691</v>
      </c>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125"/>
    </row>
    <row r="7" spans="1:54" ht="20.100000000000001" customHeight="1">
      <c r="A7" s="264"/>
      <c r="B7" s="265"/>
      <c r="C7" s="265"/>
      <c r="D7" s="266"/>
      <c r="E7" s="114"/>
      <c r="F7" s="274"/>
      <c r="G7" s="274"/>
      <c r="H7" s="274"/>
      <c r="I7" s="274"/>
      <c r="J7" s="274"/>
      <c r="K7" s="274"/>
      <c r="L7" s="274"/>
      <c r="M7" s="274"/>
      <c r="N7" s="274"/>
      <c r="O7" s="274"/>
      <c r="P7" s="274"/>
      <c r="Q7" s="274"/>
      <c r="R7" s="274"/>
      <c r="S7" s="274"/>
      <c r="T7" s="274"/>
      <c r="U7" s="274"/>
      <c r="V7" s="274"/>
      <c r="W7" s="274"/>
      <c r="X7" s="274"/>
      <c r="Y7" s="274"/>
      <c r="Z7" s="274"/>
      <c r="AA7" s="274"/>
      <c r="AB7" s="274"/>
      <c r="AC7" s="274"/>
      <c r="AD7" s="274"/>
      <c r="AE7" s="274"/>
      <c r="AF7" s="274"/>
      <c r="AG7" s="274"/>
      <c r="AH7" s="274"/>
      <c r="AI7" s="274"/>
      <c r="AJ7" s="274"/>
      <c r="AK7" s="274"/>
      <c r="AL7" s="274"/>
      <c r="AM7" s="274"/>
      <c r="AN7" s="274"/>
      <c r="AO7" s="274"/>
      <c r="AP7" s="274"/>
      <c r="AQ7" s="274"/>
      <c r="AR7" s="274"/>
      <c r="AS7" s="274"/>
      <c r="AT7" s="274"/>
      <c r="AU7" s="274"/>
      <c r="AV7" s="274"/>
      <c r="AW7" s="274"/>
      <c r="AX7" s="274"/>
      <c r="AY7" s="274"/>
      <c r="AZ7" s="274"/>
      <c r="BA7" s="274"/>
      <c r="BB7" s="116"/>
    </row>
    <row r="8" spans="1:54" ht="15" customHeight="1">
      <c r="A8" s="264"/>
      <c r="B8" s="265"/>
      <c r="C8" s="265"/>
      <c r="D8" s="266"/>
      <c r="E8" s="114"/>
      <c r="F8" s="117"/>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4"/>
      <c r="BB8" s="116"/>
    </row>
    <row r="9" spans="1:54" ht="15" customHeight="1">
      <c r="A9" s="264"/>
      <c r="B9" s="265"/>
      <c r="C9" s="265"/>
      <c r="D9" s="266"/>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6"/>
    </row>
    <row r="10" spans="1:54" ht="15" customHeight="1">
      <c r="A10" s="264"/>
      <c r="B10" s="265"/>
      <c r="C10" s="265"/>
      <c r="D10" s="266"/>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6"/>
    </row>
    <row r="11" spans="1:54" ht="15" customHeight="1">
      <c r="A11" s="264"/>
      <c r="B11" s="265"/>
      <c r="C11" s="265"/>
      <c r="D11" s="266"/>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4"/>
      <c r="AW11" s="114"/>
      <c r="AX11" s="114"/>
      <c r="AY11" s="114"/>
      <c r="AZ11" s="114"/>
      <c r="BA11" s="114"/>
      <c r="BB11" s="116"/>
    </row>
    <row r="12" spans="1:54" ht="15" customHeight="1">
      <c r="A12" s="264"/>
      <c r="B12" s="265"/>
      <c r="C12" s="265"/>
      <c r="D12" s="266"/>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34"/>
      <c r="AR12" s="114"/>
      <c r="AS12" s="114"/>
      <c r="AT12" s="114"/>
      <c r="AU12" s="114"/>
      <c r="AV12" s="114"/>
      <c r="AW12" s="114"/>
      <c r="AX12" s="114"/>
      <c r="AY12" s="114"/>
      <c r="AZ12" s="114"/>
      <c r="BA12" s="114"/>
      <c r="BB12" s="116"/>
    </row>
    <row r="13" spans="1:54" ht="15" customHeight="1">
      <c r="A13" s="264"/>
      <c r="B13" s="265"/>
      <c r="C13" s="265"/>
      <c r="D13" s="266"/>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6"/>
    </row>
    <row r="14" spans="1:54" ht="15" customHeight="1">
      <c r="A14" s="264"/>
      <c r="B14" s="265"/>
      <c r="C14" s="265"/>
      <c r="D14" s="266"/>
      <c r="E14" s="114"/>
      <c r="F14" s="114"/>
      <c r="G14" s="114"/>
      <c r="H14" s="114"/>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6"/>
    </row>
    <row r="15" spans="1:54" ht="15" customHeight="1">
      <c r="A15" s="264"/>
      <c r="B15" s="265"/>
      <c r="C15" s="265"/>
      <c r="D15" s="266"/>
      <c r="E15" s="114"/>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6"/>
    </row>
    <row r="16" spans="1:54" ht="15" customHeight="1">
      <c r="A16" s="264"/>
      <c r="B16" s="265"/>
      <c r="C16" s="265"/>
      <c r="D16" s="266"/>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6"/>
    </row>
    <row r="17" spans="1:54" ht="15" customHeight="1">
      <c r="A17" s="264"/>
      <c r="B17" s="265"/>
      <c r="C17" s="265"/>
      <c r="D17" s="266"/>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6"/>
    </row>
    <row r="18" spans="1:54" ht="15" customHeight="1">
      <c r="A18" s="264"/>
      <c r="B18" s="265"/>
      <c r="C18" s="265"/>
      <c r="D18" s="266"/>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6"/>
    </row>
    <row r="19" spans="1:54" ht="15" customHeight="1">
      <c r="A19" s="264"/>
      <c r="B19" s="265"/>
      <c r="C19" s="265"/>
      <c r="D19" s="266"/>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6"/>
    </row>
    <row r="20" spans="1:54" ht="15" customHeight="1">
      <c r="A20" s="264"/>
      <c r="B20" s="265"/>
      <c r="C20" s="265"/>
      <c r="D20" s="266"/>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6"/>
    </row>
    <row r="21" spans="1:54" ht="15" customHeight="1">
      <c r="A21" s="264"/>
      <c r="B21" s="265"/>
      <c r="C21" s="265"/>
      <c r="D21" s="266"/>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6"/>
    </row>
    <row r="22" spans="1:54" ht="15" customHeight="1">
      <c r="A22" s="264"/>
      <c r="B22" s="265"/>
      <c r="C22" s="265"/>
      <c r="D22" s="266"/>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6"/>
    </row>
    <row r="23" spans="1:54" ht="15" customHeight="1">
      <c r="A23" s="264"/>
      <c r="B23" s="265"/>
      <c r="C23" s="265"/>
      <c r="D23" s="266"/>
      <c r="E23" s="114"/>
      <c r="F23" s="114"/>
      <c r="G23" s="114"/>
      <c r="H23" s="118"/>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6"/>
    </row>
    <row r="24" spans="1:54" ht="15" customHeight="1">
      <c r="A24" s="264"/>
      <c r="B24" s="265"/>
      <c r="C24" s="265"/>
      <c r="D24" s="266"/>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6"/>
    </row>
    <row r="25" spans="1:54" ht="15" customHeight="1">
      <c r="A25" s="264"/>
      <c r="B25" s="265"/>
      <c r="C25" s="265"/>
      <c r="D25" s="266"/>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4"/>
      <c r="AX25" s="114"/>
      <c r="AY25" s="114"/>
      <c r="AZ25" s="114"/>
      <c r="BA25" s="114"/>
      <c r="BB25" s="116"/>
    </row>
    <row r="26" spans="1:54" ht="15" customHeight="1">
      <c r="A26" s="264"/>
      <c r="B26" s="265"/>
      <c r="C26" s="265"/>
      <c r="D26" s="266"/>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6"/>
    </row>
    <row r="27" spans="1:54" ht="15" customHeight="1">
      <c r="A27" s="264"/>
      <c r="B27" s="265"/>
      <c r="C27" s="265"/>
      <c r="D27" s="266"/>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6"/>
    </row>
    <row r="28" spans="1:54" ht="15" customHeight="1">
      <c r="A28" s="264"/>
      <c r="B28" s="265"/>
      <c r="C28" s="265"/>
      <c r="D28" s="266"/>
      <c r="E28" s="279" t="s">
        <v>205</v>
      </c>
      <c r="F28" s="280"/>
      <c r="G28" s="280"/>
      <c r="H28" s="280"/>
      <c r="I28" s="280"/>
      <c r="J28" s="280"/>
      <c r="K28" s="280"/>
      <c r="L28" s="280"/>
      <c r="M28" s="280"/>
      <c r="N28" s="135"/>
      <c r="O28" s="136" t="s">
        <v>344</v>
      </c>
      <c r="P28" s="136"/>
      <c r="Q28" s="136" t="s">
        <v>347</v>
      </c>
      <c r="R28" s="136"/>
      <c r="S28" s="136"/>
      <c r="T28" s="136"/>
      <c r="U28" s="136"/>
      <c r="V28" s="136"/>
      <c r="W28" s="136"/>
      <c r="X28" s="136"/>
      <c r="Y28" s="136"/>
      <c r="Z28" s="136" t="s">
        <v>344</v>
      </c>
      <c r="AA28" s="136"/>
      <c r="AB28" s="136" t="s">
        <v>348</v>
      </c>
      <c r="AC28" s="136"/>
      <c r="AD28" s="136"/>
      <c r="AE28" s="136"/>
      <c r="AF28" s="136"/>
      <c r="AG28" s="136"/>
      <c r="AH28" s="136"/>
      <c r="AI28" s="136"/>
      <c r="AJ28" s="136"/>
      <c r="AK28" s="136" t="s">
        <v>344</v>
      </c>
      <c r="AL28" s="136"/>
      <c r="AM28" s="136" t="s">
        <v>349</v>
      </c>
      <c r="AN28" s="136"/>
      <c r="AO28" s="136"/>
      <c r="AP28" s="136"/>
      <c r="AQ28" s="136"/>
      <c r="AR28" s="136"/>
      <c r="AS28" s="136"/>
      <c r="AT28" s="136"/>
      <c r="AU28" s="136"/>
      <c r="AV28" s="136"/>
      <c r="AW28" s="136"/>
      <c r="AX28" s="136"/>
      <c r="AY28" s="136"/>
      <c r="AZ28" s="136"/>
      <c r="BA28" s="136"/>
      <c r="BB28" s="137"/>
    </row>
    <row r="29" spans="1:54" ht="15" customHeight="1">
      <c r="A29" s="264"/>
      <c r="B29" s="265"/>
      <c r="C29" s="265"/>
      <c r="D29" s="266"/>
      <c r="E29" s="275" t="s">
        <v>206</v>
      </c>
      <c r="F29" s="276"/>
      <c r="G29" s="276"/>
      <c r="H29" s="276"/>
      <c r="I29" s="276"/>
      <c r="J29" s="276"/>
      <c r="K29" s="276"/>
      <c r="L29" s="276"/>
      <c r="M29" s="276"/>
      <c r="N29" s="138"/>
      <c r="O29" s="139" t="s">
        <v>344</v>
      </c>
      <c r="P29" s="139"/>
      <c r="Q29" s="139" t="s">
        <v>350</v>
      </c>
      <c r="R29" s="139"/>
      <c r="S29" s="139"/>
      <c r="T29" s="139"/>
      <c r="U29" s="139"/>
      <c r="V29" s="139"/>
      <c r="W29" s="139"/>
      <c r="X29" s="139"/>
      <c r="Y29" s="139"/>
      <c r="Z29" s="139" t="s">
        <v>344</v>
      </c>
      <c r="AA29" s="139"/>
      <c r="AB29" s="139" t="s">
        <v>351</v>
      </c>
      <c r="AC29" s="139"/>
      <c r="AD29" s="139"/>
      <c r="AE29" s="139"/>
      <c r="AF29" s="139"/>
      <c r="AG29" s="139" t="s">
        <v>344</v>
      </c>
      <c r="AH29" s="139"/>
      <c r="AI29" s="139" t="s">
        <v>352</v>
      </c>
      <c r="AJ29" s="139"/>
      <c r="AK29" s="139"/>
      <c r="AL29" s="139"/>
      <c r="AM29" s="139"/>
      <c r="AN29" s="139"/>
      <c r="AO29" s="139"/>
      <c r="AP29" s="139"/>
      <c r="AQ29" s="139"/>
      <c r="AR29" s="139"/>
      <c r="AS29" s="139"/>
      <c r="AT29" s="139"/>
      <c r="AU29" s="139"/>
      <c r="AV29" s="139"/>
      <c r="AW29" s="139"/>
      <c r="AX29" s="139"/>
      <c r="AY29" s="139" t="s">
        <v>353</v>
      </c>
      <c r="AZ29" s="139"/>
      <c r="BA29" s="139"/>
      <c r="BB29" s="140"/>
    </row>
    <row r="30" spans="1:54" ht="20.100000000000001" customHeight="1">
      <c r="A30" s="261" t="s">
        <v>207</v>
      </c>
      <c r="B30" s="262"/>
      <c r="C30" s="262"/>
      <c r="D30" s="263"/>
      <c r="E30" s="113"/>
      <c r="F30" s="273" t="s">
        <v>1692</v>
      </c>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73"/>
      <c r="AL30" s="273"/>
      <c r="AM30" s="273"/>
      <c r="AN30" s="273"/>
      <c r="AO30" s="273"/>
      <c r="AP30" s="273"/>
      <c r="AQ30" s="273"/>
      <c r="AR30" s="273"/>
      <c r="AS30" s="273"/>
      <c r="AT30" s="273"/>
      <c r="AU30" s="273"/>
      <c r="AV30" s="273"/>
      <c r="AW30" s="273"/>
      <c r="AX30" s="273"/>
      <c r="AY30" s="273"/>
      <c r="AZ30" s="273"/>
      <c r="BA30" s="113"/>
      <c r="BB30" s="125"/>
    </row>
    <row r="31" spans="1:54" ht="20.100000000000001" customHeight="1">
      <c r="A31" s="264"/>
      <c r="B31" s="265"/>
      <c r="C31" s="265"/>
      <c r="D31" s="266"/>
      <c r="E31" s="114"/>
      <c r="F31" s="274"/>
      <c r="G31" s="274"/>
      <c r="H31" s="274"/>
      <c r="I31" s="274"/>
      <c r="J31" s="274"/>
      <c r="K31" s="274"/>
      <c r="L31" s="274"/>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c r="AK31" s="274"/>
      <c r="AL31" s="274"/>
      <c r="AM31" s="274"/>
      <c r="AN31" s="274"/>
      <c r="AO31" s="274"/>
      <c r="AP31" s="274"/>
      <c r="AQ31" s="274"/>
      <c r="AR31" s="274"/>
      <c r="AS31" s="274"/>
      <c r="AT31" s="274"/>
      <c r="AU31" s="274"/>
      <c r="AV31" s="274"/>
      <c r="AW31" s="274"/>
      <c r="AX31" s="274"/>
      <c r="AY31" s="274"/>
      <c r="AZ31" s="274"/>
      <c r="BA31" s="114"/>
      <c r="BB31" s="116"/>
    </row>
    <row r="32" spans="1:54" ht="20.100000000000001" customHeight="1">
      <c r="A32" s="264"/>
      <c r="B32" s="265"/>
      <c r="C32" s="265"/>
      <c r="D32" s="266"/>
      <c r="E32" s="114"/>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1"/>
      <c r="AL32" s="141"/>
      <c r="AM32" s="141"/>
      <c r="AN32" s="141"/>
      <c r="AO32" s="141"/>
      <c r="AP32" s="141"/>
      <c r="AQ32" s="141"/>
      <c r="AR32" s="141"/>
      <c r="AS32" s="141"/>
      <c r="AT32" s="141"/>
      <c r="AU32" s="141"/>
      <c r="AV32" s="141"/>
      <c r="AW32" s="141"/>
      <c r="AX32" s="141"/>
      <c r="AY32" s="141"/>
      <c r="AZ32" s="141"/>
      <c r="BA32" s="114"/>
      <c r="BB32" s="116"/>
    </row>
    <row r="33" spans="1:54" ht="20.100000000000001" customHeight="1">
      <c r="A33" s="264"/>
      <c r="B33" s="265"/>
      <c r="C33" s="265"/>
      <c r="D33" s="266"/>
      <c r="E33" s="114"/>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141"/>
      <c r="AT33" s="141"/>
      <c r="AU33" s="141"/>
      <c r="AV33" s="141"/>
      <c r="AW33" s="141"/>
      <c r="AX33" s="141"/>
      <c r="AY33" s="141"/>
      <c r="AZ33" s="141"/>
      <c r="BA33" s="114"/>
      <c r="BB33" s="116"/>
    </row>
    <row r="34" spans="1:54" ht="15" customHeight="1">
      <c r="A34" s="264"/>
      <c r="B34" s="265"/>
      <c r="C34" s="265"/>
      <c r="D34" s="266"/>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6"/>
    </row>
    <row r="35" spans="1:54" ht="15" customHeight="1">
      <c r="A35" s="264"/>
      <c r="B35" s="265"/>
      <c r="C35" s="265"/>
      <c r="D35" s="266"/>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6"/>
    </row>
    <row r="36" spans="1:54" ht="15" customHeight="1">
      <c r="A36" s="264"/>
      <c r="B36" s="265"/>
      <c r="C36" s="265"/>
      <c r="D36" s="266"/>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6"/>
    </row>
    <row r="37" spans="1:54" ht="15" customHeight="1">
      <c r="A37" s="264"/>
      <c r="B37" s="265"/>
      <c r="C37" s="265"/>
      <c r="D37" s="266"/>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6"/>
    </row>
    <row r="38" spans="1:54" ht="15" customHeight="1">
      <c r="A38" s="264"/>
      <c r="B38" s="265"/>
      <c r="C38" s="265"/>
      <c r="D38" s="266"/>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6"/>
    </row>
    <row r="39" spans="1:54" ht="15" customHeight="1">
      <c r="A39" s="264"/>
      <c r="B39" s="265"/>
      <c r="C39" s="265"/>
      <c r="D39" s="266"/>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6"/>
    </row>
    <row r="40" spans="1:54" ht="15" customHeight="1">
      <c r="A40" s="264"/>
      <c r="B40" s="265"/>
      <c r="C40" s="265"/>
      <c r="D40" s="266"/>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c r="AV40" s="114"/>
      <c r="AW40" s="114"/>
      <c r="AX40" s="114"/>
      <c r="AY40" s="114"/>
      <c r="AZ40" s="114"/>
      <c r="BA40" s="114"/>
      <c r="BB40" s="116"/>
    </row>
    <row r="41" spans="1:54" ht="15" customHeight="1">
      <c r="A41" s="264"/>
      <c r="B41" s="265"/>
      <c r="C41" s="265"/>
      <c r="D41" s="266"/>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6"/>
    </row>
    <row r="42" spans="1:54" ht="15" customHeight="1">
      <c r="A42" s="264"/>
      <c r="B42" s="265"/>
      <c r="C42" s="265"/>
      <c r="D42" s="266"/>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6"/>
    </row>
    <row r="43" spans="1:54" ht="15" customHeight="1">
      <c r="A43" s="264"/>
      <c r="B43" s="265"/>
      <c r="C43" s="265"/>
      <c r="D43" s="266"/>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6"/>
    </row>
    <row r="44" spans="1:54" ht="15" customHeight="1">
      <c r="A44" s="264"/>
      <c r="B44" s="265"/>
      <c r="C44" s="265"/>
      <c r="D44" s="266"/>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6"/>
    </row>
    <row r="45" spans="1:54" ht="15" customHeight="1">
      <c r="A45" s="264"/>
      <c r="B45" s="265"/>
      <c r="C45" s="265"/>
      <c r="D45" s="266"/>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6"/>
    </row>
    <row r="46" spans="1:54" ht="15" customHeight="1">
      <c r="A46" s="264"/>
      <c r="B46" s="265"/>
      <c r="C46" s="265"/>
      <c r="D46" s="266"/>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114"/>
      <c r="AQ46" s="114"/>
      <c r="AR46" s="114"/>
      <c r="AS46" s="114"/>
      <c r="AT46" s="114"/>
      <c r="AU46" s="114"/>
      <c r="AV46" s="114"/>
      <c r="AW46" s="114"/>
      <c r="AX46" s="114"/>
      <c r="AY46" s="114"/>
      <c r="AZ46" s="114"/>
      <c r="BA46" s="114"/>
      <c r="BB46" s="116"/>
    </row>
    <row r="47" spans="1:54" ht="15" customHeight="1">
      <c r="A47" s="264"/>
      <c r="B47" s="265"/>
      <c r="C47" s="265"/>
      <c r="D47" s="266"/>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6"/>
    </row>
    <row r="48" spans="1:54" ht="15" customHeight="1">
      <c r="A48" s="264"/>
      <c r="B48" s="265"/>
      <c r="C48" s="265"/>
      <c r="D48" s="266"/>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c r="AO48" s="114"/>
      <c r="AP48" s="114"/>
      <c r="AQ48" s="114"/>
      <c r="AR48" s="114"/>
      <c r="AS48" s="114"/>
      <c r="AT48" s="114"/>
      <c r="AU48" s="114"/>
      <c r="AV48" s="114"/>
      <c r="AW48" s="114"/>
      <c r="AX48" s="114"/>
      <c r="AY48" s="114"/>
      <c r="AZ48" s="114"/>
      <c r="BA48" s="114"/>
      <c r="BB48" s="116"/>
    </row>
    <row r="49" spans="1:54" ht="15" customHeight="1">
      <c r="A49" s="264"/>
      <c r="B49" s="265"/>
      <c r="C49" s="265"/>
      <c r="D49" s="266"/>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6"/>
    </row>
    <row r="50" spans="1:54" ht="15" customHeight="1">
      <c r="A50" s="264"/>
      <c r="B50" s="265"/>
      <c r="C50" s="265"/>
      <c r="D50" s="266"/>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6"/>
    </row>
    <row r="51" spans="1:54" ht="15" customHeight="1">
      <c r="A51" s="264"/>
      <c r="B51" s="265"/>
      <c r="C51" s="265"/>
      <c r="D51" s="266"/>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114"/>
      <c r="BB51" s="116"/>
    </row>
    <row r="52" spans="1:54" ht="15" customHeight="1">
      <c r="A52" s="267"/>
      <c r="B52" s="268"/>
      <c r="C52" s="268"/>
      <c r="D52" s="269"/>
      <c r="E52" s="275" t="s">
        <v>208</v>
      </c>
      <c r="F52" s="276"/>
      <c r="G52" s="276"/>
      <c r="H52" s="276"/>
      <c r="I52" s="276"/>
      <c r="J52" s="276"/>
      <c r="K52" s="276"/>
      <c r="L52" s="276"/>
      <c r="M52" s="276"/>
      <c r="N52" s="138"/>
      <c r="O52" s="139" t="s">
        <v>344</v>
      </c>
      <c r="P52" s="139"/>
      <c r="Q52" s="139" t="s">
        <v>354</v>
      </c>
      <c r="R52" s="139"/>
      <c r="S52" s="139"/>
      <c r="T52" s="139" t="s">
        <v>344</v>
      </c>
      <c r="U52" s="139"/>
      <c r="V52" s="139" t="s">
        <v>355</v>
      </c>
      <c r="W52" s="139"/>
      <c r="X52" s="139" t="s">
        <v>344</v>
      </c>
      <c r="Y52" s="139"/>
      <c r="Z52" s="139" t="s">
        <v>356</v>
      </c>
      <c r="AA52" s="139"/>
      <c r="AB52" s="139"/>
      <c r="AC52" s="139"/>
      <c r="AD52" s="139"/>
      <c r="AE52" s="139" t="s">
        <v>344</v>
      </c>
      <c r="AF52" s="139"/>
      <c r="AG52" s="139" t="s">
        <v>357</v>
      </c>
      <c r="AH52" s="139"/>
      <c r="AI52" s="139"/>
      <c r="AJ52" s="139"/>
      <c r="AK52" s="139"/>
      <c r="AL52" s="139" t="s">
        <v>344</v>
      </c>
      <c r="AM52" s="139"/>
      <c r="AN52" s="139" t="s">
        <v>358</v>
      </c>
      <c r="AO52" s="139"/>
      <c r="AP52" s="139"/>
      <c r="AQ52" s="139"/>
      <c r="AR52" s="139"/>
      <c r="AS52" s="139" t="s">
        <v>344</v>
      </c>
      <c r="AT52" s="139"/>
      <c r="AU52" s="139" t="s">
        <v>359</v>
      </c>
      <c r="AV52" s="139"/>
      <c r="AW52" s="139"/>
      <c r="AX52" s="139"/>
      <c r="AY52" s="139"/>
      <c r="AZ52" s="139"/>
      <c r="BA52" s="139"/>
      <c r="BB52" s="140"/>
    </row>
    <row r="53" spans="1:54" ht="15" customHeight="1">
      <c r="A53" s="142"/>
      <c r="B53" s="270"/>
      <c r="C53" s="270"/>
      <c r="D53" s="270"/>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113"/>
    </row>
    <row r="54" spans="1:54" ht="15" customHeight="1">
      <c r="A54" s="130"/>
      <c r="B54" s="277"/>
      <c r="C54" s="277"/>
      <c r="D54" s="277"/>
      <c r="E54" s="277"/>
      <c r="F54" s="277"/>
      <c r="G54" s="277"/>
      <c r="H54" s="277"/>
      <c r="I54" s="277"/>
      <c r="J54" s="277"/>
      <c r="K54" s="277"/>
      <c r="L54" s="277"/>
      <c r="M54" s="277"/>
      <c r="N54" s="277"/>
      <c r="O54" s="277"/>
      <c r="P54" s="277"/>
      <c r="Q54" s="277"/>
      <c r="R54" s="277"/>
      <c r="S54" s="277"/>
      <c r="T54" s="277"/>
      <c r="U54" s="277"/>
      <c r="V54" s="277"/>
      <c r="W54" s="277"/>
      <c r="X54" s="277"/>
      <c r="Y54" s="277"/>
      <c r="Z54" s="277"/>
      <c r="AA54" s="277"/>
      <c r="AB54" s="277"/>
      <c r="AC54" s="277"/>
      <c r="AD54" s="277"/>
      <c r="AE54" s="277"/>
      <c r="AF54" s="277"/>
      <c r="AG54" s="277"/>
      <c r="AH54" s="277"/>
      <c r="AI54" s="277"/>
      <c r="AJ54" s="277"/>
      <c r="AK54" s="277"/>
      <c r="AL54" s="277"/>
      <c r="AM54" s="277"/>
      <c r="AN54" s="277"/>
      <c r="AO54" s="277"/>
      <c r="AP54" s="277"/>
      <c r="AQ54" s="277"/>
      <c r="AR54" s="277"/>
      <c r="AS54" s="277"/>
      <c r="AT54" s="277"/>
      <c r="AU54" s="277"/>
      <c r="AV54" s="277"/>
      <c r="AW54" s="277"/>
      <c r="AX54" s="277"/>
      <c r="AY54" s="277"/>
      <c r="AZ54" s="277"/>
      <c r="BA54" s="277"/>
      <c r="BB54" s="114"/>
    </row>
    <row r="55" spans="1:54" ht="9.9" customHeight="1"/>
  </sheetData>
  <mergeCells count="10">
    <mergeCell ref="A30:D52"/>
    <mergeCell ref="F30:AZ31"/>
    <mergeCell ref="E52:M52"/>
    <mergeCell ref="B53:BA54"/>
    <mergeCell ref="A3:G3"/>
    <mergeCell ref="A4:BB5"/>
    <mergeCell ref="A6:D29"/>
    <mergeCell ref="F6:BA7"/>
    <mergeCell ref="E28:M28"/>
    <mergeCell ref="E29:M29"/>
  </mergeCells>
  <phoneticPr fontId="2"/>
  <dataValidations count="1">
    <dataValidation type="list" allowBlank="1" showInputMessage="1" showErrorMessage="1" sqref="AK28 Z28:Z29 O28:O29 AG29 O52 T52 X52 AE52 AL52 AS52" xr:uid="{52D76F77-E2DE-4873-A843-B65E7D86DE18}">
      <formula1>"□,■"</formula1>
    </dataValidation>
  </dataValidations>
  <pageMargins left="0.7" right="0.7" top="0.75" bottom="0.75" header="0.3" footer="0.3"/>
  <pageSetup paperSize="9" scale="8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231F3-C0E0-4EC2-B9F0-3E9D0B9F6873}">
  <sheetPr>
    <tabColor rgb="FF92D050"/>
    <pageSetUpPr fitToPage="1"/>
  </sheetPr>
  <dimension ref="A1:S47"/>
  <sheetViews>
    <sheetView zoomScaleNormal="100" zoomScaleSheetLayoutView="90" workbookViewId="0">
      <selection activeCell="D8" sqref="D8"/>
    </sheetView>
  </sheetViews>
  <sheetFormatPr defaultRowHeight="15"/>
  <cols>
    <col min="1" max="15" width="4.59765625" style="144" customWidth="1"/>
    <col min="16" max="18" width="6.59765625" style="144" customWidth="1"/>
    <col min="19" max="19" width="4.59765625" style="144" customWidth="1"/>
    <col min="20" max="256" width="8.69921875" style="144"/>
    <col min="257" max="275" width="4.59765625" style="144" customWidth="1"/>
    <col min="276" max="512" width="8.69921875" style="144"/>
    <col min="513" max="531" width="4.59765625" style="144" customWidth="1"/>
    <col min="532" max="768" width="8.69921875" style="144"/>
    <col min="769" max="787" width="4.59765625" style="144" customWidth="1"/>
    <col min="788" max="1024" width="8.69921875" style="144"/>
    <col min="1025" max="1043" width="4.59765625" style="144" customWidth="1"/>
    <col min="1044" max="1280" width="8.69921875" style="144"/>
    <col min="1281" max="1299" width="4.59765625" style="144" customWidth="1"/>
    <col min="1300" max="1536" width="8.69921875" style="144"/>
    <col min="1537" max="1555" width="4.59765625" style="144" customWidth="1"/>
    <col min="1556" max="1792" width="8.69921875" style="144"/>
    <col min="1793" max="1811" width="4.59765625" style="144" customWidth="1"/>
    <col min="1812" max="2048" width="8.69921875" style="144"/>
    <col min="2049" max="2067" width="4.59765625" style="144" customWidth="1"/>
    <col min="2068" max="2304" width="8.69921875" style="144"/>
    <col min="2305" max="2323" width="4.59765625" style="144" customWidth="1"/>
    <col min="2324" max="2560" width="8.69921875" style="144"/>
    <col min="2561" max="2579" width="4.59765625" style="144" customWidth="1"/>
    <col min="2580" max="2816" width="8.69921875" style="144"/>
    <col min="2817" max="2835" width="4.59765625" style="144" customWidth="1"/>
    <col min="2836" max="3072" width="8.69921875" style="144"/>
    <col min="3073" max="3091" width="4.59765625" style="144" customWidth="1"/>
    <col min="3092" max="3328" width="8.69921875" style="144"/>
    <col min="3329" max="3347" width="4.59765625" style="144" customWidth="1"/>
    <col min="3348" max="3584" width="8.69921875" style="144"/>
    <col min="3585" max="3603" width="4.59765625" style="144" customWidth="1"/>
    <col min="3604" max="3840" width="8.69921875" style="144"/>
    <col min="3841" max="3859" width="4.59765625" style="144" customWidth="1"/>
    <col min="3860" max="4096" width="8.69921875" style="144"/>
    <col min="4097" max="4115" width="4.59765625" style="144" customWidth="1"/>
    <col min="4116" max="4352" width="8.69921875" style="144"/>
    <col min="4353" max="4371" width="4.59765625" style="144" customWidth="1"/>
    <col min="4372" max="4608" width="8.69921875" style="144"/>
    <col min="4609" max="4627" width="4.59765625" style="144" customWidth="1"/>
    <col min="4628" max="4864" width="8.69921875" style="144"/>
    <col min="4865" max="4883" width="4.59765625" style="144" customWidth="1"/>
    <col min="4884" max="5120" width="8.69921875" style="144"/>
    <col min="5121" max="5139" width="4.59765625" style="144" customWidth="1"/>
    <col min="5140" max="5376" width="8.69921875" style="144"/>
    <col min="5377" max="5395" width="4.59765625" style="144" customWidth="1"/>
    <col min="5396" max="5632" width="8.69921875" style="144"/>
    <col min="5633" max="5651" width="4.59765625" style="144" customWidth="1"/>
    <col min="5652" max="5888" width="8.69921875" style="144"/>
    <col min="5889" max="5907" width="4.59765625" style="144" customWidth="1"/>
    <col min="5908" max="6144" width="8.69921875" style="144"/>
    <col min="6145" max="6163" width="4.59765625" style="144" customWidth="1"/>
    <col min="6164" max="6400" width="8.69921875" style="144"/>
    <col min="6401" max="6419" width="4.59765625" style="144" customWidth="1"/>
    <col min="6420" max="6656" width="8.69921875" style="144"/>
    <col min="6657" max="6675" width="4.59765625" style="144" customWidth="1"/>
    <col min="6676" max="6912" width="8.69921875" style="144"/>
    <col min="6913" max="6931" width="4.59765625" style="144" customWidth="1"/>
    <col min="6932" max="7168" width="8.69921875" style="144"/>
    <col min="7169" max="7187" width="4.59765625" style="144" customWidth="1"/>
    <col min="7188" max="7424" width="8.69921875" style="144"/>
    <col min="7425" max="7443" width="4.59765625" style="144" customWidth="1"/>
    <col min="7444" max="7680" width="8.69921875" style="144"/>
    <col min="7681" max="7699" width="4.59765625" style="144" customWidth="1"/>
    <col min="7700" max="7936" width="8.69921875" style="144"/>
    <col min="7937" max="7955" width="4.59765625" style="144" customWidth="1"/>
    <col min="7956" max="8192" width="8.69921875" style="144"/>
    <col min="8193" max="8211" width="4.59765625" style="144" customWidth="1"/>
    <col min="8212" max="8448" width="8.69921875" style="144"/>
    <col min="8449" max="8467" width="4.59765625" style="144" customWidth="1"/>
    <col min="8468" max="8704" width="8.69921875" style="144"/>
    <col min="8705" max="8723" width="4.59765625" style="144" customWidth="1"/>
    <col min="8724" max="8960" width="8.69921875" style="144"/>
    <col min="8961" max="8979" width="4.59765625" style="144" customWidth="1"/>
    <col min="8980" max="9216" width="8.69921875" style="144"/>
    <col min="9217" max="9235" width="4.59765625" style="144" customWidth="1"/>
    <col min="9236" max="9472" width="8.69921875" style="144"/>
    <col min="9473" max="9491" width="4.59765625" style="144" customWidth="1"/>
    <col min="9492" max="9728" width="8.69921875" style="144"/>
    <col min="9729" max="9747" width="4.59765625" style="144" customWidth="1"/>
    <col min="9748" max="9984" width="8.69921875" style="144"/>
    <col min="9985" max="10003" width="4.59765625" style="144" customWidth="1"/>
    <col min="10004" max="10240" width="8.69921875" style="144"/>
    <col min="10241" max="10259" width="4.59765625" style="144" customWidth="1"/>
    <col min="10260" max="10496" width="8.69921875" style="144"/>
    <col min="10497" max="10515" width="4.59765625" style="144" customWidth="1"/>
    <col min="10516" max="10752" width="8.69921875" style="144"/>
    <col min="10753" max="10771" width="4.59765625" style="144" customWidth="1"/>
    <col min="10772" max="11008" width="8.69921875" style="144"/>
    <col min="11009" max="11027" width="4.59765625" style="144" customWidth="1"/>
    <col min="11028" max="11264" width="8.69921875" style="144"/>
    <col min="11265" max="11283" width="4.59765625" style="144" customWidth="1"/>
    <col min="11284" max="11520" width="8.69921875" style="144"/>
    <col min="11521" max="11539" width="4.59765625" style="144" customWidth="1"/>
    <col min="11540" max="11776" width="8.69921875" style="144"/>
    <col min="11777" max="11795" width="4.59765625" style="144" customWidth="1"/>
    <col min="11796" max="12032" width="8.69921875" style="144"/>
    <col min="12033" max="12051" width="4.59765625" style="144" customWidth="1"/>
    <col min="12052" max="12288" width="8.69921875" style="144"/>
    <col min="12289" max="12307" width="4.59765625" style="144" customWidth="1"/>
    <col min="12308" max="12544" width="8.69921875" style="144"/>
    <col min="12545" max="12563" width="4.59765625" style="144" customWidth="1"/>
    <col min="12564" max="12800" width="8.69921875" style="144"/>
    <col min="12801" max="12819" width="4.59765625" style="144" customWidth="1"/>
    <col min="12820" max="13056" width="8.69921875" style="144"/>
    <col min="13057" max="13075" width="4.59765625" style="144" customWidth="1"/>
    <col min="13076" max="13312" width="8.69921875" style="144"/>
    <col min="13313" max="13331" width="4.59765625" style="144" customWidth="1"/>
    <col min="13332" max="13568" width="8.69921875" style="144"/>
    <col min="13569" max="13587" width="4.59765625" style="144" customWidth="1"/>
    <col min="13588" max="13824" width="8.69921875" style="144"/>
    <col min="13825" max="13843" width="4.59765625" style="144" customWidth="1"/>
    <col min="13844" max="14080" width="8.69921875" style="144"/>
    <col min="14081" max="14099" width="4.59765625" style="144" customWidth="1"/>
    <col min="14100" max="14336" width="8.69921875" style="144"/>
    <col min="14337" max="14355" width="4.59765625" style="144" customWidth="1"/>
    <col min="14356" max="14592" width="8.69921875" style="144"/>
    <col min="14593" max="14611" width="4.59765625" style="144" customWidth="1"/>
    <col min="14612" max="14848" width="8.69921875" style="144"/>
    <col min="14849" max="14867" width="4.59765625" style="144" customWidth="1"/>
    <col min="14868" max="15104" width="8.69921875" style="144"/>
    <col min="15105" max="15123" width="4.59765625" style="144" customWidth="1"/>
    <col min="15124" max="15360" width="8.69921875" style="144"/>
    <col min="15361" max="15379" width="4.59765625" style="144" customWidth="1"/>
    <col min="15380" max="15616" width="8.69921875" style="144"/>
    <col min="15617" max="15635" width="4.59765625" style="144" customWidth="1"/>
    <col min="15636" max="15872" width="8.69921875" style="144"/>
    <col min="15873" max="15891" width="4.59765625" style="144" customWidth="1"/>
    <col min="15892" max="16128" width="8.69921875" style="144"/>
    <col min="16129" max="16147" width="4.59765625" style="144" customWidth="1"/>
    <col min="16148" max="16384" width="8.69921875" style="144"/>
  </cols>
  <sheetData>
    <row r="1" spans="1:19" ht="16.5" customHeight="1">
      <c r="A1" s="143" t="s">
        <v>209</v>
      </c>
    </row>
    <row r="2" spans="1:19" ht="16.5" customHeight="1">
      <c r="A2" s="143"/>
      <c r="B2" s="143"/>
      <c r="C2" s="143"/>
      <c r="D2" s="143"/>
      <c r="E2" s="143"/>
      <c r="F2" s="143"/>
      <c r="G2" s="143"/>
      <c r="H2" s="143"/>
      <c r="I2" s="143"/>
      <c r="J2" s="143"/>
      <c r="K2" s="143"/>
      <c r="L2" s="143"/>
      <c r="O2" s="145" t="s">
        <v>360</v>
      </c>
      <c r="P2" s="145" t="s">
        <v>361</v>
      </c>
      <c r="Q2" s="145" t="s">
        <v>362</v>
      </c>
      <c r="R2" s="145" t="s">
        <v>363</v>
      </c>
      <c r="S2" s="146"/>
    </row>
    <row r="3" spans="1:19" ht="16.5" customHeight="1">
      <c r="A3" s="143" t="s">
        <v>210</v>
      </c>
      <c r="B3" s="147"/>
      <c r="C3" s="147"/>
      <c r="D3" s="147"/>
      <c r="E3" s="147"/>
      <c r="F3" s="147"/>
      <c r="G3" s="147"/>
      <c r="H3" s="147"/>
      <c r="I3" s="147"/>
      <c r="J3" s="147"/>
      <c r="K3" s="147"/>
      <c r="L3" s="147"/>
      <c r="M3" s="147"/>
      <c r="N3" s="147"/>
      <c r="O3" s="147"/>
      <c r="P3" s="147"/>
      <c r="Q3" s="147"/>
      <c r="R3" s="147"/>
      <c r="S3" s="147"/>
    </row>
    <row r="4" spans="1:19" ht="16.5" customHeight="1">
      <c r="A4" s="143"/>
    </row>
    <row r="5" spans="1:19" ht="16.5" customHeight="1">
      <c r="A5" s="281" t="s">
        <v>211</v>
      </c>
      <c r="B5" s="281"/>
      <c r="C5" s="281"/>
      <c r="D5" s="281"/>
      <c r="E5" s="281"/>
      <c r="F5" s="281"/>
      <c r="G5" s="281"/>
      <c r="H5" s="281"/>
      <c r="I5" s="281"/>
      <c r="J5" s="281"/>
      <c r="K5" s="281"/>
      <c r="L5" s="281"/>
      <c r="M5" s="281"/>
      <c r="N5" s="281"/>
      <c r="O5" s="281"/>
      <c r="P5" s="281"/>
      <c r="Q5" s="281"/>
      <c r="R5" s="281"/>
      <c r="S5" s="281"/>
    </row>
    <row r="6" spans="1:19" ht="16.5" customHeight="1">
      <c r="A6" s="143"/>
    </row>
    <row r="7" spans="1:19" ht="23.25" customHeight="1">
      <c r="A7" s="148"/>
      <c r="B7" s="148"/>
      <c r="C7" s="148"/>
      <c r="D7" s="148"/>
      <c r="E7" s="148"/>
      <c r="F7" s="148"/>
      <c r="G7" s="148"/>
      <c r="H7" s="148"/>
      <c r="I7" s="148"/>
      <c r="J7" s="148"/>
      <c r="K7" s="148"/>
      <c r="L7" s="148"/>
      <c r="M7" s="148"/>
      <c r="N7" s="148"/>
      <c r="O7" s="148"/>
      <c r="P7" s="148"/>
      <c r="Q7" s="148"/>
      <c r="R7" s="148"/>
      <c r="S7" s="148"/>
    </row>
    <row r="8" spans="1:19" ht="16.5" customHeight="1">
      <c r="A8" s="149"/>
      <c r="B8" s="143" t="s">
        <v>212</v>
      </c>
      <c r="E8" s="149"/>
      <c r="F8" s="149"/>
      <c r="G8" s="149"/>
      <c r="H8" s="149"/>
      <c r="I8" s="149"/>
      <c r="J8" s="149"/>
      <c r="K8" s="149"/>
      <c r="L8" s="149"/>
      <c r="M8" s="149"/>
      <c r="N8" s="149"/>
      <c r="O8" s="149"/>
      <c r="P8" s="149"/>
      <c r="Q8" s="149"/>
      <c r="R8" s="149"/>
      <c r="S8" s="149"/>
    </row>
    <row r="9" spans="1:19" ht="16.5" customHeight="1">
      <c r="A9" s="143"/>
      <c r="B9" s="143" t="s">
        <v>213</v>
      </c>
    </row>
    <row r="10" spans="1:19" ht="16.5" customHeight="1">
      <c r="B10" s="143"/>
    </row>
    <row r="11" spans="1:19" ht="16.5" customHeight="1">
      <c r="B11" s="143" t="s">
        <v>35</v>
      </c>
      <c r="G11" s="150"/>
    </row>
    <row r="12" spans="1:19" ht="16.5" customHeight="1">
      <c r="B12" s="143"/>
    </row>
    <row r="13" spans="1:19" ht="16.5" customHeight="1">
      <c r="B13" s="143" t="s">
        <v>214</v>
      </c>
    </row>
    <row r="14" spans="1:19" ht="16.5" customHeight="1">
      <c r="B14" s="143"/>
    </row>
    <row r="15" spans="1:19" ht="16.5" customHeight="1">
      <c r="A15" s="143"/>
      <c r="B15" s="143"/>
    </row>
    <row r="16" spans="1:19" ht="16.5" customHeight="1">
      <c r="A16" s="143"/>
      <c r="B16" s="143" t="s">
        <v>215</v>
      </c>
      <c r="O16" s="144" t="s">
        <v>216</v>
      </c>
    </row>
    <row r="17" spans="1:19" ht="16.5" customHeight="1">
      <c r="A17" s="143"/>
    </row>
    <row r="18" spans="1:19" ht="16.5" customHeight="1">
      <c r="A18" s="143"/>
    </row>
    <row r="19" spans="1:19" ht="16.5" customHeight="1">
      <c r="B19" s="143" t="s">
        <v>217</v>
      </c>
    </row>
    <row r="20" spans="1:19" ht="16.5" customHeight="1">
      <c r="A20" s="143"/>
    </row>
    <row r="21" spans="1:19" ht="16.2" customHeight="1">
      <c r="A21" s="282" t="s">
        <v>218</v>
      </c>
      <c r="B21" s="282"/>
      <c r="C21" s="282"/>
      <c r="D21" s="282"/>
      <c r="E21" s="282"/>
      <c r="F21" s="282"/>
      <c r="G21" s="282"/>
      <c r="H21" s="283"/>
      <c r="I21" s="282"/>
      <c r="J21" s="282"/>
      <c r="K21" s="282"/>
      <c r="L21" s="282"/>
      <c r="M21" s="282"/>
      <c r="N21" s="282"/>
      <c r="O21" s="282"/>
      <c r="P21" s="282"/>
      <c r="Q21" s="282"/>
      <c r="R21" s="282"/>
      <c r="S21" s="282"/>
    </row>
    <row r="22" spans="1:19" ht="16.5" customHeight="1">
      <c r="A22" s="143"/>
      <c r="B22" s="143"/>
      <c r="C22" s="143"/>
      <c r="D22" s="143"/>
      <c r="E22" s="143"/>
      <c r="F22" s="143"/>
      <c r="G22" s="143"/>
      <c r="H22" s="151"/>
      <c r="I22" s="143"/>
      <c r="J22" s="143"/>
      <c r="K22" s="143"/>
      <c r="L22" s="143"/>
      <c r="M22" s="143"/>
      <c r="N22" s="143"/>
      <c r="O22" s="143"/>
      <c r="P22" s="143"/>
      <c r="Q22" s="143"/>
      <c r="R22" s="143"/>
      <c r="S22" s="143"/>
    </row>
    <row r="23" spans="1:19" ht="16.5" customHeight="1">
      <c r="A23" s="143" t="s">
        <v>219</v>
      </c>
      <c r="C23" s="146"/>
      <c r="D23" s="146"/>
      <c r="E23" s="146"/>
      <c r="F23" s="146"/>
      <c r="G23" s="146"/>
      <c r="H23" s="146"/>
      <c r="I23" s="146"/>
      <c r="J23" s="146"/>
      <c r="K23" s="146"/>
      <c r="L23" s="146"/>
      <c r="M23" s="146"/>
      <c r="N23" s="146"/>
      <c r="O23" s="146"/>
      <c r="P23" s="146"/>
      <c r="Q23" s="146"/>
      <c r="R23" s="146"/>
      <c r="S23" s="146"/>
    </row>
    <row r="24" spans="1:19" ht="16.2" customHeight="1">
      <c r="B24" s="143" t="s">
        <v>213</v>
      </c>
    </row>
    <row r="25" spans="1:19" ht="16.5" customHeight="1">
      <c r="A25" s="143"/>
    </row>
    <row r="26" spans="1:19" ht="16.5" customHeight="1">
      <c r="B26" s="143" t="s">
        <v>35</v>
      </c>
    </row>
    <row r="27" spans="1:19" ht="16.5" customHeight="1">
      <c r="B27" s="143"/>
    </row>
    <row r="28" spans="1:19" ht="21.6" customHeight="1">
      <c r="B28" s="143" t="s">
        <v>220</v>
      </c>
    </row>
    <row r="29" spans="1:19" ht="21.6" customHeight="1">
      <c r="B29" s="143" t="s">
        <v>221</v>
      </c>
    </row>
    <row r="30" spans="1:19" ht="16.5" customHeight="1">
      <c r="B30" s="143"/>
    </row>
    <row r="31" spans="1:19" ht="16.5" customHeight="1">
      <c r="A31" s="143"/>
      <c r="B31" s="143" t="s">
        <v>215</v>
      </c>
      <c r="O31" s="144" t="s">
        <v>222</v>
      </c>
    </row>
    <row r="32" spans="1:19" ht="16.5" customHeight="1">
      <c r="I32" s="152"/>
    </row>
    <row r="33" spans="1:9" ht="16.5" customHeight="1">
      <c r="D33" s="152"/>
    </row>
    <row r="34" spans="1:9" ht="16.5" customHeight="1">
      <c r="A34" s="153"/>
      <c r="I34" s="152"/>
    </row>
    <row r="35" spans="1:9" ht="16.5" customHeight="1">
      <c r="A35" s="143" t="s">
        <v>223</v>
      </c>
    </row>
    <row r="36" spans="1:9" ht="16.5" customHeight="1">
      <c r="B36" s="143" t="s">
        <v>224</v>
      </c>
    </row>
    <row r="37" spans="1:9" ht="16.5" customHeight="1">
      <c r="B37" s="143"/>
    </row>
    <row r="38" spans="1:9" ht="16.5" customHeight="1">
      <c r="A38" s="143"/>
    </row>
    <row r="39" spans="1:9" ht="16.5" customHeight="1">
      <c r="A39" s="143" t="s">
        <v>225</v>
      </c>
    </row>
    <row r="40" spans="1:9" ht="16.5" customHeight="1">
      <c r="B40" s="143" t="s">
        <v>226</v>
      </c>
    </row>
    <row r="41" spans="1:9" ht="16.5" customHeight="1">
      <c r="B41" s="143" t="s">
        <v>227</v>
      </c>
    </row>
    <row r="42" spans="1:9" ht="16.5" customHeight="1">
      <c r="B42" s="143" t="s">
        <v>228</v>
      </c>
    </row>
    <row r="43" spans="1:9" ht="16.5" customHeight="1">
      <c r="B43" s="143" t="s">
        <v>229</v>
      </c>
    </row>
    <row r="44" spans="1:9" ht="16.5" customHeight="1">
      <c r="B44" s="143" t="s">
        <v>230</v>
      </c>
    </row>
    <row r="45" spans="1:9" ht="16.5" customHeight="1">
      <c r="B45" s="143" t="s">
        <v>231</v>
      </c>
    </row>
    <row r="46" spans="1:9" ht="16.5" customHeight="1">
      <c r="B46" s="143" t="s">
        <v>232</v>
      </c>
    </row>
    <row r="47" spans="1:9" ht="16.5" customHeight="1">
      <c r="B47" s="143" t="s">
        <v>233</v>
      </c>
    </row>
  </sheetData>
  <mergeCells count="2">
    <mergeCell ref="A5:S5"/>
    <mergeCell ref="A21:S21"/>
  </mergeCells>
  <phoneticPr fontId="2"/>
  <dataValidations count="3">
    <dataValidation type="list" allowBlank="1" showInputMessage="1" showErrorMessage="1" sqref="R2" xr:uid="{7AF52E0E-BCAC-44A9-AC07-ECE52A8677A7}">
      <formula1>"日,1日,2日,3日,4日,5日,6日,7日,8日,9日,10日,11日,12日,13日,14日,15日,16日,17日,18日,19日,20日,21日,22日,23日,24日,25日,26日,27日,28日,29日,30日,31日"</formula1>
    </dataValidation>
    <dataValidation type="list" allowBlank="1" showInputMessage="1" showErrorMessage="1" sqref="Q2" xr:uid="{A4B206D9-0BDD-4F3B-8D66-6E18AF03D7C1}">
      <formula1>"月,1月,2月,3月,4月,5月,6月,7月,8月,9月,10月,11月,12月,1月,2月,3月"</formula1>
    </dataValidation>
    <dataValidation type="list" allowBlank="1" showInputMessage="1" showErrorMessage="1" sqref="P2" xr:uid="{08A5AC6E-6A7E-4E33-91A2-3F1578312BE3}">
      <formula1>"年,7年,8年,9年,10年"</formula1>
    </dataValidation>
  </dataValidations>
  <pageMargins left="0.7" right="0.7" top="0.75" bottom="0.75" header="0.3" footer="0.3"/>
  <pageSetup paperSize="9" scale="8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233F7-20C8-4126-8AD1-56FBF9994233}">
  <sheetPr>
    <tabColor rgb="FF92D050"/>
  </sheetPr>
  <dimension ref="A1:L37"/>
  <sheetViews>
    <sheetView zoomScale="55" zoomScaleNormal="55" zoomScaleSheetLayoutView="70" workbookViewId="0">
      <selection activeCell="B3" sqref="B3"/>
    </sheetView>
  </sheetViews>
  <sheetFormatPr defaultRowHeight="15"/>
  <cols>
    <col min="1" max="1" width="8.69921875" style="154"/>
    <col min="2" max="2" width="9.3984375" style="154" customWidth="1"/>
    <col min="3" max="3" width="6.19921875" style="154" customWidth="1"/>
    <col min="4" max="4" width="6.09765625" style="154" customWidth="1"/>
    <col min="5" max="5" width="4.19921875" style="154" customWidth="1"/>
    <col min="6" max="7" width="11.5" style="154" customWidth="1"/>
    <col min="8" max="8" width="13.69921875" style="154" customWidth="1"/>
    <col min="9" max="9" width="15" style="154" customWidth="1"/>
    <col min="10" max="11" width="11.5" style="154" customWidth="1"/>
    <col min="12" max="12" width="10.8984375" style="154" customWidth="1"/>
    <col min="13" max="258" width="8.69921875" style="154"/>
    <col min="259" max="259" width="9.3984375" style="154" customWidth="1"/>
    <col min="260" max="260" width="11.5" style="154" customWidth="1"/>
    <col min="261" max="261" width="4.19921875" style="154" customWidth="1"/>
    <col min="262" max="263" width="11.5" style="154" customWidth="1"/>
    <col min="264" max="264" width="13.69921875" style="154" customWidth="1"/>
    <col min="265" max="265" width="15" style="154" customWidth="1"/>
    <col min="266" max="267" width="11.5" style="154" customWidth="1"/>
    <col min="268" max="514" width="8.69921875" style="154"/>
    <col min="515" max="515" width="9.3984375" style="154" customWidth="1"/>
    <col min="516" max="516" width="11.5" style="154" customWidth="1"/>
    <col min="517" max="517" width="4.19921875" style="154" customWidth="1"/>
    <col min="518" max="519" width="11.5" style="154" customWidth="1"/>
    <col min="520" max="520" width="13.69921875" style="154" customWidth="1"/>
    <col min="521" max="521" width="15" style="154" customWidth="1"/>
    <col min="522" max="523" width="11.5" style="154" customWidth="1"/>
    <col min="524" max="770" width="8.69921875" style="154"/>
    <col min="771" max="771" width="9.3984375" style="154" customWidth="1"/>
    <col min="772" max="772" width="11.5" style="154" customWidth="1"/>
    <col min="773" max="773" width="4.19921875" style="154" customWidth="1"/>
    <col min="774" max="775" width="11.5" style="154" customWidth="1"/>
    <col min="776" max="776" width="13.69921875" style="154" customWidth="1"/>
    <col min="777" max="777" width="15" style="154" customWidth="1"/>
    <col min="778" max="779" width="11.5" style="154" customWidth="1"/>
    <col min="780" max="1026" width="8.69921875" style="154"/>
    <col min="1027" max="1027" width="9.3984375" style="154" customWidth="1"/>
    <col min="1028" max="1028" width="11.5" style="154" customWidth="1"/>
    <col min="1029" max="1029" width="4.19921875" style="154" customWidth="1"/>
    <col min="1030" max="1031" width="11.5" style="154" customWidth="1"/>
    <col min="1032" max="1032" width="13.69921875" style="154" customWidth="1"/>
    <col min="1033" max="1033" width="15" style="154" customWidth="1"/>
    <col min="1034" max="1035" width="11.5" style="154" customWidth="1"/>
    <col min="1036" max="1282" width="8.69921875" style="154"/>
    <col min="1283" max="1283" width="9.3984375" style="154" customWidth="1"/>
    <col min="1284" max="1284" width="11.5" style="154" customWidth="1"/>
    <col min="1285" max="1285" width="4.19921875" style="154" customWidth="1"/>
    <col min="1286" max="1287" width="11.5" style="154" customWidth="1"/>
    <col min="1288" max="1288" width="13.69921875" style="154" customWidth="1"/>
    <col min="1289" max="1289" width="15" style="154" customWidth="1"/>
    <col min="1290" max="1291" width="11.5" style="154" customWidth="1"/>
    <col min="1292" max="1538" width="8.69921875" style="154"/>
    <col min="1539" max="1539" width="9.3984375" style="154" customWidth="1"/>
    <col min="1540" max="1540" width="11.5" style="154" customWidth="1"/>
    <col min="1541" max="1541" width="4.19921875" style="154" customWidth="1"/>
    <col min="1542" max="1543" width="11.5" style="154" customWidth="1"/>
    <col min="1544" max="1544" width="13.69921875" style="154" customWidth="1"/>
    <col min="1545" max="1545" width="15" style="154" customWidth="1"/>
    <col min="1546" max="1547" width="11.5" style="154" customWidth="1"/>
    <col min="1548" max="1794" width="8.69921875" style="154"/>
    <col min="1795" max="1795" width="9.3984375" style="154" customWidth="1"/>
    <col min="1796" max="1796" width="11.5" style="154" customWidth="1"/>
    <col min="1797" max="1797" width="4.19921875" style="154" customWidth="1"/>
    <col min="1798" max="1799" width="11.5" style="154" customWidth="1"/>
    <col min="1800" max="1800" width="13.69921875" style="154" customWidth="1"/>
    <col min="1801" max="1801" width="15" style="154" customWidth="1"/>
    <col min="1802" max="1803" width="11.5" style="154" customWidth="1"/>
    <col min="1804" max="2050" width="8.69921875" style="154"/>
    <col min="2051" max="2051" width="9.3984375" style="154" customWidth="1"/>
    <col min="2052" max="2052" width="11.5" style="154" customWidth="1"/>
    <col min="2053" max="2053" width="4.19921875" style="154" customWidth="1"/>
    <col min="2054" max="2055" width="11.5" style="154" customWidth="1"/>
    <col min="2056" max="2056" width="13.69921875" style="154" customWidth="1"/>
    <col min="2057" max="2057" width="15" style="154" customWidth="1"/>
    <col min="2058" max="2059" width="11.5" style="154" customWidth="1"/>
    <col min="2060" max="2306" width="8.69921875" style="154"/>
    <col min="2307" max="2307" width="9.3984375" style="154" customWidth="1"/>
    <col min="2308" max="2308" width="11.5" style="154" customWidth="1"/>
    <col min="2309" max="2309" width="4.19921875" style="154" customWidth="1"/>
    <col min="2310" max="2311" width="11.5" style="154" customWidth="1"/>
    <col min="2312" max="2312" width="13.69921875" style="154" customWidth="1"/>
    <col min="2313" max="2313" width="15" style="154" customWidth="1"/>
    <col min="2314" max="2315" width="11.5" style="154" customWidth="1"/>
    <col min="2316" max="2562" width="8.69921875" style="154"/>
    <col min="2563" max="2563" width="9.3984375" style="154" customWidth="1"/>
    <col min="2564" max="2564" width="11.5" style="154" customWidth="1"/>
    <col min="2565" max="2565" width="4.19921875" style="154" customWidth="1"/>
    <col min="2566" max="2567" width="11.5" style="154" customWidth="1"/>
    <col min="2568" max="2568" width="13.69921875" style="154" customWidth="1"/>
    <col min="2569" max="2569" width="15" style="154" customWidth="1"/>
    <col min="2570" max="2571" width="11.5" style="154" customWidth="1"/>
    <col min="2572" max="2818" width="8.69921875" style="154"/>
    <col min="2819" max="2819" width="9.3984375" style="154" customWidth="1"/>
    <col min="2820" max="2820" width="11.5" style="154" customWidth="1"/>
    <col min="2821" max="2821" width="4.19921875" style="154" customWidth="1"/>
    <col min="2822" max="2823" width="11.5" style="154" customWidth="1"/>
    <col min="2824" max="2824" width="13.69921875" style="154" customWidth="1"/>
    <col min="2825" max="2825" width="15" style="154" customWidth="1"/>
    <col min="2826" max="2827" width="11.5" style="154" customWidth="1"/>
    <col min="2828" max="3074" width="8.69921875" style="154"/>
    <col min="3075" max="3075" width="9.3984375" style="154" customWidth="1"/>
    <col min="3076" max="3076" width="11.5" style="154" customWidth="1"/>
    <col min="3077" max="3077" width="4.19921875" style="154" customWidth="1"/>
    <col min="3078" max="3079" width="11.5" style="154" customWidth="1"/>
    <col min="3080" max="3080" width="13.69921875" style="154" customWidth="1"/>
    <col min="3081" max="3081" width="15" style="154" customWidth="1"/>
    <col min="3082" max="3083" width="11.5" style="154" customWidth="1"/>
    <col min="3084" max="3330" width="8.69921875" style="154"/>
    <col min="3331" max="3331" width="9.3984375" style="154" customWidth="1"/>
    <col min="3332" max="3332" width="11.5" style="154" customWidth="1"/>
    <col min="3333" max="3333" width="4.19921875" style="154" customWidth="1"/>
    <col min="3334" max="3335" width="11.5" style="154" customWidth="1"/>
    <col min="3336" max="3336" width="13.69921875" style="154" customWidth="1"/>
    <col min="3337" max="3337" width="15" style="154" customWidth="1"/>
    <col min="3338" max="3339" width="11.5" style="154" customWidth="1"/>
    <col min="3340" max="3586" width="8.69921875" style="154"/>
    <col min="3587" max="3587" width="9.3984375" style="154" customWidth="1"/>
    <col min="3588" max="3588" width="11.5" style="154" customWidth="1"/>
    <col min="3589" max="3589" width="4.19921875" style="154" customWidth="1"/>
    <col min="3590" max="3591" width="11.5" style="154" customWidth="1"/>
    <col min="3592" max="3592" width="13.69921875" style="154" customWidth="1"/>
    <col min="3593" max="3593" width="15" style="154" customWidth="1"/>
    <col min="3594" max="3595" width="11.5" style="154" customWidth="1"/>
    <col min="3596" max="3842" width="8.69921875" style="154"/>
    <col min="3843" max="3843" width="9.3984375" style="154" customWidth="1"/>
    <col min="3844" max="3844" width="11.5" style="154" customWidth="1"/>
    <col min="3845" max="3845" width="4.19921875" style="154" customWidth="1"/>
    <col min="3846" max="3847" width="11.5" style="154" customWidth="1"/>
    <col min="3848" max="3848" width="13.69921875" style="154" customWidth="1"/>
    <col min="3849" max="3849" width="15" style="154" customWidth="1"/>
    <col min="3850" max="3851" width="11.5" style="154" customWidth="1"/>
    <col min="3852" max="4098" width="8.69921875" style="154"/>
    <col min="4099" max="4099" width="9.3984375" style="154" customWidth="1"/>
    <col min="4100" max="4100" width="11.5" style="154" customWidth="1"/>
    <col min="4101" max="4101" width="4.19921875" style="154" customWidth="1"/>
    <col min="4102" max="4103" width="11.5" style="154" customWidth="1"/>
    <col min="4104" max="4104" width="13.69921875" style="154" customWidth="1"/>
    <col min="4105" max="4105" width="15" style="154" customWidth="1"/>
    <col min="4106" max="4107" width="11.5" style="154" customWidth="1"/>
    <col min="4108" max="4354" width="8.69921875" style="154"/>
    <col min="4355" max="4355" width="9.3984375" style="154" customWidth="1"/>
    <col min="4356" max="4356" width="11.5" style="154" customWidth="1"/>
    <col min="4357" max="4357" width="4.19921875" style="154" customWidth="1"/>
    <col min="4358" max="4359" width="11.5" style="154" customWidth="1"/>
    <col min="4360" max="4360" width="13.69921875" style="154" customWidth="1"/>
    <col min="4361" max="4361" width="15" style="154" customWidth="1"/>
    <col min="4362" max="4363" width="11.5" style="154" customWidth="1"/>
    <col min="4364" max="4610" width="8.69921875" style="154"/>
    <col min="4611" max="4611" width="9.3984375" style="154" customWidth="1"/>
    <col min="4612" max="4612" width="11.5" style="154" customWidth="1"/>
    <col min="4613" max="4613" width="4.19921875" style="154" customWidth="1"/>
    <col min="4614" max="4615" width="11.5" style="154" customWidth="1"/>
    <col min="4616" max="4616" width="13.69921875" style="154" customWidth="1"/>
    <col min="4617" max="4617" width="15" style="154" customWidth="1"/>
    <col min="4618" max="4619" width="11.5" style="154" customWidth="1"/>
    <col min="4620" max="4866" width="8.69921875" style="154"/>
    <col min="4867" max="4867" width="9.3984375" style="154" customWidth="1"/>
    <col min="4868" max="4868" width="11.5" style="154" customWidth="1"/>
    <col min="4869" max="4869" width="4.19921875" style="154" customWidth="1"/>
    <col min="4870" max="4871" width="11.5" style="154" customWidth="1"/>
    <col min="4872" max="4872" width="13.69921875" style="154" customWidth="1"/>
    <col min="4873" max="4873" width="15" style="154" customWidth="1"/>
    <col min="4874" max="4875" width="11.5" style="154" customWidth="1"/>
    <col min="4876" max="5122" width="8.69921875" style="154"/>
    <col min="5123" max="5123" width="9.3984375" style="154" customWidth="1"/>
    <col min="5124" max="5124" width="11.5" style="154" customWidth="1"/>
    <col min="5125" max="5125" width="4.19921875" style="154" customWidth="1"/>
    <col min="5126" max="5127" width="11.5" style="154" customWidth="1"/>
    <col min="5128" max="5128" width="13.69921875" style="154" customWidth="1"/>
    <col min="5129" max="5129" width="15" style="154" customWidth="1"/>
    <col min="5130" max="5131" width="11.5" style="154" customWidth="1"/>
    <col min="5132" max="5378" width="8.69921875" style="154"/>
    <col min="5379" max="5379" width="9.3984375" style="154" customWidth="1"/>
    <col min="5380" max="5380" width="11.5" style="154" customWidth="1"/>
    <col min="5381" max="5381" width="4.19921875" style="154" customWidth="1"/>
    <col min="5382" max="5383" width="11.5" style="154" customWidth="1"/>
    <col min="5384" max="5384" width="13.69921875" style="154" customWidth="1"/>
    <col min="5385" max="5385" width="15" style="154" customWidth="1"/>
    <col min="5386" max="5387" width="11.5" style="154" customWidth="1"/>
    <col min="5388" max="5634" width="8.69921875" style="154"/>
    <col min="5635" max="5635" width="9.3984375" style="154" customWidth="1"/>
    <col min="5636" max="5636" width="11.5" style="154" customWidth="1"/>
    <col min="5637" max="5637" width="4.19921875" style="154" customWidth="1"/>
    <col min="5638" max="5639" width="11.5" style="154" customWidth="1"/>
    <col min="5640" max="5640" width="13.69921875" style="154" customWidth="1"/>
    <col min="5641" max="5641" width="15" style="154" customWidth="1"/>
    <col min="5642" max="5643" width="11.5" style="154" customWidth="1"/>
    <col min="5644" max="5890" width="8.69921875" style="154"/>
    <col min="5891" max="5891" width="9.3984375" style="154" customWidth="1"/>
    <col min="5892" max="5892" width="11.5" style="154" customWidth="1"/>
    <col min="5893" max="5893" width="4.19921875" style="154" customWidth="1"/>
    <col min="5894" max="5895" width="11.5" style="154" customWidth="1"/>
    <col min="5896" max="5896" width="13.69921875" style="154" customWidth="1"/>
    <col min="5897" max="5897" width="15" style="154" customWidth="1"/>
    <col min="5898" max="5899" width="11.5" style="154" customWidth="1"/>
    <col min="5900" max="6146" width="8.69921875" style="154"/>
    <col min="6147" max="6147" width="9.3984375" style="154" customWidth="1"/>
    <col min="6148" max="6148" width="11.5" style="154" customWidth="1"/>
    <col min="6149" max="6149" width="4.19921875" style="154" customWidth="1"/>
    <col min="6150" max="6151" width="11.5" style="154" customWidth="1"/>
    <col min="6152" max="6152" width="13.69921875" style="154" customWidth="1"/>
    <col min="6153" max="6153" width="15" style="154" customWidth="1"/>
    <col min="6154" max="6155" width="11.5" style="154" customWidth="1"/>
    <col min="6156" max="6402" width="8.69921875" style="154"/>
    <col min="6403" max="6403" width="9.3984375" style="154" customWidth="1"/>
    <col min="6404" max="6404" width="11.5" style="154" customWidth="1"/>
    <col min="6405" max="6405" width="4.19921875" style="154" customWidth="1"/>
    <col min="6406" max="6407" width="11.5" style="154" customWidth="1"/>
    <col min="6408" max="6408" width="13.69921875" style="154" customWidth="1"/>
    <col min="6409" max="6409" width="15" style="154" customWidth="1"/>
    <col min="6410" max="6411" width="11.5" style="154" customWidth="1"/>
    <col min="6412" max="6658" width="8.69921875" style="154"/>
    <col min="6659" max="6659" width="9.3984375" style="154" customWidth="1"/>
    <col min="6660" max="6660" width="11.5" style="154" customWidth="1"/>
    <col min="6661" max="6661" width="4.19921875" style="154" customWidth="1"/>
    <col min="6662" max="6663" width="11.5" style="154" customWidth="1"/>
    <col min="6664" max="6664" width="13.69921875" style="154" customWidth="1"/>
    <col min="6665" max="6665" width="15" style="154" customWidth="1"/>
    <col min="6666" max="6667" width="11.5" style="154" customWidth="1"/>
    <col min="6668" max="6914" width="8.69921875" style="154"/>
    <col min="6915" max="6915" width="9.3984375" style="154" customWidth="1"/>
    <col min="6916" max="6916" width="11.5" style="154" customWidth="1"/>
    <col min="6917" max="6917" width="4.19921875" style="154" customWidth="1"/>
    <col min="6918" max="6919" width="11.5" style="154" customWidth="1"/>
    <col min="6920" max="6920" width="13.69921875" style="154" customWidth="1"/>
    <col min="6921" max="6921" width="15" style="154" customWidth="1"/>
    <col min="6922" max="6923" width="11.5" style="154" customWidth="1"/>
    <col min="6924" max="7170" width="8.69921875" style="154"/>
    <col min="7171" max="7171" width="9.3984375" style="154" customWidth="1"/>
    <col min="7172" max="7172" width="11.5" style="154" customWidth="1"/>
    <col min="7173" max="7173" width="4.19921875" style="154" customWidth="1"/>
    <col min="7174" max="7175" width="11.5" style="154" customWidth="1"/>
    <col min="7176" max="7176" width="13.69921875" style="154" customWidth="1"/>
    <col min="7177" max="7177" width="15" style="154" customWidth="1"/>
    <col min="7178" max="7179" width="11.5" style="154" customWidth="1"/>
    <col min="7180" max="7426" width="8.69921875" style="154"/>
    <col min="7427" max="7427" width="9.3984375" style="154" customWidth="1"/>
    <col min="7428" max="7428" width="11.5" style="154" customWidth="1"/>
    <col min="7429" max="7429" width="4.19921875" style="154" customWidth="1"/>
    <col min="7430" max="7431" width="11.5" style="154" customWidth="1"/>
    <col min="7432" max="7432" width="13.69921875" style="154" customWidth="1"/>
    <col min="7433" max="7433" width="15" style="154" customWidth="1"/>
    <col min="7434" max="7435" width="11.5" style="154" customWidth="1"/>
    <col min="7436" max="7682" width="8.69921875" style="154"/>
    <col min="7683" max="7683" width="9.3984375" style="154" customWidth="1"/>
    <col min="7684" max="7684" width="11.5" style="154" customWidth="1"/>
    <col min="7685" max="7685" width="4.19921875" style="154" customWidth="1"/>
    <col min="7686" max="7687" width="11.5" style="154" customWidth="1"/>
    <col min="7688" max="7688" width="13.69921875" style="154" customWidth="1"/>
    <col min="7689" max="7689" width="15" style="154" customWidth="1"/>
    <col min="7690" max="7691" width="11.5" style="154" customWidth="1"/>
    <col min="7692" max="7938" width="8.69921875" style="154"/>
    <col min="7939" max="7939" width="9.3984375" style="154" customWidth="1"/>
    <col min="7940" max="7940" width="11.5" style="154" customWidth="1"/>
    <col min="7941" max="7941" width="4.19921875" style="154" customWidth="1"/>
    <col min="7942" max="7943" width="11.5" style="154" customWidth="1"/>
    <col min="7944" max="7944" width="13.69921875" style="154" customWidth="1"/>
    <col min="7945" max="7945" width="15" style="154" customWidth="1"/>
    <col min="7946" max="7947" width="11.5" style="154" customWidth="1"/>
    <col min="7948" max="8194" width="8.69921875" style="154"/>
    <col min="8195" max="8195" width="9.3984375" style="154" customWidth="1"/>
    <col min="8196" max="8196" width="11.5" style="154" customWidth="1"/>
    <col min="8197" max="8197" width="4.19921875" style="154" customWidth="1"/>
    <col min="8198" max="8199" width="11.5" style="154" customWidth="1"/>
    <col min="8200" max="8200" width="13.69921875" style="154" customWidth="1"/>
    <col min="8201" max="8201" width="15" style="154" customWidth="1"/>
    <col min="8202" max="8203" width="11.5" style="154" customWidth="1"/>
    <col min="8204" max="8450" width="8.69921875" style="154"/>
    <col min="8451" max="8451" width="9.3984375" style="154" customWidth="1"/>
    <col min="8452" max="8452" width="11.5" style="154" customWidth="1"/>
    <col min="8453" max="8453" width="4.19921875" style="154" customWidth="1"/>
    <col min="8454" max="8455" width="11.5" style="154" customWidth="1"/>
    <col min="8456" max="8456" width="13.69921875" style="154" customWidth="1"/>
    <col min="8457" max="8457" width="15" style="154" customWidth="1"/>
    <col min="8458" max="8459" width="11.5" style="154" customWidth="1"/>
    <col min="8460" max="8706" width="8.69921875" style="154"/>
    <col min="8707" max="8707" width="9.3984375" style="154" customWidth="1"/>
    <col min="8708" max="8708" width="11.5" style="154" customWidth="1"/>
    <col min="8709" max="8709" width="4.19921875" style="154" customWidth="1"/>
    <col min="8710" max="8711" width="11.5" style="154" customWidth="1"/>
    <col min="8712" max="8712" width="13.69921875" style="154" customWidth="1"/>
    <col min="8713" max="8713" width="15" style="154" customWidth="1"/>
    <col min="8714" max="8715" width="11.5" style="154" customWidth="1"/>
    <col min="8716" max="8962" width="8.69921875" style="154"/>
    <col min="8963" max="8963" width="9.3984375" style="154" customWidth="1"/>
    <col min="8964" max="8964" width="11.5" style="154" customWidth="1"/>
    <col min="8965" max="8965" width="4.19921875" style="154" customWidth="1"/>
    <col min="8966" max="8967" width="11.5" style="154" customWidth="1"/>
    <col min="8968" max="8968" width="13.69921875" style="154" customWidth="1"/>
    <col min="8969" max="8969" width="15" style="154" customWidth="1"/>
    <col min="8970" max="8971" width="11.5" style="154" customWidth="1"/>
    <col min="8972" max="9218" width="8.69921875" style="154"/>
    <col min="9219" max="9219" width="9.3984375" style="154" customWidth="1"/>
    <col min="9220" max="9220" width="11.5" style="154" customWidth="1"/>
    <col min="9221" max="9221" width="4.19921875" style="154" customWidth="1"/>
    <col min="9222" max="9223" width="11.5" style="154" customWidth="1"/>
    <col min="9224" max="9224" width="13.69921875" style="154" customWidth="1"/>
    <col min="9225" max="9225" width="15" style="154" customWidth="1"/>
    <col min="9226" max="9227" width="11.5" style="154" customWidth="1"/>
    <col min="9228" max="9474" width="8.69921875" style="154"/>
    <col min="9475" max="9475" width="9.3984375" style="154" customWidth="1"/>
    <col min="9476" max="9476" width="11.5" style="154" customWidth="1"/>
    <col min="9477" max="9477" width="4.19921875" style="154" customWidth="1"/>
    <col min="9478" max="9479" width="11.5" style="154" customWidth="1"/>
    <col min="9480" max="9480" width="13.69921875" style="154" customWidth="1"/>
    <col min="9481" max="9481" width="15" style="154" customWidth="1"/>
    <col min="9482" max="9483" width="11.5" style="154" customWidth="1"/>
    <col min="9484" max="9730" width="8.69921875" style="154"/>
    <col min="9731" max="9731" width="9.3984375" style="154" customWidth="1"/>
    <col min="9732" max="9732" width="11.5" style="154" customWidth="1"/>
    <col min="9733" max="9733" width="4.19921875" style="154" customWidth="1"/>
    <col min="9734" max="9735" width="11.5" style="154" customWidth="1"/>
    <col min="9736" max="9736" width="13.69921875" style="154" customWidth="1"/>
    <col min="9737" max="9737" width="15" style="154" customWidth="1"/>
    <col min="9738" max="9739" width="11.5" style="154" customWidth="1"/>
    <col min="9740" max="9986" width="8.69921875" style="154"/>
    <col min="9987" max="9987" width="9.3984375" style="154" customWidth="1"/>
    <col min="9988" max="9988" width="11.5" style="154" customWidth="1"/>
    <col min="9989" max="9989" width="4.19921875" style="154" customWidth="1"/>
    <col min="9990" max="9991" width="11.5" style="154" customWidth="1"/>
    <col min="9992" max="9992" width="13.69921875" style="154" customWidth="1"/>
    <col min="9993" max="9993" width="15" style="154" customWidth="1"/>
    <col min="9994" max="9995" width="11.5" style="154" customWidth="1"/>
    <col min="9996" max="10242" width="8.69921875" style="154"/>
    <col min="10243" max="10243" width="9.3984375" style="154" customWidth="1"/>
    <col min="10244" max="10244" width="11.5" style="154" customWidth="1"/>
    <col min="10245" max="10245" width="4.19921875" style="154" customWidth="1"/>
    <col min="10246" max="10247" width="11.5" style="154" customWidth="1"/>
    <col min="10248" max="10248" width="13.69921875" style="154" customWidth="1"/>
    <col min="10249" max="10249" width="15" style="154" customWidth="1"/>
    <col min="10250" max="10251" width="11.5" style="154" customWidth="1"/>
    <col min="10252" max="10498" width="8.69921875" style="154"/>
    <col min="10499" max="10499" width="9.3984375" style="154" customWidth="1"/>
    <col min="10500" max="10500" width="11.5" style="154" customWidth="1"/>
    <col min="10501" max="10501" width="4.19921875" style="154" customWidth="1"/>
    <col min="10502" max="10503" width="11.5" style="154" customWidth="1"/>
    <col min="10504" max="10504" width="13.69921875" style="154" customWidth="1"/>
    <col min="10505" max="10505" width="15" style="154" customWidth="1"/>
    <col min="10506" max="10507" width="11.5" style="154" customWidth="1"/>
    <col min="10508" max="10754" width="8.69921875" style="154"/>
    <col min="10755" max="10755" width="9.3984375" style="154" customWidth="1"/>
    <col min="10756" max="10756" width="11.5" style="154" customWidth="1"/>
    <col min="10757" max="10757" width="4.19921875" style="154" customWidth="1"/>
    <col min="10758" max="10759" width="11.5" style="154" customWidth="1"/>
    <col min="10760" max="10760" width="13.69921875" style="154" customWidth="1"/>
    <col min="10761" max="10761" width="15" style="154" customWidth="1"/>
    <col min="10762" max="10763" width="11.5" style="154" customWidth="1"/>
    <col min="10764" max="11010" width="8.69921875" style="154"/>
    <col min="11011" max="11011" width="9.3984375" style="154" customWidth="1"/>
    <col min="11012" max="11012" width="11.5" style="154" customWidth="1"/>
    <col min="11013" max="11013" width="4.19921875" style="154" customWidth="1"/>
    <col min="11014" max="11015" width="11.5" style="154" customWidth="1"/>
    <col min="11016" max="11016" width="13.69921875" style="154" customWidth="1"/>
    <col min="11017" max="11017" width="15" style="154" customWidth="1"/>
    <col min="11018" max="11019" width="11.5" style="154" customWidth="1"/>
    <col min="11020" max="11266" width="8.69921875" style="154"/>
    <col min="11267" max="11267" width="9.3984375" style="154" customWidth="1"/>
    <col min="11268" max="11268" width="11.5" style="154" customWidth="1"/>
    <col min="11269" max="11269" width="4.19921875" style="154" customWidth="1"/>
    <col min="11270" max="11271" width="11.5" style="154" customWidth="1"/>
    <col min="11272" max="11272" width="13.69921875" style="154" customWidth="1"/>
    <col min="11273" max="11273" width="15" style="154" customWidth="1"/>
    <col min="11274" max="11275" width="11.5" style="154" customWidth="1"/>
    <col min="11276" max="11522" width="8.69921875" style="154"/>
    <col min="11523" max="11523" width="9.3984375" style="154" customWidth="1"/>
    <col min="11524" max="11524" width="11.5" style="154" customWidth="1"/>
    <col min="11525" max="11525" width="4.19921875" style="154" customWidth="1"/>
    <col min="11526" max="11527" width="11.5" style="154" customWidth="1"/>
    <col min="11528" max="11528" width="13.69921875" style="154" customWidth="1"/>
    <col min="11529" max="11529" width="15" style="154" customWidth="1"/>
    <col min="11530" max="11531" width="11.5" style="154" customWidth="1"/>
    <col min="11532" max="11778" width="8.69921875" style="154"/>
    <col min="11779" max="11779" width="9.3984375" style="154" customWidth="1"/>
    <col min="11780" max="11780" width="11.5" style="154" customWidth="1"/>
    <col min="11781" max="11781" width="4.19921875" style="154" customWidth="1"/>
    <col min="11782" max="11783" width="11.5" style="154" customWidth="1"/>
    <col min="11784" max="11784" width="13.69921875" style="154" customWidth="1"/>
    <col min="11785" max="11785" width="15" style="154" customWidth="1"/>
    <col min="11786" max="11787" width="11.5" style="154" customWidth="1"/>
    <col min="11788" max="12034" width="8.69921875" style="154"/>
    <col min="12035" max="12035" width="9.3984375" style="154" customWidth="1"/>
    <col min="12036" max="12036" width="11.5" style="154" customWidth="1"/>
    <col min="12037" max="12037" width="4.19921875" style="154" customWidth="1"/>
    <col min="12038" max="12039" width="11.5" style="154" customWidth="1"/>
    <col min="12040" max="12040" width="13.69921875" style="154" customWidth="1"/>
    <col min="12041" max="12041" width="15" style="154" customWidth="1"/>
    <col min="12042" max="12043" width="11.5" style="154" customWidth="1"/>
    <col min="12044" max="12290" width="8.69921875" style="154"/>
    <col min="12291" max="12291" width="9.3984375" style="154" customWidth="1"/>
    <col min="12292" max="12292" width="11.5" style="154" customWidth="1"/>
    <col min="12293" max="12293" width="4.19921875" style="154" customWidth="1"/>
    <col min="12294" max="12295" width="11.5" style="154" customWidth="1"/>
    <col min="12296" max="12296" width="13.69921875" style="154" customWidth="1"/>
    <col min="12297" max="12297" width="15" style="154" customWidth="1"/>
    <col min="12298" max="12299" width="11.5" style="154" customWidth="1"/>
    <col min="12300" max="12546" width="8.69921875" style="154"/>
    <col min="12547" max="12547" width="9.3984375" style="154" customWidth="1"/>
    <col min="12548" max="12548" width="11.5" style="154" customWidth="1"/>
    <col min="12549" max="12549" width="4.19921875" style="154" customWidth="1"/>
    <col min="12550" max="12551" width="11.5" style="154" customWidth="1"/>
    <col min="12552" max="12552" width="13.69921875" style="154" customWidth="1"/>
    <col min="12553" max="12553" width="15" style="154" customWidth="1"/>
    <col min="12554" max="12555" width="11.5" style="154" customWidth="1"/>
    <col min="12556" max="12802" width="8.69921875" style="154"/>
    <col min="12803" max="12803" width="9.3984375" style="154" customWidth="1"/>
    <col min="12804" max="12804" width="11.5" style="154" customWidth="1"/>
    <col min="12805" max="12805" width="4.19921875" style="154" customWidth="1"/>
    <col min="12806" max="12807" width="11.5" style="154" customWidth="1"/>
    <col min="12808" max="12808" width="13.69921875" style="154" customWidth="1"/>
    <col min="12809" max="12809" width="15" style="154" customWidth="1"/>
    <col min="12810" max="12811" width="11.5" style="154" customWidth="1"/>
    <col min="12812" max="13058" width="8.69921875" style="154"/>
    <col min="13059" max="13059" width="9.3984375" style="154" customWidth="1"/>
    <col min="13060" max="13060" width="11.5" style="154" customWidth="1"/>
    <col min="13061" max="13061" width="4.19921875" style="154" customWidth="1"/>
    <col min="13062" max="13063" width="11.5" style="154" customWidth="1"/>
    <col min="13064" max="13064" width="13.69921875" style="154" customWidth="1"/>
    <col min="13065" max="13065" width="15" style="154" customWidth="1"/>
    <col min="13066" max="13067" width="11.5" style="154" customWidth="1"/>
    <col min="13068" max="13314" width="8.69921875" style="154"/>
    <col min="13315" max="13315" width="9.3984375" style="154" customWidth="1"/>
    <col min="13316" max="13316" width="11.5" style="154" customWidth="1"/>
    <col min="13317" max="13317" width="4.19921875" style="154" customWidth="1"/>
    <col min="13318" max="13319" width="11.5" style="154" customWidth="1"/>
    <col min="13320" max="13320" width="13.69921875" style="154" customWidth="1"/>
    <col min="13321" max="13321" width="15" style="154" customWidth="1"/>
    <col min="13322" max="13323" width="11.5" style="154" customWidth="1"/>
    <col min="13324" max="13570" width="8.69921875" style="154"/>
    <col min="13571" max="13571" width="9.3984375" style="154" customWidth="1"/>
    <col min="13572" max="13572" width="11.5" style="154" customWidth="1"/>
    <col min="13573" max="13573" width="4.19921875" style="154" customWidth="1"/>
    <col min="13574" max="13575" width="11.5" style="154" customWidth="1"/>
    <col min="13576" max="13576" width="13.69921875" style="154" customWidth="1"/>
    <col min="13577" max="13577" width="15" style="154" customWidth="1"/>
    <col min="13578" max="13579" width="11.5" style="154" customWidth="1"/>
    <col min="13580" max="13826" width="8.69921875" style="154"/>
    <col min="13827" max="13827" width="9.3984375" style="154" customWidth="1"/>
    <col min="13828" max="13828" width="11.5" style="154" customWidth="1"/>
    <col min="13829" max="13829" width="4.19921875" style="154" customWidth="1"/>
    <col min="13830" max="13831" width="11.5" style="154" customWidth="1"/>
    <col min="13832" max="13832" width="13.69921875" style="154" customWidth="1"/>
    <col min="13833" max="13833" width="15" style="154" customWidth="1"/>
    <col min="13834" max="13835" width="11.5" style="154" customWidth="1"/>
    <col min="13836" max="14082" width="8.69921875" style="154"/>
    <col min="14083" max="14083" width="9.3984375" style="154" customWidth="1"/>
    <col min="14084" max="14084" width="11.5" style="154" customWidth="1"/>
    <col min="14085" max="14085" width="4.19921875" style="154" customWidth="1"/>
    <col min="14086" max="14087" width="11.5" style="154" customWidth="1"/>
    <col min="14088" max="14088" width="13.69921875" style="154" customWidth="1"/>
    <col min="14089" max="14089" width="15" style="154" customWidth="1"/>
    <col min="14090" max="14091" width="11.5" style="154" customWidth="1"/>
    <col min="14092" max="14338" width="8.69921875" style="154"/>
    <col min="14339" max="14339" width="9.3984375" style="154" customWidth="1"/>
    <col min="14340" max="14340" width="11.5" style="154" customWidth="1"/>
    <col min="14341" max="14341" width="4.19921875" style="154" customWidth="1"/>
    <col min="14342" max="14343" width="11.5" style="154" customWidth="1"/>
    <col min="14344" max="14344" width="13.69921875" style="154" customWidth="1"/>
    <col min="14345" max="14345" width="15" style="154" customWidth="1"/>
    <col min="14346" max="14347" width="11.5" style="154" customWidth="1"/>
    <col min="14348" max="14594" width="8.69921875" style="154"/>
    <col min="14595" max="14595" width="9.3984375" style="154" customWidth="1"/>
    <col min="14596" max="14596" width="11.5" style="154" customWidth="1"/>
    <col min="14597" max="14597" width="4.19921875" style="154" customWidth="1"/>
    <col min="14598" max="14599" width="11.5" style="154" customWidth="1"/>
    <col min="14600" max="14600" width="13.69921875" style="154" customWidth="1"/>
    <col min="14601" max="14601" width="15" style="154" customWidth="1"/>
    <col min="14602" max="14603" width="11.5" style="154" customWidth="1"/>
    <col min="14604" max="14850" width="8.69921875" style="154"/>
    <col min="14851" max="14851" width="9.3984375" style="154" customWidth="1"/>
    <col min="14852" max="14852" width="11.5" style="154" customWidth="1"/>
    <col min="14853" max="14853" width="4.19921875" style="154" customWidth="1"/>
    <col min="14854" max="14855" width="11.5" style="154" customWidth="1"/>
    <col min="14856" max="14856" width="13.69921875" style="154" customWidth="1"/>
    <col min="14857" max="14857" width="15" style="154" customWidth="1"/>
    <col min="14858" max="14859" width="11.5" style="154" customWidth="1"/>
    <col min="14860" max="15106" width="8.69921875" style="154"/>
    <col min="15107" max="15107" width="9.3984375" style="154" customWidth="1"/>
    <col min="15108" max="15108" width="11.5" style="154" customWidth="1"/>
    <col min="15109" max="15109" width="4.19921875" style="154" customWidth="1"/>
    <col min="15110" max="15111" width="11.5" style="154" customWidth="1"/>
    <col min="15112" max="15112" width="13.69921875" style="154" customWidth="1"/>
    <col min="15113" max="15113" width="15" style="154" customWidth="1"/>
    <col min="15114" max="15115" width="11.5" style="154" customWidth="1"/>
    <col min="15116" max="15362" width="8.69921875" style="154"/>
    <col min="15363" max="15363" width="9.3984375" style="154" customWidth="1"/>
    <col min="15364" max="15364" width="11.5" style="154" customWidth="1"/>
    <col min="15365" max="15365" width="4.19921875" style="154" customWidth="1"/>
    <col min="15366" max="15367" width="11.5" style="154" customWidth="1"/>
    <col min="15368" max="15368" width="13.69921875" style="154" customWidth="1"/>
    <col min="15369" max="15369" width="15" style="154" customWidth="1"/>
    <col min="15370" max="15371" width="11.5" style="154" customWidth="1"/>
    <col min="15372" max="15618" width="8.69921875" style="154"/>
    <col min="15619" max="15619" width="9.3984375" style="154" customWidth="1"/>
    <col min="15620" max="15620" width="11.5" style="154" customWidth="1"/>
    <col min="15621" max="15621" width="4.19921875" style="154" customWidth="1"/>
    <col min="15622" max="15623" width="11.5" style="154" customWidth="1"/>
    <col min="15624" max="15624" width="13.69921875" style="154" customWidth="1"/>
    <col min="15625" max="15625" width="15" style="154" customWidth="1"/>
    <col min="15626" max="15627" width="11.5" style="154" customWidth="1"/>
    <col min="15628" max="15874" width="8.69921875" style="154"/>
    <col min="15875" max="15875" width="9.3984375" style="154" customWidth="1"/>
    <col min="15876" max="15876" width="11.5" style="154" customWidth="1"/>
    <col min="15877" max="15877" width="4.19921875" style="154" customWidth="1"/>
    <col min="15878" max="15879" width="11.5" style="154" customWidth="1"/>
    <col min="15880" max="15880" width="13.69921875" style="154" customWidth="1"/>
    <col min="15881" max="15881" width="15" style="154" customWidth="1"/>
    <col min="15882" max="15883" width="11.5" style="154" customWidth="1"/>
    <col min="15884" max="16130" width="8.69921875" style="154"/>
    <col min="16131" max="16131" width="9.3984375" style="154" customWidth="1"/>
    <col min="16132" max="16132" width="11.5" style="154" customWidth="1"/>
    <col min="16133" max="16133" width="4.19921875" style="154" customWidth="1"/>
    <col min="16134" max="16135" width="11.5" style="154" customWidth="1"/>
    <col min="16136" max="16136" width="13.69921875" style="154" customWidth="1"/>
    <col min="16137" max="16137" width="15" style="154" customWidth="1"/>
    <col min="16138" max="16139" width="11.5" style="154" customWidth="1"/>
    <col min="16140" max="16384" width="8.69921875" style="154"/>
  </cols>
  <sheetData>
    <row r="1" spans="1:12" ht="24" customHeight="1">
      <c r="A1" s="286" t="s">
        <v>234</v>
      </c>
      <c r="B1" s="286"/>
      <c r="I1" s="155" t="s">
        <v>360</v>
      </c>
      <c r="J1" s="155" t="s">
        <v>361</v>
      </c>
      <c r="K1" s="155" t="s">
        <v>362</v>
      </c>
      <c r="L1" s="155" t="s">
        <v>363</v>
      </c>
    </row>
    <row r="2" spans="1:12" ht="31.5" customHeight="1">
      <c r="A2" s="287" t="s">
        <v>235</v>
      </c>
      <c r="B2" s="287"/>
      <c r="C2" s="287"/>
      <c r="D2" s="287"/>
      <c r="E2" s="287"/>
      <c r="F2" s="287"/>
      <c r="G2" s="287"/>
      <c r="H2" s="287"/>
      <c r="I2" s="287"/>
      <c r="J2" s="287"/>
      <c r="K2" s="287"/>
      <c r="L2" s="287"/>
    </row>
    <row r="3" spans="1:12" ht="23.25" customHeight="1">
      <c r="B3" s="156"/>
      <c r="C3" s="157"/>
      <c r="D3" s="157"/>
      <c r="E3" s="157"/>
      <c r="F3" s="157"/>
      <c r="G3" s="157"/>
      <c r="H3" s="157"/>
      <c r="I3" s="157"/>
      <c r="J3" s="157"/>
      <c r="K3" s="157"/>
      <c r="L3" s="157"/>
    </row>
    <row r="4" spans="1:12" ht="23.25" customHeight="1">
      <c r="B4" s="157"/>
      <c r="C4" s="157"/>
      <c r="D4" s="157"/>
      <c r="E4" s="157"/>
      <c r="F4" s="157"/>
      <c r="G4" s="157"/>
      <c r="H4" s="157"/>
      <c r="I4" s="157"/>
      <c r="J4" s="157"/>
      <c r="K4" s="157"/>
      <c r="L4" s="157"/>
    </row>
    <row r="5" spans="1:12" ht="51.75" customHeight="1">
      <c r="B5" s="158" t="s">
        <v>236</v>
      </c>
      <c r="C5" s="158"/>
      <c r="D5" s="158"/>
      <c r="E5" s="158"/>
    </row>
    <row r="6" spans="1:12" ht="55.95" customHeight="1"/>
    <row r="7" spans="1:12" ht="55.95" customHeight="1"/>
    <row r="8" spans="1:12" ht="20.25" customHeight="1">
      <c r="B8" s="288" t="s">
        <v>237</v>
      </c>
      <c r="C8" s="288"/>
      <c r="D8" s="288"/>
      <c r="E8" s="288"/>
      <c r="F8" s="288"/>
      <c r="G8" s="288"/>
      <c r="H8" s="288"/>
      <c r="I8" s="288"/>
      <c r="J8" s="288"/>
      <c r="K8" s="288"/>
      <c r="L8" s="288"/>
    </row>
    <row r="9" spans="1:12" ht="20.25" customHeight="1">
      <c r="B9" s="288"/>
      <c r="C9" s="288"/>
      <c r="D9" s="288"/>
      <c r="E9" s="288"/>
      <c r="F9" s="288"/>
      <c r="G9" s="288"/>
      <c r="H9" s="288"/>
      <c r="I9" s="288"/>
      <c r="J9" s="288"/>
      <c r="K9" s="288"/>
      <c r="L9" s="288"/>
    </row>
    <row r="10" spans="1:12" ht="20.25" customHeight="1">
      <c r="B10" s="159"/>
      <c r="C10" s="159"/>
      <c r="D10" s="159"/>
      <c r="E10" s="159"/>
      <c r="F10" s="159"/>
      <c r="G10" s="159"/>
      <c r="H10" s="159"/>
      <c r="I10" s="159"/>
      <c r="J10" s="159"/>
      <c r="K10" s="159"/>
      <c r="L10" s="159"/>
    </row>
    <row r="11" spans="1:12" ht="39.75" customHeight="1"/>
    <row r="12" spans="1:12" s="158" customFormat="1" ht="20.25" customHeight="1">
      <c r="B12" s="289"/>
      <c r="C12" s="289"/>
      <c r="D12" s="289"/>
      <c r="E12" s="289"/>
      <c r="F12" s="289"/>
    </row>
    <row r="13" spans="1:12" s="158" customFormat="1" ht="36.75" customHeight="1">
      <c r="I13" s="154"/>
    </row>
    <row r="14" spans="1:12" s="158" customFormat="1" ht="20.25" customHeight="1">
      <c r="A14" s="290" t="s">
        <v>238</v>
      </c>
      <c r="B14" s="290"/>
      <c r="C14" s="290"/>
      <c r="D14" s="160"/>
      <c r="E14" s="160"/>
    </row>
    <row r="15" spans="1:12" s="158" customFormat="1" ht="20.25" customHeight="1">
      <c r="B15" s="161"/>
      <c r="C15" s="161"/>
      <c r="D15" s="161"/>
      <c r="E15" s="162"/>
    </row>
    <row r="16" spans="1:12" s="158" customFormat="1" ht="20.25" customHeight="1">
      <c r="A16" s="290" t="s">
        <v>239</v>
      </c>
      <c r="B16" s="290"/>
      <c r="C16" s="290"/>
      <c r="D16" s="163"/>
      <c r="E16" s="163"/>
    </row>
    <row r="17" spans="1:8" s="158" customFormat="1" ht="20.25" customHeight="1">
      <c r="B17" s="161"/>
      <c r="C17" s="161"/>
      <c r="D17" s="161"/>
      <c r="E17" s="162"/>
    </row>
    <row r="18" spans="1:8" s="158" customFormat="1" ht="19.95" customHeight="1">
      <c r="A18" s="284" t="s">
        <v>364</v>
      </c>
      <c r="B18" s="284"/>
      <c r="C18" s="284"/>
      <c r="D18" s="164"/>
      <c r="E18" s="164"/>
    </row>
    <row r="19" spans="1:8" s="158" customFormat="1" ht="20.25" customHeight="1">
      <c r="H19" s="165"/>
    </row>
    <row r="20" spans="1:8" s="158" customFormat="1" ht="20.25" customHeight="1">
      <c r="A20" s="284" t="s">
        <v>365</v>
      </c>
      <c r="B20" s="284"/>
      <c r="C20" s="284"/>
      <c r="H20" s="165"/>
    </row>
    <row r="21" spans="1:8" s="158" customFormat="1" ht="20.25" customHeight="1"/>
    <row r="22" spans="1:8" ht="19.95" customHeight="1"/>
    <row r="23" spans="1:8" ht="20.25" customHeight="1"/>
    <row r="24" spans="1:8" ht="20.25" customHeight="1"/>
    <row r="25" spans="1:8" ht="20.25" customHeight="1"/>
    <row r="26" spans="1:8" ht="51.75" customHeight="1">
      <c r="B26" s="158"/>
    </row>
    <row r="27" spans="1:8" ht="18.75" customHeight="1"/>
    <row r="28" spans="1:8" ht="18.75" customHeight="1">
      <c r="B28" s="166"/>
      <c r="H28" s="166"/>
    </row>
    <row r="29" spans="1:8" ht="18.75" customHeight="1"/>
    <row r="30" spans="1:8" ht="18.75" customHeight="1"/>
    <row r="31" spans="1:8" ht="18.75" customHeight="1"/>
    <row r="32" spans="1:8" ht="18.75" customHeight="1"/>
    <row r="33" spans="3:11" ht="26.25" customHeight="1"/>
    <row r="34" spans="3:11" ht="33.75" customHeight="1"/>
    <row r="35" spans="3:11" ht="33.75" customHeight="1">
      <c r="C35" s="285" t="s">
        <v>240</v>
      </c>
      <c r="D35" s="285"/>
      <c r="E35" s="285"/>
      <c r="F35" s="285"/>
      <c r="G35" s="285"/>
      <c r="H35" s="285"/>
      <c r="I35" s="285"/>
      <c r="J35" s="285"/>
      <c r="K35" s="285"/>
    </row>
    <row r="36" spans="3:11" ht="20.25" customHeight="1"/>
    <row r="37" spans="3:11" ht="20.25" customHeight="1"/>
  </sheetData>
  <mergeCells count="9">
    <mergeCell ref="A18:C18"/>
    <mergeCell ref="C35:K35"/>
    <mergeCell ref="A1:B1"/>
    <mergeCell ref="A2:L2"/>
    <mergeCell ref="B8:L9"/>
    <mergeCell ref="B12:F12"/>
    <mergeCell ref="A14:C14"/>
    <mergeCell ref="A16:C16"/>
    <mergeCell ref="A20:C20"/>
  </mergeCells>
  <phoneticPr fontId="2"/>
  <dataValidations count="3">
    <dataValidation type="list" allowBlank="1" showInputMessage="1" showErrorMessage="1" sqref="J1" xr:uid="{F6D35437-BB10-49E9-834F-E48FE97B67DF}">
      <formula1>"年,7年,8年,9年,10年"</formula1>
    </dataValidation>
    <dataValidation type="list" allowBlank="1" showInputMessage="1" showErrorMessage="1" sqref="K1" xr:uid="{6D8BC263-3E98-43CE-8708-EAA433CA9E1B}">
      <formula1>"月,1月,2月,3月,4月,5月,6月,7月,8月,9月,10月,11月,12月,1月,2月,3月"</formula1>
    </dataValidation>
    <dataValidation type="list" allowBlank="1" showInputMessage="1" showErrorMessage="1" sqref="L1" xr:uid="{14450C46-E2CF-4146-8A92-97F8CE911F9F}">
      <formula1>"日,1日,2日,3日,4日,5日,6日,7日,8日,9日,10日,11日,12日,13日,14日,15日,16日,17日,18日,19日,20日,21日,22日,23日,24日,25日,26日,27日,28日,29日,30日,31日"</formula1>
    </dataValidation>
  </dataValidations>
  <pageMargins left="0.39370078740157483" right="0.39370078740157483" top="0.98425196850393704" bottom="0.6692913385826772" header="0.51181102362204722" footer="0.51181102362204722"/>
  <pageSetup paperSize="9" scale="70"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44F1E-EAE8-4937-A418-9E961C4B9516}">
  <sheetPr>
    <tabColor rgb="FFFFC000"/>
    <pageSetUpPr fitToPage="1"/>
  </sheetPr>
  <dimension ref="B1:S156"/>
  <sheetViews>
    <sheetView zoomScale="84" zoomScaleNormal="84" zoomScaleSheetLayoutView="100" workbookViewId="0">
      <selection activeCell="F16" sqref="F16"/>
    </sheetView>
  </sheetViews>
  <sheetFormatPr defaultColWidth="9" defaultRowHeight="15"/>
  <cols>
    <col min="1" max="1" width="1.59765625" style="167" customWidth="1"/>
    <col min="2" max="2" width="13.69921875" style="167" customWidth="1"/>
    <col min="3" max="3" width="7.59765625" style="167" customWidth="1"/>
    <col min="4" max="4" width="31.59765625" style="167" customWidth="1"/>
    <col min="5" max="5" width="11.09765625" style="167" customWidth="1"/>
    <col min="6" max="6" width="12.8984375" style="167" customWidth="1"/>
    <col min="7" max="7" width="4.69921875" style="167" customWidth="1"/>
    <col min="8" max="8" width="2.8984375" style="167" customWidth="1"/>
    <col min="9" max="9" width="4.3984375" style="167" customWidth="1"/>
    <col min="10" max="10" width="2.8984375" style="167" customWidth="1"/>
    <col min="11" max="18" width="9" style="167"/>
    <col min="19" max="19" width="12.5" style="167" customWidth="1"/>
    <col min="20" max="16384" width="9" style="167"/>
  </cols>
  <sheetData>
    <row r="1" spans="2:19">
      <c r="B1" s="302" t="s">
        <v>1003</v>
      </c>
      <c r="C1" s="302"/>
      <c r="D1" s="302"/>
      <c r="E1" s="302"/>
      <c r="F1" s="302"/>
      <c r="G1" s="302"/>
      <c r="H1" s="302"/>
      <c r="I1" s="302"/>
      <c r="J1" s="302"/>
    </row>
    <row r="2" spans="2:19" ht="22.8">
      <c r="B2" s="303" t="s">
        <v>1004</v>
      </c>
      <c r="C2" s="303"/>
      <c r="D2" s="303"/>
      <c r="E2" s="303"/>
      <c r="F2" s="303"/>
      <c r="G2" s="303"/>
      <c r="H2" s="303"/>
      <c r="I2" s="303"/>
      <c r="J2" s="303"/>
    </row>
    <row r="3" spans="2:19" ht="22.8">
      <c r="B3" s="168"/>
      <c r="C3" s="168"/>
      <c r="D3" s="168"/>
      <c r="E3" s="168"/>
      <c r="F3" s="168"/>
      <c r="G3" s="168"/>
      <c r="H3" s="168"/>
      <c r="I3" s="168"/>
      <c r="J3" s="168"/>
    </row>
    <row r="4" spans="2:19" ht="25.5" customHeight="1">
      <c r="B4" s="169" t="s">
        <v>1005</v>
      </c>
      <c r="C4" s="294"/>
      <c r="D4" s="294"/>
      <c r="E4" s="295"/>
      <c r="F4" s="295"/>
      <c r="G4" s="295"/>
      <c r="H4" s="295"/>
      <c r="I4" s="295"/>
      <c r="J4" s="295"/>
      <c r="K4" s="170"/>
      <c r="L4" s="170"/>
      <c r="M4" s="170"/>
      <c r="N4" s="170"/>
      <c r="O4" s="170"/>
      <c r="P4" s="170"/>
      <c r="Q4" s="170"/>
      <c r="R4" s="170"/>
      <c r="S4" s="170"/>
    </row>
    <row r="5" spans="2:19">
      <c r="B5" s="293" t="s">
        <v>1006</v>
      </c>
      <c r="C5" s="293"/>
      <c r="D5" s="293"/>
      <c r="E5" s="293"/>
      <c r="F5" s="293"/>
      <c r="G5" s="293"/>
      <c r="H5" s="293"/>
      <c r="I5" s="293"/>
      <c r="J5" s="293"/>
      <c r="K5" s="170"/>
      <c r="L5" s="170"/>
      <c r="M5" s="170"/>
      <c r="N5" s="170"/>
      <c r="O5" s="170"/>
      <c r="P5" s="170"/>
      <c r="Q5" s="170"/>
      <c r="R5" s="170"/>
      <c r="S5" s="170"/>
    </row>
    <row r="6" spans="2:19" ht="20.25" customHeight="1">
      <c r="B6" s="296" t="s">
        <v>1007</v>
      </c>
      <c r="C6" s="297" t="s">
        <v>1008</v>
      </c>
      <c r="D6" s="296" t="s">
        <v>1009</v>
      </c>
      <c r="E6" s="297" t="s">
        <v>1010</v>
      </c>
      <c r="F6" s="171" t="s">
        <v>1011</v>
      </c>
      <c r="G6" s="298" t="s">
        <v>1012</v>
      </c>
      <c r="H6" s="298"/>
      <c r="I6" s="298"/>
      <c r="J6" s="298"/>
      <c r="K6" s="300" t="s">
        <v>1632</v>
      </c>
      <c r="L6" s="300"/>
      <c r="M6" s="300"/>
      <c r="N6" s="300"/>
      <c r="O6" s="300"/>
      <c r="P6" s="300"/>
      <c r="Q6" s="300"/>
      <c r="R6" s="300"/>
      <c r="S6" s="300"/>
    </row>
    <row r="7" spans="2:19" ht="21" customHeight="1">
      <c r="B7" s="296"/>
      <c r="C7" s="297"/>
      <c r="D7" s="296"/>
      <c r="E7" s="297"/>
      <c r="F7" s="172" t="s">
        <v>1013</v>
      </c>
      <c r="G7" s="299" t="s">
        <v>1014</v>
      </c>
      <c r="H7" s="299"/>
      <c r="I7" s="299"/>
      <c r="J7" s="299"/>
      <c r="K7" s="301" t="s">
        <v>1633</v>
      </c>
      <c r="L7" s="301"/>
      <c r="M7" s="301"/>
      <c r="N7" s="301"/>
      <c r="O7" s="301"/>
      <c r="P7" s="301"/>
      <c r="Q7" s="301"/>
      <c r="R7" s="301"/>
      <c r="S7" s="301"/>
    </row>
    <row r="8" spans="2:19" ht="18.75" customHeight="1">
      <c r="B8" s="291"/>
      <c r="C8" s="292"/>
      <c r="D8" s="291"/>
      <c r="E8" s="292"/>
      <c r="F8" s="173"/>
      <c r="G8" s="174"/>
      <c r="H8" s="175" t="s">
        <v>361</v>
      </c>
      <c r="I8" s="176"/>
      <c r="J8" s="177" t="s">
        <v>362</v>
      </c>
      <c r="K8" s="301" t="s">
        <v>1634</v>
      </c>
      <c r="L8" s="301"/>
      <c r="M8" s="301"/>
      <c r="N8" s="301"/>
      <c r="O8" s="301"/>
      <c r="P8" s="301"/>
      <c r="Q8" s="301"/>
      <c r="R8" s="301"/>
      <c r="S8" s="301"/>
    </row>
    <row r="9" spans="2:19" ht="18.75" customHeight="1">
      <c r="B9" s="291"/>
      <c r="C9" s="292"/>
      <c r="D9" s="291"/>
      <c r="E9" s="292"/>
      <c r="F9" s="178"/>
      <c r="G9" s="179"/>
      <c r="H9" s="180" t="s">
        <v>361</v>
      </c>
      <c r="I9" s="181"/>
      <c r="J9" s="182" t="s">
        <v>362</v>
      </c>
      <c r="K9" s="183" t="s">
        <v>1635</v>
      </c>
      <c r="L9" s="183"/>
      <c r="M9" s="183"/>
      <c r="N9" s="183"/>
      <c r="O9" s="183"/>
      <c r="P9" s="183"/>
      <c r="Q9" s="183"/>
      <c r="R9" s="183"/>
      <c r="S9" s="183"/>
    </row>
    <row r="10" spans="2:19" ht="18.75" customHeight="1">
      <c r="B10" s="291"/>
      <c r="C10" s="292"/>
      <c r="D10" s="291"/>
      <c r="E10" s="292"/>
      <c r="F10" s="184"/>
      <c r="G10" s="185"/>
      <c r="H10" s="186" t="s">
        <v>361</v>
      </c>
      <c r="I10" s="187"/>
      <c r="J10" s="188" t="s">
        <v>362</v>
      </c>
      <c r="K10" s="301" t="s">
        <v>1696</v>
      </c>
      <c r="L10" s="301"/>
      <c r="M10" s="301"/>
      <c r="N10" s="301"/>
      <c r="O10" s="301"/>
      <c r="P10" s="301"/>
      <c r="Q10" s="301"/>
      <c r="R10" s="301"/>
      <c r="S10" s="301"/>
    </row>
    <row r="11" spans="2:19" ht="18.75" customHeight="1">
      <c r="B11" s="291"/>
      <c r="C11" s="292"/>
      <c r="D11" s="291"/>
      <c r="E11" s="292"/>
      <c r="F11" s="189"/>
      <c r="G11" s="190"/>
      <c r="H11" s="191" t="s">
        <v>361</v>
      </c>
      <c r="I11" s="192"/>
      <c r="J11" s="193" t="s">
        <v>362</v>
      </c>
      <c r="K11" s="301" t="s">
        <v>1636</v>
      </c>
      <c r="L11" s="301"/>
      <c r="M11" s="301"/>
      <c r="N11" s="301"/>
      <c r="O11" s="301"/>
      <c r="P11" s="301"/>
      <c r="Q11" s="301"/>
      <c r="R11" s="301"/>
      <c r="S11" s="301"/>
    </row>
    <row r="12" spans="2:19" ht="18.75" customHeight="1">
      <c r="B12" s="291"/>
      <c r="C12" s="292"/>
      <c r="D12" s="291"/>
      <c r="E12" s="292"/>
      <c r="F12" s="184"/>
      <c r="G12" s="174"/>
      <c r="H12" s="175" t="s">
        <v>361</v>
      </c>
      <c r="I12" s="176"/>
      <c r="J12" s="177" t="s">
        <v>362</v>
      </c>
      <c r="K12" s="183" t="s">
        <v>1637</v>
      </c>
      <c r="L12" s="183"/>
      <c r="M12" s="183"/>
      <c r="N12" s="183"/>
      <c r="O12" s="183"/>
      <c r="P12" s="183"/>
      <c r="Q12" s="183"/>
      <c r="R12" s="183"/>
      <c r="S12" s="183"/>
    </row>
    <row r="13" spans="2:19" ht="18.75" customHeight="1">
      <c r="B13" s="291"/>
      <c r="C13" s="292"/>
      <c r="D13" s="291"/>
      <c r="E13" s="292"/>
      <c r="F13" s="189"/>
      <c r="G13" s="179"/>
      <c r="H13" s="180" t="s">
        <v>361</v>
      </c>
      <c r="I13" s="181"/>
      <c r="J13" s="182" t="s">
        <v>362</v>
      </c>
      <c r="K13" s="301" t="s">
        <v>1638</v>
      </c>
      <c r="L13" s="301"/>
      <c r="M13" s="301"/>
      <c r="N13" s="301"/>
      <c r="O13" s="301"/>
      <c r="P13" s="301"/>
      <c r="Q13" s="301"/>
      <c r="R13" s="301"/>
      <c r="S13" s="301"/>
    </row>
    <row r="14" spans="2:19" ht="18.75" customHeight="1">
      <c r="B14" s="291"/>
      <c r="C14" s="292"/>
      <c r="D14" s="291"/>
      <c r="E14" s="292"/>
      <c r="F14" s="184"/>
      <c r="G14" s="174"/>
      <c r="H14" s="175" t="s">
        <v>361</v>
      </c>
      <c r="I14" s="176"/>
      <c r="J14" s="177" t="s">
        <v>362</v>
      </c>
      <c r="K14" s="167" t="s">
        <v>1639</v>
      </c>
    </row>
    <row r="15" spans="2:19" ht="18" customHeight="1">
      <c r="B15" s="291"/>
      <c r="C15" s="292"/>
      <c r="D15" s="291"/>
      <c r="E15" s="292"/>
      <c r="F15" s="189"/>
      <c r="G15" s="179"/>
      <c r="H15" s="180" t="s">
        <v>361</v>
      </c>
      <c r="I15" s="181"/>
      <c r="J15" s="182" t="s">
        <v>362</v>
      </c>
    </row>
    <row r="16" spans="2:19" ht="18" customHeight="1">
      <c r="B16" s="291"/>
      <c r="C16" s="292"/>
      <c r="D16" s="291"/>
      <c r="E16" s="292"/>
      <c r="F16" s="173"/>
      <c r="G16" s="174"/>
      <c r="H16" s="175" t="s">
        <v>361</v>
      </c>
      <c r="I16" s="176"/>
      <c r="J16" s="177" t="s">
        <v>362</v>
      </c>
    </row>
    <row r="17" spans="2:10" ht="18" customHeight="1">
      <c r="B17" s="291"/>
      <c r="C17" s="292"/>
      <c r="D17" s="291"/>
      <c r="E17" s="292"/>
      <c r="F17" s="178"/>
      <c r="G17" s="179"/>
      <c r="H17" s="180" t="s">
        <v>361</v>
      </c>
      <c r="I17" s="181"/>
      <c r="J17" s="182" t="s">
        <v>362</v>
      </c>
    </row>
    <row r="18" spans="2:10" ht="18" customHeight="1">
      <c r="B18" s="291"/>
      <c r="C18" s="292"/>
      <c r="D18" s="291"/>
      <c r="E18" s="292"/>
      <c r="F18" s="184"/>
      <c r="G18" s="185"/>
      <c r="H18" s="186" t="s">
        <v>361</v>
      </c>
      <c r="I18" s="187"/>
      <c r="J18" s="188" t="s">
        <v>362</v>
      </c>
    </row>
    <row r="19" spans="2:10" ht="18" customHeight="1">
      <c r="B19" s="291"/>
      <c r="C19" s="292"/>
      <c r="D19" s="291"/>
      <c r="E19" s="292"/>
      <c r="F19" s="189"/>
      <c r="G19" s="190"/>
      <c r="H19" s="191" t="s">
        <v>361</v>
      </c>
      <c r="I19" s="192"/>
      <c r="J19" s="193" t="s">
        <v>362</v>
      </c>
    </row>
    <row r="20" spans="2:10" ht="18" customHeight="1">
      <c r="B20" s="291"/>
      <c r="C20" s="292"/>
      <c r="D20" s="291"/>
      <c r="E20" s="292"/>
      <c r="F20" s="173"/>
      <c r="G20" s="174"/>
      <c r="H20" s="175" t="s">
        <v>361</v>
      </c>
      <c r="I20" s="176"/>
      <c r="J20" s="177" t="s">
        <v>362</v>
      </c>
    </row>
    <row r="21" spans="2:10" ht="18" customHeight="1">
      <c r="B21" s="291"/>
      <c r="C21" s="292"/>
      <c r="D21" s="291"/>
      <c r="E21" s="292"/>
      <c r="F21" s="178"/>
      <c r="G21" s="179"/>
      <c r="H21" s="180" t="s">
        <v>361</v>
      </c>
      <c r="I21" s="181"/>
      <c r="J21" s="182" t="s">
        <v>362</v>
      </c>
    </row>
    <row r="22" spans="2:10" ht="10.199999999999999" customHeight="1">
      <c r="B22" s="194"/>
      <c r="C22" s="195"/>
      <c r="D22" s="194"/>
      <c r="E22" s="195"/>
      <c r="F22" s="196"/>
      <c r="G22" s="176"/>
      <c r="H22" s="175"/>
      <c r="I22" s="176"/>
      <c r="J22" s="175"/>
    </row>
    <row r="23" spans="2:10" ht="10.199999999999999" customHeight="1">
      <c r="B23" s="197"/>
      <c r="C23" s="198"/>
      <c r="D23" s="197"/>
      <c r="E23" s="198"/>
      <c r="F23" s="199"/>
      <c r="G23" s="200"/>
      <c r="H23" s="201"/>
      <c r="I23" s="200"/>
      <c r="J23" s="201"/>
    </row>
    <row r="24" spans="2:10" ht="25.5" customHeight="1">
      <c r="B24" s="169" t="s">
        <v>1005</v>
      </c>
      <c r="C24" s="294"/>
      <c r="D24" s="294"/>
      <c r="E24" s="295"/>
      <c r="F24" s="295"/>
      <c r="G24" s="295"/>
      <c r="H24" s="295"/>
      <c r="I24" s="295"/>
      <c r="J24" s="295"/>
    </row>
    <row r="25" spans="2:10">
      <c r="B25" s="293" t="s">
        <v>1006</v>
      </c>
      <c r="C25" s="293"/>
      <c r="D25" s="293"/>
      <c r="E25" s="293"/>
      <c r="F25" s="293"/>
      <c r="G25" s="293"/>
      <c r="H25" s="293"/>
      <c r="I25" s="293"/>
      <c r="J25" s="293"/>
    </row>
    <row r="26" spans="2:10" ht="18" customHeight="1">
      <c r="B26" s="291"/>
      <c r="C26" s="292"/>
      <c r="D26" s="291"/>
      <c r="E26" s="292"/>
      <c r="F26" s="184"/>
      <c r="G26" s="185"/>
      <c r="H26" s="186" t="s">
        <v>361</v>
      </c>
      <c r="I26" s="187"/>
      <c r="J26" s="188" t="s">
        <v>362</v>
      </c>
    </row>
    <row r="27" spans="2:10" ht="18" customHeight="1">
      <c r="B27" s="291"/>
      <c r="C27" s="292"/>
      <c r="D27" s="291"/>
      <c r="E27" s="292"/>
      <c r="F27" s="189"/>
      <c r="G27" s="190"/>
      <c r="H27" s="191" t="s">
        <v>361</v>
      </c>
      <c r="I27" s="192"/>
      <c r="J27" s="193" t="s">
        <v>362</v>
      </c>
    </row>
    <row r="28" spans="2:10" ht="18" customHeight="1">
      <c r="B28" s="291"/>
      <c r="C28" s="292"/>
      <c r="D28" s="291"/>
      <c r="E28" s="292"/>
      <c r="F28" s="173"/>
      <c r="G28" s="174"/>
      <c r="H28" s="175" t="s">
        <v>361</v>
      </c>
      <c r="I28" s="176"/>
      <c r="J28" s="177" t="s">
        <v>362</v>
      </c>
    </row>
    <row r="29" spans="2:10" ht="18" customHeight="1">
      <c r="B29" s="291"/>
      <c r="C29" s="292"/>
      <c r="D29" s="291"/>
      <c r="E29" s="292"/>
      <c r="F29" s="178"/>
      <c r="G29" s="179"/>
      <c r="H29" s="180" t="s">
        <v>361</v>
      </c>
      <c r="I29" s="181"/>
      <c r="J29" s="182" t="s">
        <v>362</v>
      </c>
    </row>
    <row r="30" spans="2:10" ht="18" customHeight="1">
      <c r="B30" s="291"/>
      <c r="C30" s="292"/>
      <c r="D30" s="291"/>
      <c r="E30" s="292"/>
      <c r="F30" s="184"/>
      <c r="G30" s="174"/>
      <c r="H30" s="175" t="s">
        <v>361</v>
      </c>
      <c r="I30" s="176"/>
      <c r="J30" s="177" t="s">
        <v>362</v>
      </c>
    </row>
    <row r="31" spans="2:10" ht="18" customHeight="1">
      <c r="B31" s="291"/>
      <c r="C31" s="292"/>
      <c r="D31" s="291"/>
      <c r="E31" s="292"/>
      <c r="F31" s="189"/>
      <c r="G31" s="179"/>
      <c r="H31" s="180" t="s">
        <v>361</v>
      </c>
      <c r="I31" s="181"/>
      <c r="J31" s="182" t="s">
        <v>362</v>
      </c>
    </row>
    <row r="32" spans="2:10" ht="18" customHeight="1">
      <c r="B32" s="291"/>
      <c r="C32" s="292"/>
      <c r="D32" s="291"/>
      <c r="E32" s="292"/>
      <c r="F32" s="173"/>
      <c r="G32" s="174"/>
      <c r="H32" s="175" t="s">
        <v>361</v>
      </c>
      <c r="I32" s="176"/>
      <c r="J32" s="177" t="s">
        <v>362</v>
      </c>
    </row>
    <row r="33" spans="2:10" ht="18" customHeight="1">
      <c r="B33" s="291"/>
      <c r="C33" s="292"/>
      <c r="D33" s="291"/>
      <c r="E33" s="292"/>
      <c r="F33" s="178"/>
      <c r="G33" s="179"/>
      <c r="H33" s="180" t="s">
        <v>361</v>
      </c>
      <c r="I33" s="181"/>
      <c r="J33" s="182" t="s">
        <v>362</v>
      </c>
    </row>
    <row r="34" spans="2:10" ht="18" customHeight="1">
      <c r="B34" s="291"/>
      <c r="C34" s="292"/>
      <c r="D34" s="291"/>
      <c r="E34" s="292"/>
      <c r="F34" s="184"/>
      <c r="G34" s="185"/>
      <c r="H34" s="186" t="s">
        <v>361</v>
      </c>
      <c r="I34" s="187"/>
      <c r="J34" s="188" t="s">
        <v>362</v>
      </c>
    </row>
    <row r="35" spans="2:10" ht="18" customHeight="1">
      <c r="B35" s="291"/>
      <c r="C35" s="292"/>
      <c r="D35" s="291"/>
      <c r="E35" s="292"/>
      <c r="F35" s="189"/>
      <c r="G35" s="190"/>
      <c r="H35" s="191" t="s">
        <v>361</v>
      </c>
      <c r="I35" s="192"/>
      <c r="J35" s="193" t="s">
        <v>362</v>
      </c>
    </row>
    <row r="36" spans="2:10" ht="18" customHeight="1">
      <c r="B36" s="291"/>
      <c r="C36" s="292"/>
      <c r="D36" s="291"/>
      <c r="E36" s="292"/>
      <c r="F36" s="173"/>
      <c r="G36" s="174"/>
      <c r="H36" s="175" t="s">
        <v>361</v>
      </c>
      <c r="I36" s="176"/>
      <c r="J36" s="177" t="s">
        <v>362</v>
      </c>
    </row>
    <row r="37" spans="2:10" ht="18" customHeight="1">
      <c r="B37" s="291"/>
      <c r="C37" s="292"/>
      <c r="D37" s="291"/>
      <c r="E37" s="292"/>
      <c r="F37" s="178"/>
      <c r="G37" s="179"/>
      <c r="H37" s="180" t="s">
        <v>361</v>
      </c>
      <c r="I37" s="181"/>
      <c r="J37" s="182" t="s">
        <v>362</v>
      </c>
    </row>
    <row r="38" spans="2:10" ht="18" customHeight="1">
      <c r="B38" s="291"/>
      <c r="C38" s="292"/>
      <c r="D38" s="291"/>
      <c r="E38" s="292"/>
      <c r="F38" s="184"/>
      <c r="G38" s="185"/>
      <c r="H38" s="186" t="s">
        <v>361</v>
      </c>
      <c r="I38" s="187"/>
      <c r="J38" s="188" t="s">
        <v>362</v>
      </c>
    </row>
    <row r="39" spans="2:10" ht="18" customHeight="1">
      <c r="B39" s="291"/>
      <c r="C39" s="292"/>
      <c r="D39" s="291"/>
      <c r="E39" s="292"/>
      <c r="F39" s="189"/>
      <c r="G39" s="190"/>
      <c r="H39" s="191" t="s">
        <v>361</v>
      </c>
      <c r="I39" s="192"/>
      <c r="J39" s="193" t="s">
        <v>362</v>
      </c>
    </row>
    <row r="40" spans="2:10" ht="18" customHeight="1">
      <c r="B40" s="194"/>
      <c r="C40" s="195"/>
      <c r="D40" s="194"/>
      <c r="E40" s="195"/>
      <c r="F40" s="196"/>
      <c r="G40" s="176"/>
      <c r="H40" s="175"/>
      <c r="I40" s="176"/>
      <c r="J40" s="175"/>
    </row>
    <row r="41" spans="2:10" ht="18" customHeight="1">
      <c r="B41" s="197"/>
      <c r="C41" s="198"/>
      <c r="D41" s="197"/>
      <c r="E41" s="198"/>
      <c r="F41" s="199"/>
      <c r="G41" s="200"/>
      <c r="H41" s="201"/>
      <c r="I41" s="200"/>
      <c r="J41" s="201"/>
    </row>
    <row r="42" spans="2:10" ht="25.5" customHeight="1">
      <c r="B42" s="168"/>
      <c r="C42" s="168"/>
      <c r="D42" s="168"/>
      <c r="E42" s="168"/>
      <c r="F42" s="168"/>
      <c r="G42" s="168"/>
      <c r="H42" s="168"/>
      <c r="I42" s="168"/>
      <c r="J42" s="168"/>
    </row>
    <row r="43" spans="2:10">
      <c r="B43" s="169" t="s">
        <v>1005</v>
      </c>
      <c r="C43" s="294"/>
      <c r="D43" s="294"/>
      <c r="E43" s="295"/>
      <c r="F43" s="295"/>
      <c r="G43" s="295"/>
      <c r="H43" s="295"/>
      <c r="I43" s="295"/>
      <c r="J43" s="295"/>
    </row>
    <row r="44" spans="2:10" ht="18" customHeight="1">
      <c r="B44" s="293" t="s">
        <v>1006</v>
      </c>
      <c r="C44" s="293"/>
      <c r="D44" s="293"/>
      <c r="E44" s="293"/>
      <c r="F44" s="293"/>
      <c r="G44" s="293"/>
      <c r="H44" s="293"/>
      <c r="I44" s="293"/>
      <c r="J44" s="293"/>
    </row>
    <row r="45" spans="2:10" ht="18" customHeight="1">
      <c r="B45" s="296" t="s">
        <v>1007</v>
      </c>
      <c r="C45" s="297" t="s">
        <v>1008</v>
      </c>
      <c r="D45" s="296" t="s">
        <v>1009</v>
      </c>
      <c r="E45" s="297" t="s">
        <v>1010</v>
      </c>
      <c r="F45" s="171" t="s">
        <v>1011</v>
      </c>
      <c r="G45" s="298" t="s">
        <v>1012</v>
      </c>
      <c r="H45" s="298"/>
      <c r="I45" s="298"/>
      <c r="J45" s="298"/>
    </row>
    <row r="46" spans="2:10" ht="31.8" customHeight="1">
      <c r="B46" s="296"/>
      <c r="C46" s="297"/>
      <c r="D46" s="296"/>
      <c r="E46" s="297"/>
      <c r="F46" s="172" t="s">
        <v>1013</v>
      </c>
      <c r="G46" s="299" t="s">
        <v>1014</v>
      </c>
      <c r="H46" s="299"/>
      <c r="I46" s="299"/>
      <c r="J46" s="299"/>
    </row>
    <row r="47" spans="2:10" ht="18" customHeight="1">
      <c r="B47" s="291"/>
      <c r="C47" s="292"/>
      <c r="D47" s="291"/>
      <c r="E47" s="292"/>
      <c r="F47" s="173"/>
      <c r="G47" s="174"/>
      <c r="H47" s="175" t="s">
        <v>361</v>
      </c>
      <c r="I47" s="176"/>
      <c r="J47" s="177" t="s">
        <v>362</v>
      </c>
    </row>
    <row r="48" spans="2:10" ht="18" customHeight="1">
      <c r="B48" s="291"/>
      <c r="C48" s="292"/>
      <c r="D48" s="291"/>
      <c r="E48" s="292"/>
      <c r="F48" s="178"/>
      <c r="G48" s="179"/>
      <c r="H48" s="180" t="s">
        <v>361</v>
      </c>
      <c r="I48" s="181"/>
      <c r="J48" s="182" t="s">
        <v>362</v>
      </c>
    </row>
    <row r="49" spans="2:10" ht="18" customHeight="1">
      <c r="B49" s="291"/>
      <c r="C49" s="292"/>
      <c r="D49" s="291"/>
      <c r="E49" s="292"/>
      <c r="F49" s="184"/>
      <c r="G49" s="185"/>
      <c r="H49" s="186" t="s">
        <v>361</v>
      </c>
      <c r="I49" s="187"/>
      <c r="J49" s="188" t="s">
        <v>362</v>
      </c>
    </row>
    <row r="50" spans="2:10" ht="18" customHeight="1">
      <c r="B50" s="291"/>
      <c r="C50" s="292"/>
      <c r="D50" s="291"/>
      <c r="E50" s="292"/>
      <c r="F50" s="189"/>
      <c r="G50" s="190"/>
      <c r="H50" s="191" t="s">
        <v>361</v>
      </c>
      <c r="I50" s="192"/>
      <c r="J50" s="193" t="s">
        <v>362</v>
      </c>
    </row>
    <row r="51" spans="2:10" ht="18" customHeight="1">
      <c r="B51" s="291"/>
      <c r="C51" s="292"/>
      <c r="D51" s="291"/>
      <c r="E51" s="292"/>
      <c r="F51" s="184"/>
      <c r="G51" s="174"/>
      <c r="H51" s="175" t="s">
        <v>361</v>
      </c>
      <c r="I51" s="176"/>
      <c r="J51" s="177" t="s">
        <v>362</v>
      </c>
    </row>
    <row r="52" spans="2:10">
      <c r="B52" s="291"/>
      <c r="C52" s="292"/>
      <c r="D52" s="291"/>
      <c r="E52" s="292"/>
      <c r="F52" s="189"/>
      <c r="G52" s="179"/>
      <c r="H52" s="180" t="s">
        <v>361</v>
      </c>
      <c r="I52" s="181"/>
      <c r="J52" s="182" t="s">
        <v>362</v>
      </c>
    </row>
    <row r="53" spans="2:10">
      <c r="B53" s="291"/>
      <c r="C53" s="292"/>
      <c r="D53" s="291"/>
      <c r="E53" s="292"/>
      <c r="F53" s="184"/>
      <c r="G53" s="174"/>
      <c r="H53" s="175" t="s">
        <v>361</v>
      </c>
      <c r="I53" s="176"/>
      <c r="J53" s="177" t="s">
        <v>362</v>
      </c>
    </row>
    <row r="54" spans="2:10">
      <c r="B54" s="291"/>
      <c r="C54" s="292"/>
      <c r="D54" s="291"/>
      <c r="E54" s="292"/>
      <c r="F54" s="189"/>
      <c r="G54" s="179"/>
      <c r="H54" s="180" t="s">
        <v>361</v>
      </c>
      <c r="I54" s="181"/>
      <c r="J54" s="182" t="s">
        <v>362</v>
      </c>
    </row>
    <row r="55" spans="2:10">
      <c r="B55" s="291"/>
      <c r="C55" s="292"/>
      <c r="D55" s="291"/>
      <c r="E55" s="292"/>
      <c r="F55" s="173"/>
      <c r="G55" s="174"/>
      <c r="H55" s="175" t="s">
        <v>361</v>
      </c>
      <c r="I55" s="176"/>
      <c r="J55" s="177" t="s">
        <v>362</v>
      </c>
    </row>
    <row r="56" spans="2:10">
      <c r="B56" s="291"/>
      <c r="C56" s="292"/>
      <c r="D56" s="291"/>
      <c r="E56" s="292"/>
      <c r="F56" s="178"/>
      <c r="G56" s="179"/>
      <c r="H56" s="180" t="s">
        <v>361</v>
      </c>
      <c r="I56" s="181"/>
      <c r="J56" s="182" t="s">
        <v>362</v>
      </c>
    </row>
    <row r="57" spans="2:10">
      <c r="B57" s="291"/>
      <c r="C57" s="292"/>
      <c r="D57" s="291"/>
      <c r="E57" s="292"/>
      <c r="F57" s="184"/>
      <c r="G57" s="185"/>
      <c r="H57" s="186" t="s">
        <v>361</v>
      </c>
      <c r="I57" s="187"/>
      <c r="J57" s="188" t="s">
        <v>362</v>
      </c>
    </row>
    <row r="58" spans="2:10">
      <c r="B58" s="291"/>
      <c r="C58" s="292"/>
      <c r="D58" s="291"/>
      <c r="E58" s="292"/>
      <c r="F58" s="189"/>
      <c r="G58" s="190"/>
      <c r="H58" s="191" t="s">
        <v>361</v>
      </c>
      <c r="I58" s="192"/>
      <c r="J58" s="193" t="s">
        <v>362</v>
      </c>
    </row>
    <row r="59" spans="2:10">
      <c r="B59" s="291"/>
      <c r="C59" s="292"/>
      <c r="D59" s="291"/>
      <c r="E59" s="292"/>
      <c r="F59" s="173"/>
      <c r="G59" s="174"/>
      <c r="H59" s="175" t="s">
        <v>361</v>
      </c>
      <c r="I59" s="176"/>
      <c r="J59" s="177" t="s">
        <v>362</v>
      </c>
    </row>
    <row r="60" spans="2:10">
      <c r="B60" s="291"/>
      <c r="C60" s="292"/>
      <c r="D60" s="291"/>
      <c r="E60" s="292"/>
      <c r="F60" s="178"/>
      <c r="G60" s="179"/>
      <c r="H60" s="180" t="s">
        <v>361</v>
      </c>
      <c r="I60" s="181"/>
      <c r="J60" s="182" t="s">
        <v>362</v>
      </c>
    </row>
    <row r="61" spans="2:10">
      <c r="B61" s="194"/>
      <c r="C61" s="195"/>
      <c r="D61" s="194"/>
      <c r="E61" s="195"/>
      <c r="F61" s="196"/>
      <c r="G61" s="176"/>
      <c r="H61" s="175"/>
      <c r="I61" s="176"/>
      <c r="J61" s="175"/>
    </row>
    <row r="62" spans="2:10">
      <c r="B62" s="197"/>
      <c r="C62" s="198"/>
      <c r="D62" s="197"/>
      <c r="E62" s="198"/>
      <c r="F62" s="199"/>
      <c r="G62" s="200"/>
      <c r="H62" s="201"/>
      <c r="I62" s="200"/>
      <c r="J62" s="201"/>
    </row>
    <row r="63" spans="2:10">
      <c r="B63" s="169" t="s">
        <v>1005</v>
      </c>
      <c r="C63" s="294"/>
      <c r="D63" s="294"/>
      <c r="E63" s="295"/>
      <c r="F63" s="295"/>
      <c r="G63" s="295"/>
      <c r="H63" s="295"/>
      <c r="I63" s="295"/>
      <c r="J63" s="295"/>
    </row>
    <row r="64" spans="2:10">
      <c r="B64" s="293" t="s">
        <v>1006</v>
      </c>
      <c r="C64" s="293"/>
      <c r="D64" s="293"/>
      <c r="E64" s="293"/>
      <c r="F64" s="293"/>
      <c r="G64" s="293"/>
      <c r="H64" s="293"/>
      <c r="I64" s="293"/>
      <c r="J64" s="293"/>
    </row>
    <row r="65" spans="2:10">
      <c r="B65" s="291"/>
      <c r="C65" s="292"/>
      <c r="D65" s="291"/>
      <c r="E65" s="292"/>
      <c r="F65" s="184"/>
      <c r="G65" s="185"/>
      <c r="H65" s="186" t="s">
        <v>361</v>
      </c>
      <c r="I65" s="187"/>
      <c r="J65" s="188" t="s">
        <v>362</v>
      </c>
    </row>
    <row r="66" spans="2:10">
      <c r="B66" s="291"/>
      <c r="C66" s="292"/>
      <c r="D66" s="291"/>
      <c r="E66" s="292"/>
      <c r="F66" s="189"/>
      <c r="G66" s="190"/>
      <c r="H66" s="191" t="s">
        <v>361</v>
      </c>
      <c r="I66" s="192"/>
      <c r="J66" s="193" t="s">
        <v>362</v>
      </c>
    </row>
    <row r="67" spans="2:10">
      <c r="B67" s="291"/>
      <c r="C67" s="292"/>
      <c r="D67" s="291"/>
      <c r="E67" s="292"/>
      <c r="F67" s="173"/>
      <c r="G67" s="174"/>
      <c r="H67" s="175" t="s">
        <v>361</v>
      </c>
      <c r="I67" s="176"/>
      <c r="J67" s="177" t="s">
        <v>362</v>
      </c>
    </row>
    <row r="68" spans="2:10">
      <c r="B68" s="291"/>
      <c r="C68" s="292"/>
      <c r="D68" s="291"/>
      <c r="E68" s="292"/>
      <c r="F68" s="178"/>
      <c r="G68" s="179"/>
      <c r="H68" s="180" t="s">
        <v>361</v>
      </c>
      <c r="I68" s="181"/>
      <c r="J68" s="182" t="s">
        <v>362</v>
      </c>
    </row>
    <row r="69" spans="2:10">
      <c r="B69" s="291"/>
      <c r="C69" s="292"/>
      <c r="D69" s="291"/>
      <c r="E69" s="292"/>
      <c r="F69" s="184"/>
      <c r="G69" s="174"/>
      <c r="H69" s="175" t="s">
        <v>361</v>
      </c>
      <c r="I69" s="176"/>
      <c r="J69" s="177" t="s">
        <v>362</v>
      </c>
    </row>
    <row r="70" spans="2:10">
      <c r="B70" s="291"/>
      <c r="C70" s="292"/>
      <c r="D70" s="291"/>
      <c r="E70" s="292"/>
      <c r="F70" s="189"/>
      <c r="G70" s="179"/>
      <c r="H70" s="180" t="s">
        <v>361</v>
      </c>
      <c r="I70" s="181"/>
      <c r="J70" s="182" t="s">
        <v>362</v>
      </c>
    </row>
    <row r="71" spans="2:10">
      <c r="B71" s="291"/>
      <c r="C71" s="292"/>
      <c r="D71" s="291"/>
      <c r="E71" s="292"/>
      <c r="F71" s="173"/>
      <c r="G71" s="174"/>
      <c r="H71" s="175" t="s">
        <v>361</v>
      </c>
      <c r="I71" s="176"/>
      <c r="J71" s="177" t="s">
        <v>362</v>
      </c>
    </row>
    <row r="72" spans="2:10">
      <c r="B72" s="291"/>
      <c r="C72" s="292"/>
      <c r="D72" s="291"/>
      <c r="E72" s="292"/>
      <c r="F72" s="178"/>
      <c r="G72" s="179"/>
      <c r="H72" s="180" t="s">
        <v>361</v>
      </c>
      <c r="I72" s="181"/>
      <c r="J72" s="182" t="s">
        <v>362</v>
      </c>
    </row>
    <row r="73" spans="2:10">
      <c r="B73" s="291"/>
      <c r="C73" s="292"/>
      <c r="D73" s="291"/>
      <c r="E73" s="292"/>
      <c r="F73" s="184"/>
      <c r="G73" s="185"/>
      <c r="H73" s="186" t="s">
        <v>361</v>
      </c>
      <c r="I73" s="187"/>
      <c r="J73" s="188" t="s">
        <v>362</v>
      </c>
    </row>
    <row r="74" spans="2:10">
      <c r="B74" s="291"/>
      <c r="C74" s="292"/>
      <c r="D74" s="291"/>
      <c r="E74" s="292"/>
      <c r="F74" s="189"/>
      <c r="G74" s="190"/>
      <c r="H74" s="191" t="s">
        <v>361</v>
      </c>
      <c r="I74" s="192"/>
      <c r="J74" s="193" t="s">
        <v>362</v>
      </c>
    </row>
    <row r="75" spans="2:10">
      <c r="B75" s="291"/>
      <c r="C75" s="292"/>
      <c r="D75" s="291"/>
      <c r="E75" s="292"/>
      <c r="F75" s="173"/>
      <c r="G75" s="174"/>
      <c r="H75" s="175" t="s">
        <v>361</v>
      </c>
      <c r="I75" s="176"/>
      <c r="J75" s="177" t="s">
        <v>362</v>
      </c>
    </row>
    <row r="76" spans="2:10">
      <c r="B76" s="291"/>
      <c r="C76" s="292"/>
      <c r="D76" s="291"/>
      <c r="E76" s="292"/>
      <c r="F76" s="178"/>
      <c r="G76" s="179"/>
      <c r="H76" s="180" t="s">
        <v>361</v>
      </c>
      <c r="I76" s="181"/>
      <c r="J76" s="182" t="s">
        <v>362</v>
      </c>
    </row>
    <row r="77" spans="2:10">
      <c r="B77" s="291"/>
      <c r="C77" s="292"/>
      <c r="D77" s="291"/>
      <c r="E77" s="292"/>
      <c r="F77" s="184"/>
      <c r="G77" s="185"/>
      <c r="H77" s="186" t="s">
        <v>361</v>
      </c>
      <c r="I77" s="187"/>
      <c r="J77" s="188" t="s">
        <v>362</v>
      </c>
    </row>
    <row r="78" spans="2:10">
      <c r="B78" s="291"/>
      <c r="C78" s="292"/>
      <c r="D78" s="291"/>
      <c r="E78" s="292"/>
      <c r="F78" s="189"/>
      <c r="G78" s="190"/>
      <c r="H78" s="191" t="s">
        <v>361</v>
      </c>
      <c r="I78" s="192"/>
      <c r="J78" s="193" t="s">
        <v>362</v>
      </c>
    </row>
    <row r="79" spans="2:10">
      <c r="B79" s="194"/>
      <c r="C79" s="195"/>
      <c r="D79" s="194"/>
      <c r="E79" s="195"/>
      <c r="F79" s="196"/>
      <c r="G79" s="176"/>
      <c r="H79" s="175"/>
      <c r="I79" s="176"/>
      <c r="J79" s="175"/>
    </row>
    <row r="80" spans="2:10">
      <c r="B80" s="197"/>
      <c r="C80" s="198"/>
      <c r="D80" s="197"/>
      <c r="E80" s="198"/>
      <c r="F80" s="199"/>
      <c r="G80" s="200"/>
      <c r="H80" s="201"/>
      <c r="I80" s="200"/>
      <c r="J80" s="201"/>
    </row>
    <row r="81" spans="2:10" ht="22.8">
      <c r="B81" s="168"/>
      <c r="C81" s="168"/>
      <c r="D81" s="168"/>
      <c r="E81" s="168"/>
      <c r="F81" s="168"/>
      <c r="G81" s="168"/>
      <c r="H81" s="168"/>
      <c r="I81" s="168"/>
      <c r="J81" s="168"/>
    </row>
    <row r="82" spans="2:10">
      <c r="B82" s="169" t="s">
        <v>1005</v>
      </c>
      <c r="C82" s="294"/>
      <c r="D82" s="294"/>
      <c r="E82" s="295"/>
      <c r="F82" s="295"/>
      <c r="G82" s="295"/>
      <c r="H82" s="295"/>
      <c r="I82" s="295"/>
      <c r="J82" s="295"/>
    </row>
    <row r="83" spans="2:10">
      <c r="B83" s="293" t="s">
        <v>1006</v>
      </c>
      <c r="C83" s="293"/>
      <c r="D83" s="293"/>
      <c r="E83" s="293"/>
      <c r="F83" s="293"/>
      <c r="G83" s="293"/>
      <c r="H83" s="293"/>
      <c r="I83" s="293"/>
      <c r="J83" s="293"/>
    </row>
    <row r="84" spans="2:10">
      <c r="B84" s="296" t="s">
        <v>1007</v>
      </c>
      <c r="C84" s="297" t="s">
        <v>1008</v>
      </c>
      <c r="D84" s="296" t="s">
        <v>1009</v>
      </c>
      <c r="E84" s="297" t="s">
        <v>1010</v>
      </c>
      <c r="F84" s="171" t="s">
        <v>1011</v>
      </c>
      <c r="G84" s="298" t="s">
        <v>1012</v>
      </c>
      <c r="H84" s="298"/>
      <c r="I84" s="298"/>
      <c r="J84" s="298"/>
    </row>
    <row r="85" spans="2:10" ht="27.6" customHeight="1">
      <c r="B85" s="296"/>
      <c r="C85" s="297"/>
      <c r="D85" s="296"/>
      <c r="E85" s="297"/>
      <c r="F85" s="172" t="s">
        <v>1013</v>
      </c>
      <c r="G85" s="299" t="s">
        <v>1014</v>
      </c>
      <c r="H85" s="299"/>
      <c r="I85" s="299"/>
      <c r="J85" s="299"/>
    </row>
    <row r="86" spans="2:10">
      <c r="B86" s="291"/>
      <c r="C86" s="292"/>
      <c r="D86" s="291"/>
      <c r="E86" s="292"/>
      <c r="F86" s="173"/>
      <c r="G86" s="174"/>
      <c r="H86" s="175" t="s">
        <v>361</v>
      </c>
      <c r="I86" s="176"/>
      <c r="J86" s="177" t="s">
        <v>362</v>
      </c>
    </row>
    <row r="87" spans="2:10">
      <c r="B87" s="291"/>
      <c r="C87" s="292"/>
      <c r="D87" s="291"/>
      <c r="E87" s="292"/>
      <c r="F87" s="178"/>
      <c r="G87" s="179"/>
      <c r="H87" s="180" t="s">
        <v>361</v>
      </c>
      <c r="I87" s="181"/>
      <c r="J87" s="182" t="s">
        <v>362</v>
      </c>
    </row>
    <row r="88" spans="2:10">
      <c r="B88" s="291"/>
      <c r="C88" s="292"/>
      <c r="D88" s="291"/>
      <c r="E88" s="292"/>
      <c r="F88" s="184"/>
      <c r="G88" s="185"/>
      <c r="H88" s="186" t="s">
        <v>361</v>
      </c>
      <c r="I88" s="187"/>
      <c r="J88" s="188" t="s">
        <v>362</v>
      </c>
    </row>
    <row r="89" spans="2:10">
      <c r="B89" s="291"/>
      <c r="C89" s="292"/>
      <c r="D89" s="291"/>
      <c r="E89" s="292"/>
      <c r="F89" s="189"/>
      <c r="G89" s="190"/>
      <c r="H89" s="191" t="s">
        <v>361</v>
      </c>
      <c r="I89" s="192"/>
      <c r="J89" s="193" t="s">
        <v>362</v>
      </c>
    </row>
    <row r="90" spans="2:10">
      <c r="B90" s="291"/>
      <c r="C90" s="292"/>
      <c r="D90" s="291"/>
      <c r="E90" s="292"/>
      <c r="F90" s="184"/>
      <c r="G90" s="174"/>
      <c r="H90" s="175" t="s">
        <v>361</v>
      </c>
      <c r="I90" s="176"/>
      <c r="J90" s="177" t="s">
        <v>362</v>
      </c>
    </row>
    <row r="91" spans="2:10">
      <c r="B91" s="291"/>
      <c r="C91" s="292"/>
      <c r="D91" s="291"/>
      <c r="E91" s="292"/>
      <c r="F91" s="189"/>
      <c r="G91" s="179"/>
      <c r="H91" s="180" t="s">
        <v>361</v>
      </c>
      <c r="I91" s="181"/>
      <c r="J91" s="182" t="s">
        <v>362</v>
      </c>
    </row>
    <row r="92" spans="2:10">
      <c r="B92" s="291"/>
      <c r="C92" s="292"/>
      <c r="D92" s="291"/>
      <c r="E92" s="292"/>
      <c r="F92" s="184"/>
      <c r="G92" s="174"/>
      <c r="H92" s="175" t="s">
        <v>361</v>
      </c>
      <c r="I92" s="176"/>
      <c r="J92" s="177" t="s">
        <v>362</v>
      </c>
    </row>
    <row r="93" spans="2:10">
      <c r="B93" s="291"/>
      <c r="C93" s="292"/>
      <c r="D93" s="291"/>
      <c r="E93" s="292"/>
      <c r="F93" s="189"/>
      <c r="G93" s="179"/>
      <c r="H93" s="180" t="s">
        <v>361</v>
      </c>
      <c r="I93" s="181"/>
      <c r="J93" s="182" t="s">
        <v>362</v>
      </c>
    </row>
    <row r="94" spans="2:10">
      <c r="B94" s="291"/>
      <c r="C94" s="292"/>
      <c r="D94" s="291"/>
      <c r="E94" s="292"/>
      <c r="F94" s="173"/>
      <c r="G94" s="174"/>
      <c r="H94" s="175" t="s">
        <v>361</v>
      </c>
      <c r="I94" s="176"/>
      <c r="J94" s="177" t="s">
        <v>362</v>
      </c>
    </row>
    <row r="95" spans="2:10">
      <c r="B95" s="291"/>
      <c r="C95" s="292"/>
      <c r="D95" s="291"/>
      <c r="E95" s="292"/>
      <c r="F95" s="178"/>
      <c r="G95" s="179"/>
      <c r="H95" s="180" t="s">
        <v>361</v>
      </c>
      <c r="I95" s="181"/>
      <c r="J95" s="182" t="s">
        <v>362</v>
      </c>
    </row>
    <row r="96" spans="2:10">
      <c r="B96" s="291"/>
      <c r="C96" s="292"/>
      <c r="D96" s="291"/>
      <c r="E96" s="292"/>
      <c r="F96" s="184"/>
      <c r="G96" s="185"/>
      <c r="H96" s="186" t="s">
        <v>361</v>
      </c>
      <c r="I96" s="187"/>
      <c r="J96" s="188" t="s">
        <v>362</v>
      </c>
    </row>
    <row r="97" spans="2:10">
      <c r="B97" s="291"/>
      <c r="C97" s="292"/>
      <c r="D97" s="291"/>
      <c r="E97" s="292"/>
      <c r="F97" s="189"/>
      <c r="G97" s="190"/>
      <c r="H97" s="191" t="s">
        <v>361</v>
      </c>
      <c r="I97" s="192"/>
      <c r="J97" s="193" t="s">
        <v>362</v>
      </c>
    </row>
    <row r="98" spans="2:10">
      <c r="B98" s="291"/>
      <c r="C98" s="292"/>
      <c r="D98" s="291"/>
      <c r="E98" s="292"/>
      <c r="F98" s="173"/>
      <c r="G98" s="174"/>
      <c r="H98" s="175" t="s">
        <v>361</v>
      </c>
      <c r="I98" s="176"/>
      <c r="J98" s="177" t="s">
        <v>362</v>
      </c>
    </row>
    <row r="99" spans="2:10">
      <c r="B99" s="291"/>
      <c r="C99" s="292"/>
      <c r="D99" s="291"/>
      <c r="E99" s="292"/>
      <c r="F99" s="178"/>
      <c r="G99" s="179"/>
      <c r="H99" s="180" t="s">
        <v>361</v>
      </c>
      <c r="I99" s="181"/>
      <c r="J99" s="182" t="s">
        <v>362</v>
      </c>
    </row>
    <row r="100" spans="2:10">
      <c r="B100" s="194"/>
      <c r="C100" s="195"/>
      <c r="D100" s="194"/>
      <c r="E100" s="195"/>
      <c r="F100" s="196"/>
      <c r="G100" s="176"/>
      <c r="H100" s="175"/>
      <c r="I100" s="176"/>
      <c r="J100" s="175"/>
    </row>
    <row r="101" spans="2:10">
      <c r="B101" s="197"/>
      <c r="C101" s="198"/>
      <c r="D101" s="197"/>
      <c r="E101" s="198"/>
      <c r="F101" s="199"/>
      <c r="G101" s="200"/>
      <c r="H101" s="201"/>
      <c r="I101" s="200"/>
      <c r="J101" s="201"/>
    </row>
    <row r="102" spans="2:10">
      <c r="B102" s="169" t="s">
        <v>1005</v>
      </c>
      <c r="C102" s="294"/>
      <c r="D102" s="294"/>
      <c r="E102" s="295"/>
      <c r="F102" s="295"/>
      <c r="G102" s="295"/>
      <c r="H102" s="295"/>
      <c r="I102" s="295"/>
      <c r="J102" s="295"/>
    </row>
    <row r="103" spans="2:10">
      <c r="B103" s="293" t="s">
        <v>1006</v>
      </c>
      <c r="C103" s="293"/>
      <c r="D103" s="293"/>
      <c r="E103" s="293"/>
      <c r="F103" s="293"/>
      <c r="G103" s="293"/>
      <c r="H103" s="293"/>
      <c r="I103" s="293"/>
      <c r="J103" s="293"/>
    </row>
    <row r="104" spans="2:10">
      <c r="B104" s="291"/>
      <c r="C104" s="292"/>
      <c r="D104" s="291"/>
      <c r="E104" s="292"/>
      <c r="F104" s="184"/>
      <c r="G104" s="185"/>
      <c r="H104" s="186" t="s">
        <v>361</v>
      </c>
      <c r="I104" s="187"/>
      <c r="J104" s="188" t="s">
        <v>362</v>
      </c>
    </row>
    <row r="105" spans="2:10">
      <c r="B105" s="291"/>
      <c r="C105" s="292"/>
      <c r="D105" s="291"/>
      <c r="E105" s="292"/>
      <c r="F105" s="189"/>
      <c r="G105" s="190"/>
      <c r="H105" s="191" t="s">
        <v>361</v>
      </c>
      <c r="I105" s="192"/>
      <c r="J105" s="193" t="s">
        <v>362</v>
      </c>
    </row>
    <row r="106" spans="2:10">
      <c r="B106" s="291"/>
      <c r="C106" s="292"/>
      <c r="D106" s="291"/>
      <c r="E106" s="292"/>
      <c r="F106" s="173"/>
      <c r="G106" s="174"/>
      <c r="H106" s="175" t="s">
        <v>361</v>
      </c>
      <c r="I106" s="176"/>
      <c r="J106" s="177" t="s">
        <v>362</v>
      </c>
    </row>
    <row r="107" spans="2:10">
      <c r="B107" s="291"/>
      <c r="C107" s="292"/>
      <c r="D107" s="291"/>
      <c r="E107" s="292"/>
      <c r="F107" s="178"/>
      <c r="G107" s="179"/>
      <c r="H107" s="180" t="s">
        <v>361</v>
      </c>
      <c r="I107" s="181"/>
      <c r="J107" s="182" t="s">
        <v>362</v>
      </c>
    </row>
    <row r="108" spans="2:10">
      <c r="B108" s="291"/>
      <c r="C108" s="292"/>
      <c r="D108" s="291"/>
      <c r="E108" s="292"/>
      <c r="F108" s="184"/>
      <c r="G108" s="174"/>
      <c r="H108" s="175" t="s">
        <v>361</v>
      </c>
      <c r="I108" s="176"/>
      <c r="J108" s="177" t="s">
        <v>362</v>
      </c>
    </row>
    <row r="109" spans="2:10">
      <c r="B109" s="291"/>
      <c r="C109" s="292"/>
      <c r="D109" s="291"/>
      <c r="E109" s="292"/>
      <c r="F109" s="189"/>
      <c r="G109" s="179"/>
      <c r="H109" s="180" t="s">
        <v>361</v>
      </c>
      <c r="I109" s="181"/>
      <c r="J109" s="182" t="s">
        <v>362</v>
      </c>
    </row>
    <row r="110" spans="2:10">
      <c r="B110" s="291"/>
      <c r="C110" s="292"/>
      <c r="D110" s="291"/>
      <c r="E110" s="292"/>
      <c r="F110" s="173"/>
      <c r="G110" s="174"/>
      <c r="H110" s="175" t="s">
        <v>361</v>
      </c>
      <c r="I110" s="176"/>
      <c r="J110" s="177" t="s">
        <v>362</v>
      </c>
    </row>
    <row r="111" spans="2:10">
      <c r="B111" s="291"/>
      <c r="C111" s="292"/>
      <c r="D111" s="291"/>
      <c r="E111" s="292"/>
      <c r="F111" s="178"/>
      <c r="G111" s="179"/>
      <c r="H111" s="180" t="s">
        <v>361</v>
      </c>
      <c r="I111" s="181"/>
      <c r="J111" s="182" t="s">
        <v>362</v>
      </c>
    </row>
    <row r="112" spans="2:10">
      <c r="B112" s="291"/>
      <c r="C112" s="292"/>
      <c r="D112" s="291"/>
      <c r="E112" s="292"/>
      <c r="F112" s="184"/>
      <c r="G112" s="185"/>
      <c r="H112" s="186" t="s">
        <v>361</v>
      </c>
      <c r="I112" s="187"/>
      <c r="J112" s="188" t="s">
        <v>362</v>
      </c>
    </row>
    <row r="113" spans="2:10">
      <c r="B113" s="291"/>
      <c r="C113" s="292"/>
      <c r="D113" s="291"/>
      <c r="E113" s="292"/>
      <c r="F113" s="189"/>
      <c r="G113" s="190"/>
      <c r="H113" s="191" t="s">
        <v>361</v>
      </c>
      <c r="I113" s="192"/>
      <c r="J113" s="193" t="s">
        <v>362</v>
      </c>
    </row>
    <row r="114" spans="2:10">
      <c r="B114" s="291"/>
      <c r="C114" s="292"/>
      <c r="D114" s="291"/>
      <c r="E114" s="292"/>
      <c r="F114" s="173"/>
      <c r="G114" s="174"/>
      <c r="H114" s="175" t="s">
        <v>361</v>
      </c>
      <c r="I114" s="176"/>
      <c r="J114" s="177" t="s">
        <v>362</v>
      </c>
    </row>
    <row r="115" spans="2:10">
      <c r="B115" s="291"/>
      <c r="C115" s="292"/>
      <c r="D115" s="291"/>
      <c r="E115" s="292"/>
      <c r="F115" s="178"/>
      <c r="G115" s="179"/>
      <c r="H115" s="180" t="s">
        <v>361</v>
      </c>
      <c r="I115" s="181"/>
      <c r="J115" s="182" t="s">
        <v>362</v>
      </c>
    </row>
    <row r="116" spans="2:10">
      <c r="B116" s="291"/>
      <c r="C116" s="292"/>
      <c r="D116" s="291"/>
      <c r="E116" s="292"/>
      <c r="F116" s="184"/>
      <c r="G116" s="185"/>
      <c r="H116" s="186" t="s">
        <v>361</v>
      </c>
      <c r="I116" s="187"/>
      <c r="J116" s="188" t="s">
        <v>362</v>
      </c>
    </row>
    <row r="117" spans="2:10">
      <c r="B117" s="291"/>
      <c r="C117" s="292"/>
      <c r="D117" s="291"/>
      <c r="E117" s="292"/>
      <c r="F117" s="189"/>
      <c r="G117" s="190"/>
      <c r="H117" s="191" t="s">
        <v>361</v>
      </c>
      <c r="I117" s="192"/>
      <c r="J117" s="193" t="s">
        <v>362</v>
      </c>
    </row>
    <row r="119" spans="2:10">
      <c r="B119" s="197"/>
      <c r="C119" s="198"/>
      <c r="D119" s="197"/>
      <c r="E119" s="198"/>
      <c r="F119" s="199"/>
      <c r="G119" s="200"/>
      <c r="H119" s="201"/>
      <c r="I119" s="200"/>
      <c r="J119" s="201"/>
    </row>
    <row r="120" spans="2:10" ht="22.8">
      <c r="B120" s="168"/>
      <c r="C120" s="168"/>
      <c r="D120" s="168"/>
      <c r="E120" s="168"/>
      <c r="F120" s="168"/>
      <c r="G120" s="168"/>
      <c r="H120" s="168"/>
      <c r="I120" s="168"/>
      <c r="J120" s="168"/>
    </row>
    <row r="121" spans="2:10">
      <c r="B121" s="169" t="s">
        <v>1005</v>
      </c>
      <c r="C121" s="294"/>
      <c r="D121" s="294"/>
      <c r="E121" s="295"/>
      <c r="F121" s="295"/>
      <c r="G121" s="295"/>
      <c r="H121" s="295"/>
      <c r="I121" s="295"/>
      <c r="J121" s="295"/>
    </row>
    <row r="122" spans="2:10">
      <c r="B122" s="293" t="s">
        <v>1006</v>
      </c>
      <c r="C122" s="293"/>
      <c r="D122" s="293"/>
      <c r="E122" s="293"/>
      <c r="F122" s="293"/>
      <c r="G122" s="293"/>
      <c r="H122" s="293"/>
      <c r="I122" s="293"/>
      <c r="J122" s="293"/>
    </row>
    <row r="123" spans="2:10">
      <c r="B123" s="296" t="s">
        <v>1007</v>
      </c>
      <c r="C123" s="297" t="s">
        <v>1008</v>
      </c>
      <c r="D123" s="296" t="s">
        <v>1009</v>
      </c>
      <c r="E123" s="297" t="s">
        <v>1010</v>
      </c>
      <c r="F123" s="171" t="s">
        <v>1011</v>
      </c>
      <c r="G123" s="298" t="s">
        <v>1012</v>
      </c>
      <c r="H123" s="298"/>
      <c r="I123" s="298"/>
      <c r="J123" s="298"/>
    </row>
    <row r="124" spans="2:10" ht="25.8" customHeight="1">
      <c r="B124" s="296"/>
      <c r="C124" s="297"/>
      <c r="D124" s="296"/>
      <c r="E124" s="297"/>
      <c r="F124" s="172" t="s">
        <v>1013</v>
      </c>
      <c r="G124" s="299" t="s">
        <v>1014</v>
      </c>
      <c r="H124" s="299"/>
      <c r="I124" s="299"/>
      <c r="J124" s="299"/>
    </row>
    <row r="125" spans="2:10">
      <c r="B125" s="291"/>
      <c r="C125" s="292"/>
      <c r="D125" s="291"/>
      <c r="E125" s="292"/>
      <c r="F125" s="173"/>
      <c r="G125" s="174"/>
      <c r="H125" s="175" t="s">
        <v>361</v>
      </c>
      <c r="I125" s="176"/>
      <c r="J125" s="177" t="s">
        <v>362</v>
      </c>
    </row>
    <row r="126" spans="2:10">
      <c r="B126" s="291"/>
      <c r="C126" s="292"/>
      <c r="D126" s="291"/>
      <c r="E126" s="292"/>
      <c r="F126" s="178"/>
      <c r="G126" s="179"/>
      <c r="H126" s="180" t="s">
        <v>361</v>
      </c>
      <c r="I126" s="181"/>
      <c r="J126" s="182" t="s">
        <v>362</v>
      </c>
    </row>
    <row r="127" spans="2:10">
      <c r="B127" s="291"/>
      <c r="C127" s="292"/>
      <c r="D127" s="291"/>
      <c r="E127" s="292"/>
      <c r="F127" s="184"/>
      <c r="G127" s="185"/>
      <c r="H127" s="186" t="s">
        <v>361</v>
      </c>
      <c r="I127" s="187"/>
      <c r="J127" s="188" t="s">
        <v>362</v>
      </c>
    </row>
    <row r="128" spans="2:10">
      <c r="B128" s="291"/>
      <c r="C128" s="292"/>
      <c r="D128" s="291"/>
      <c r="E128" s="292"/>
      <c r="F128" s="189"/>
      <c r="G128" s="190"/>
      <c r="H128" s="191" t="s">
        <v>361</v>
      </c>
      <c r="I128" s="192"/>
      <c r="J128" s="193" t="s">
        <v>362</v>
      </c>
    </row>
    <row r="129" spans="2:10">
      <c r="B129" s="291"/>
      <c r="C129" s="292"/>
      <c r="D129" s="291"/>
      <c r="E129" s="292"/>
      <c r="F129" s="184"/>
      <c r="G129" s="174"/>
      <c r="H129" s="175" t="s">
        <v>361</v>
      </c>
      <c r="I129" s="176"/>
      <c r="J129" s="177" t="s">
        <v>362</v>
      </c>
    </row>
    <row r="130" spans="2:10">
      <c r="B130" s="291"/>
      <c r="C130" s="292"/>
      <c r="D130" s="291"/>
      <c r="E130" s="292"/>
      <c r="F130" s="189"/>
      <c r="G130" s="179"/>
      <c r="H130" s="180" t="s">
        <v>361</v>
      </c>
      <c r="I130" s="181"/>
      <c r="J130" s="182" t="s">
        <v>362</v>
      </c>
    </row>
    <row r="131" spans="2:10">
      <c r="B131" s="291"/>
      <c r="C131" s="292"/>
      <c r="D131" s="291"/>
      <c r="E131" s="292"/>
      <c r="F131" s="184"/>
      <c r="G131" s="174"/>
      <c r="H131" s="175" t="s">
        <v>361</v>
      </c>
      <c r="I131" s="176"/>
      <c r="J131" s="177" t="s">
        <v>362</v>
      </c>
    </row>
    <row r="132" spans="2:10">
      <c r="B132" s="291"/>
      <c r="C132" s="292"/>
      <c r="D132" s="291"/>
      <c r="E132" s="292"/>
      <c r="F132" s="189"/>
      <c r="G132" s="179"/>
      <c r="H132" s="180" t="s">
        <v>361</v>
      </c>
      <c r="I132" s="181"/>
      <c r="J132" s="182" t="s">
        <v>362</v>
      </c>
    </row>
    <row r="133" spans="2:10">
      <c r="B133" s="291"/>
      <c r="C133" s="292"/>
      <c r="D133" s="291"/>
      <c r="E133" s="292"/>
      <c r="F133" s="173"/>
      <c r="G133" s="174"/>
      <c r="H133" s="175" t="s">
        <v>361</v>
      </c>
      <c r="I133" s="176"/>
      <c r="J133" s="177" t="s">
        <v>362</v>
      </c>
    </row>
    <row r="134" spans="2:10">
      <c r="B134" s="291"/>
      <c r="C134" s="292"/>
      <c r="D134" s="291"/>
      <c r="E134" s="292"/>
      <c r="F134" s="178"/>
      <c r="G134" s="179"/>
      <c r="H134" s="180" t="s">
        <v>361</v>
      </c>
      <c r="I134" s="181"/>
      <c r="J134" s="182" t="s">
        <v>362</v>
      </c>
    </row>
    <row r="135" spans="2:10">
      <c r="B135" s="291"/>
      <c r="C135" s="292"/>
      <c r="D135" s="291"/>
      <c r="E135" s="292"/>
      <c r="F135" s="184"/>
      <c r="G135" s="185"/>
      <c r="H135" s="186" t="s">
        <v>361</v>
      </c>
      <c r="I135" s="187"/>
      <c r="J135" s="188" t="s">
        <v>362</v>
      </c>
    </row>
    <row r="136" spans="2:10">
      <c r="B136" s="291"/>
      <c r="C136" s="292"/>
      <c r="D136" s="291"/>
      <c r="E136" s="292"/>
      <c r="F136" s="189"/>
      <c r="G136" s="190"/>
      <c r="H136" s="191" t="s">
        <v>361</v>
      </c>
      <c r="I136" s="192"/>
      <c r="J136" s="193" t="s">
        <v>362</v>
      </c>
    </row>
    <row r="137" spans="2:10">
      <c r="B137" s="291"/>
      <c r="C137" s="292"/>
      <c r="D137" s="291"/>
      <c r="E137" s="292"/>
      <c r="F137" s="173"/>
      <c r="G137" s="174"/>
      <c r="H137" s="175" t="s">
        <v>361</v>
      </c>
      <c r="I137" s="176"/>
      <c r="J137" s="177" t="s">
        <v>362</v>
      </c>
    </row>
    <row r="138" spans="2:10">
      <c r="B138" s="291"/>
      <c r="C138" s="292"/>
      <c r="D138" s="291"/>
      <c r="E138" s="292"/>
      <c r="F138" s="178"/>
      <c r="G138" s="179"/>
      <c r="H138" s="180" t="s">
        <v>361</v>
      </c>
      <c r="I138" s="181"/>
      <c r="J138" s="182" t="s">
        <v>362</v>
      </c>
    </row>
    <row r="139" spans="2:10">
      <c r="B139" s="194"/>
      <c r="C139" s="195"/>
      <c r="D139" s="194"/>
      <c r="E139" s="195"/>
      <c r="F139" s="196"/>
      <c r="G139" s="176"/>
      <c r="H139" s="175"/>
      <c r="I139" s="176"/>
      <c r="J139" s="175"/>
    </row>
    <row r="140" spans="2:10">
      <c r="B140" s="197"/>
      <c r="C140" s="198"/>
      <c r="D140" s="197"/>
      <c r="E140" s="198"/>
      <c r="F140" s="199"/>
      <c r="G140" s="200"/>
      <c r="H140" s="201"/>
      <c r="I140" s="200"/>
      <c r="J140" s="201"/>
    </row>
    <row r="141" spans="2:10">
      <c r="B141" s="169" t="s">
        <v>1005</v>
      </c>
      <c r="C141" s="294"/>
      <c r="D141" s="294"/>
      <c r="E141" s="295"/>
      <c r="F141" s="295"/>
      <c r="G141" s="295"/>
      <c r="H141" s="295"/>
      <c r="I141" s="295"/>
      <c r="J141" s="295"/>
    </row>
    <row r="142" spans="2:10">
      <c r="B142" s="293" t="s">
        <v>1006</v>
      </c>
      <c r="C142" s="293"/>
      <c r="D142" s="293"/>
      <c r="E142" s="293"/>
      <c r="F142" s="293"/>
      <c r="G142" s="293"/>
      <c r="H142" s="293"/>
      <c r="I142" s="293"/>
      <c r="J142" s="293"/>
    </row>
    <row r="143" spans="2:10">
      <c r="B143" s="291"/>
      <c r="C143" s="292"/>
      <c r="D143" s="291"/>
      <c r="E143" s="292"/>
      <c r="F143" s="184"/>
      <c r="G143" s="185"/>
      <c r="H143" s="186" t="s">
        <v>361</v>
      </c>
      <c r="I143" s="187"/>
      <c r="J143" s="188" t="s">
        <v>362</v>
      </c>
    </row>
    <row r="144" spans="2:10">
      <c r="B144" s="291"/>
      <c r="C144" s="292"/>
      <c r="D144" s="291"/>
      <c r="E144" s="292"/>
      <c r="F144" s="189"/>
      <c r="G144" s="190"/>
      <c r="H144" s="191" t="s">
        <v>361</v>
      </c>
      <c r="I144" s="192"/>
      <c r="J144" s="193" t="s">
        <v>362</v>
      </c>
    </row>
    <row r="145" spans="2:10">
      <c r="B145" s="291"/>
      <c r="C145" s="292"/>
      <c r="D145" s="291"/>
      <c r="E145" s="292"/>
      <c r="F145" s="173"/>
      <c r="G145" s="174"/>
      <c r="H145" s="175" t="s">
        <v>361</v>
      </c>
      <c r="I145" s="176"/>
      <c r="J145" s="177" t="s">
        <v>362</v>
      </c>
    </row>
    <row r="146" spans="2:10">
      <c r="B146" s="291"/>
      <c r="C146" s="292"/>
      <c r="D146" s="291"/>
      <c r="E146" s="292"/>
      <c r="F146" s="178"/>
      <c r="G146" s="179"/>
      <c r="H146" s="180" t="s">
        <v>361</v>
      </c>
      <c r="I146" s="181"/>
      <c r="J146" s="182" t="s">
        <v>362</v>
      </c>
    </row>
    <row r="147" spans="2:10">
      <c r="B147" s="291"/>
      <c r="C147" s="292"/>
      <c r="D147" s="291"/>
      <c r="E147" s="292"/>
      <c r="F147" s="184"/>
      <c r="G147" s="174"/>
      <c r="H147" s="175" t="s">
        <v>361</v>
      </c>
      <c r="I147" s="176"/>
      <c r="J147" s="177" t="s">
        <v>362</v>
      </c>
    </row>
    <row r="148" spans="2:10">
      <c r="B148" s="291"/>
      <c r="C148" s="292"/>
      <c r="D148" s="291"/>
      <c r="E148" s="292"/>
      <c r="F148" s="189"/>
      <c r="G148" s="179"/>
      <c r="H148" s="180" t="s">
        <v>361</v>
      </c>
      <c r="I148" s="181"/>
      <c r="J148" s="182" t="s">
        <v>362</v>
      </c>
    </row>
    <row r="149" spans="2:10">
      <c r="B149" s="291"/>
      <c r="C149" s="292"/>
      <c r="D149" s="291"/>
      <c r="E149" s="292"/>
      <c r="F149" s="173"/>
      <c r="G149" s="174"/>
      <c r="H149" s="175" t="s">
        <v>361</v>
      </c>
      <c r="I149" s="176"/>
      <c r="J149" s="177" t="s">
        <v>362</v>
      </c>
    </row>
    <row r="150" spans="2:10">
      <c r="B150" s="291"/>
      <c r="C150" s="292"/>
      <c r="D150" s="291"/>
      <c r="E150" s="292"/>
      <c r="F150" s="178"/>
      <c r="G150" s="179"/>
      <c r="H150" s="180" t="s">
        <v>361</v>
      </c>
      <c r="I150" s="181"/>
      <c r="J150" s="182" t="s">
        <v>362</v>
      </c>
    </row>
    <row r="151" spans="2:10">
      <c r="B151" s="291"/>
      <c r="C151" s="292"/>
      <c r="D151" s="291"/>
      <c r="E151" s="292"/>
      <c r="F151" s="184"/>
      <c r="G151" s="185"/>
      <c r="H151" s="186" t="s">
        <v>361</v>
      </c>
      <c r="I151" s="187"/>
      <c r="J151" s="188" t="s">
        <v>362</v>
      </c>
    </row>
    <row r="152" spans="2:10">
      <c r="B152" s="291"/>
      <c r="C152" s="292"/>
      <c r="D152" s="291"/>
      <c r="E152" s="292"/>
      <c r="F152" s="189"/>
      <c r="G152" s="190"/>
      <c r="H152" s="191" t="s">
        <v>361</v>
      </c>
      <c r="I152" s="192"/>
      <c r="J152" s="193" t="s">
        <v>362</v>
      </c>
    </row>
    <row r="153" spans="2:10">
      <c r="B153" s="291"/>
      <c r="C153" s="292"/>
      <c r="D153" s="291"/>
      <c r="E153" s="292"/>
      <c r="F153" s="173"/>
      <c r="G153" s="174"/>
      <c r="H153" s="175" t="s">
        <v>361</v>
      </c>
      <c r="I153" s="176"/>
      <c r="J153" s="177" t="s">
        <v>362</v>
      </c>
    </row>
    <row r="154" spans="2:10">
      <c r="B154" s="291"/>
      <c r="C154" s="292"/>
      <c r="D154" s="291"/>
      <c r="E154" s="292"/>
      <c r="F154" s="178"/>
      <c r="G154" s="179"/>
      <c r="H154" s="180" t="s">
        <v>361</v>
      </c>
      <c r="I154" s="181"/>
      <c r="J154" s="182" t="s">
        <v>362</v>
      </c>
    </row>
    <row r="155" spans="2:10">
      <c r="B155" s="291"/>
      <c r="C155" s="292"/>
      <c r="D155" s="291"/>
      <c r="E155" s="292"/>
      <c r="F155" s="184"/>
      <c r="G155" s="185"/>
      <c r="H155" s="186" t="s">
        <v>361</v>
      </c>
      <c r="I155" s="187"/>
      <c r="J155" s="188" t="s">
        <v>362</v>
      </c>
    </row>
    <row r="156" spans="2:10">
      <c r="B156" s="291"/>
      <c r="C156" s="292"/>
      <c r="D156" s="291"/>
      <c r="E156" s="292"/>
      <c r="F156" s="189"/>
      <c r="G156" s="190"/>
      <c r="H156" s="191" t="s">
        <v>361</v>
      </c>
      <c r="I156" s="192"/>
      <c r="J156" s="193" t="s">
        <v>362</v>
      </c>
    </row>
  </sheetData>
  <mergeCells count="280">
    <mergeCell ref="B1:J1"/>
    <mergeCell ref="B2:J2"/>
    <mergeCell ref="C4:D4"/>
    <mergeCell ref="E4:J4"/>
    <mergeCell ref="B5:J5"/>
    <mergeCell ref="B6:B7"/>
    <mergeCell ref="C6:C7"/>
    <mergeCell ref="D6:D7"/>
    <mergeCell ref="E6:E7"/>
    <mergeCell ref="G6:J6"/>
    <mergeCell ref="C16:C17"/>
    <mergeCell ref="D16:D17"/>
    <mergeCell ref="E16:E17"/>
    <mergeCell ref="B18:B19"/>
    <mergeCell ref="C18:C19"/>
    <mergeCell ref="D18:D19"/>
    <mergeCell ref="E18:E19"/>
    <mergeCell ref="G7:J7"/>
    <mergeCell ref="B8:B9"/>
    <mergeCell ref="C8:C9"/>
    <mergeCell ref="D8:D9"/>
    <mergeCell ref="E8:E9"/>
    <mergeCell ref="B10:B11"/>
    <mergeCell ref="C10:C11"/>
    <mergeCell ref="D10:D11"/>
    <mergeCell ref="E10:E11"/>
    <mergeCell ref="B14:B15"/>
    <mergeCell ref="C14:C15"/>
    <mergeCell ref="D14:D15"/>
    <mergeCell ref="E14:E15"/>
    <mergeCell ref="B16:B17"/>
    <mergeCell ref="B36:B37"/>
    <mergeCell ref="C36:C37"/>
    <mergeCell ref="D36:D37"/>
    <mergeCell ref="E36:E37"/>
    <mergeCell ref="B38:B39"/>
    <mergeCell ref="C38:C39"/>
    <mergeCell ref="D38:D39"/>
    <mergeCell ref="E38:E39"/>
    <mergeCell ref="B28:B29"/>
    <mergeCell ref="C28:C29"/>
    <mergeCell ref="D28:D29"/>
    <mergeCell ref="E28:E29"/>
    <mergeCell ref="B34:B35"/>
    <mergeCell ref="C34:C35"/>
    <mergeCell ref="D34:D35"/>
    <mergeCell ref="E34:E35"/>
    <mergeCell ref="B30:B31"/>
    <mergeCell ref="C30:C31"/>
    <mergeCell ref="D30:D31"/>
    <mergeCell ref="E30:E31"/>
    <mergeCell ref="B32:B33"/>
    <mergeCell ref="C32:C33"/>
    <mergeCell ref="D32:D33"/>
    <mergeCell ref="E32:E33"/>
    <mergeCell ref="C43:D43"/>
    <mergeCell ref="E43:J43"/>
    <mergeCell ref="B44:J44"/>
    <mergeCell ref="B53:B54"/>
    <mergeCell ref="C53:C54"/>
    <mergeCell ref="D53:D54"/>
    <mergeCell ref="E53:E54"/>
    <mergeCell ref="B49:B50"/>
    <mergeCell ref="C49:C50"/>
    <mergeCell ref="B45:B46"/>
    <mergeCell ref="C45:C46"/>
    <mergeCell ref="D49:D50"/>
    <mergeCell ref="E49:E50"/>
    <mergeCell ref="B51:B52"/>
    <mergeCell ref="C51:C52"/>
    <mergeCell ref="D51:D52"/>
    <mergeCell ref="E51:E52"/>
    <mergeCell ref="D45:D46"/>
    <mergeCell ref="E45:E46"/>
    <mergeCell ref="G45:J45"/>
    <mergeCell ref="G46:J46"/>
    <mergeCell ref="B47:B48"/>
    <mergeCell ref="C47:C48"/>
    <mergeCell ref="D47:D48"/>
    <mergeCell ref="C24:D24"/>
    <mergeCell ref="E24:J24"/>
    <mergeCell ref="B25:J25"/>
    <mergeCell ref="B20:B21"/>
    <mergeCell ref="C20:C21"/>
    <mergeCell ref="D20:D21"/>
    <mergeCell ref="E20:E21"/>
    <mergeCell ref="B26:B27"/>
    <mergeCell ref="C26:C27"/>
    <mergeCell ref="D26:D27"/>
    <mergeCell ref="E26:E27"/>
    <mergeCell ref="K6:S6"/>
    <mergeCell ref="K7:S7"/>
    <mergeCell ref="K8:S8"/>
    <mergeCell ref="K10:S10"/>
    <mergeCell ref="K11:S11"/>
    <mergeCell ref="K13:S13"/>
    <mergeCell ref="B12:B13"/>
    <mergeCell ref="C12:C13"/>
    <mergeCell ref="D12:D13"/>
    <mergeCell ref="E12:E13"/>
    <mergeCell ref="E47:E48"/>
    <mergeCell ref="B59:B60"/>
    <mergeCell ref="C59:C60"/>
    <mergeCell ref="D59:D60"/>
    <mergeCell ref="E59:E60"/>
    <mergeCell ref="C63:D63"/>
    <mergeCell ref="E63:J63"/>
    <mergeCell ref="B55:B56"/>
    <mergeCell ref="C55:C56"/>
    <mergeCell ref="D55:D56"/>
    <mergeCell ref="E55:E56"/>
    <mergeCell ref="B57:B58"/>
    <mergeCell ref="C57:C58"/>
    <mergeCell ref="D57:D58"/>
    <mergeCell ref="E57:E58"/>
    <mergeCell ref="B64:J64"/>
    <mergeCell ref="B65:B66"/>
    <mergeCell ref="C65:C66"/>
    <mergeCell ref="D65:D66"/>
    <mergeCell ref="E65:E66"/>
    <mergeCell ref="B67:B68"/>
    <mergeCell ref="C67:C68"/>
    <mergeCell ref="D67:D68"/>
    <mergeCell ref="E67:E68"/>
    <mergeCell ref="B73:B74"/>
    <mergeCell ref="C73:C74"/>
    <mergeCell ref="D73:D74"/>
    <mergeCell ref="E73:E74"/>
    <mergeCell ref="B75:B76"/>
    <mergeCell ref="C75:C76"/>
    <mergeCell ref="D75:D76"/>
    <mergeCell ref="E75:E76"/>
    <mergeCell ref="B69:B70"/>
    <mergeCell ref="C69:C70"/>
    <mergeCell ref="D69:D70"/>
    <mergeCell ref="E69:E70"/>
    <mergeCell ref="B71:B72"/>
    <mergeCell ref="C71:C72"/>
    <mergeCell ref="D71:D72"/>
    <mergeCell ref="E71:E72"/>
    <mergeCell ref="B83:J83"/>
    <mergeCell ref="B84:B85"/>
    <mergeCell ref="C84:C85"/>
    <mergeCell ref="D84:D85"/>
    <mergeCell ref="E84:E85"/>
    <mergeCell ref="G84:J84"/>
    <mergeCell ref="G85:J85"/>
    <mergeCell ref="B77:B78"/>
    <mergeCell ref="C77:C78"/>
    <mergeCell ref="D77:D78"/>
    <mergeCell ref="E77:E78"/>
    <mergeCell ref="C82:D82"/>
    <mergeCell ref="E82:J82"/>
    <mergeCell ref="B90:B91"/>
    <mergeCell ref="C90:C91"/>
    <mergeCell ref="D90:D91"/>
    <mergeCell ref="E90:E91"/>
    <mergeCell ref="B92:B93"/>
    <mergeCell ref="C92:C93"/>
    <mergeCell ref="D92:D93"/>
    <mergeCell ref="E92:E93"/>
    <mergeCell ref="B86:B87"/>
    <mergeCell ref="C86:C87"/>
    <mergeCell ref="D86:D87"/>
    <mergeCell ref="E86:E87"/>
    <mergeCell ref="B88:B89"/>
    <mergeCell ref="C88:C89"/>
    <mergeCell ref="D88:D89"/>
    <mergeCell ref="E88:E89"/>
    <mergeCell ref="B98:B99"/>
    <mergeCell ref="C98:C99"/>
    <mergeCell ref="D98:D99"/>
    <mergeCell ref="E98:E99"/>
    <mergeCell ref="C102:D102"/>
    <mergeCell ref="E102:J102"/>
    <mergeCell ref="B94:B95"/>
    <mergeCell ref="C94:C95"/>
    <mergeCell ref="D94:D95"/>
    <mergeCell ref="E94:E95"/>
    <mergeCell ref="B96:B97"/>
    <mergeCell ref="C96:C97"/>
    <mergeCell ref="D96:D97"/>
    <mergeCell ref="E96:E97"/>
    <mergeCell ref="B103:J103"/>
    <mergeCell ref="B104:B105"/>
    <mergeCell ref="C104:C105"/>
    <mergeCell ref="D104:D105"/>
    <mergeCell ref="E104:E105"/>
    <mergeCell ref="B106:B107"/>
    <mergeCell ref="C106:C107"/>
    <mergeCell ref="D106:D107"/>
    <mergeCell ref="E106:E107"/>
    <mergeCell ref="B112:B113"/>
    <mergeCell ref="C112:C113"/>
    <mergeCell ref="D112:D113"/>
    <mergeCell ref="E112:E113"/>
    <mergeCell ref="B114:B115"/>
    <mergeCell ref="C114:C115"/>
    <mergeCell ref="D114:D115"/>
    <mergeCell ref="E114:E115"/>
    <mergeCell ref="B108:B109"/>
    <mergeCell ref="C108:C109"/>
    <mergeCell ref="D108:D109"/>
    <mergeCell ref="E108:E109"/>
    <mergeCell ref="B110:B111"/>
    <mergeCell ref="C110:C111"/>
    <mergeCell ref="D110:D111"/>
    <mergeCell ref="E110:E111"/>
    <mergeCell ref="B122:J122"/>
    <mergeCell ref="B123:B124"/>
    <mergeCell ref="C123:C124"/>
    <mergeCell ref="D123:D124"/>
    <mergeCell ref="E123:E124"/>
    <mergeCell ref="G123:J123"/>
    <mergeCell ref="G124:J124"/>
    <mergeCell ref="B116:B117"/>
    <mergeCell ref="C116:C117"/>
    <mergeCell ref="D116:D117"/>
    <mergeCell ref="E116:E117"/>
    <mergeCell ref="C121:D121"/>
    <mergeCell ref="E121:J121"/>
    <mergeCell ref="B129:B130"/>
    <mergeCell ref="C129:C130"/>
    <mergeCell ref="D129:D130"/>
    <mergeCell ref="E129:E130"/>
    <mergeCell ref="B131:B132"/>
    <mergeCell ref="C131:C132"/>
    <mergeCell ref="D131:D132"/>
    <mergeCell ref="E131:E132"/>
    <mergeCell ref="B125:B126"/>
    <mergeCell ref="C125:C126"/>
    <mergeCell ref="D125:D126"/>
    <mergeCell ref="E125:E126"/>
    <mergeCell ref="B127:B128"/>
    <mergeCell ref="C127:C128"/>
    <mergeCell ref="D127:D128"/>
    <mergeCell ref="E127:E128"/>
    <mergeCell ref="B137:B138"/>
    <mergeCell ref="C137:C138"/>
    <mergeCell ref="D137:D138"/>
    <mergeCell ref="E137:E138"/>
    <mergeCell ref="C141:D141"/>
    <mergeCell ref="E141:J141"/>
    <mergeCell ref="B133:B134"/>
    <mergeCell ref="C133:C134"/>
    <mergeCell ref="D133:D134"/>
    <mergeCell ref="E133:E134"/>
    <mergeCell ref="B135:B136"/>
    <mergeCell ref="C135:C136"/>
    <mergeCell ref="D135:D136"/>
    <mergeCell ref="E135:E136"/>
    <mergeCell ref="B147:B148"/>
    <mergeCell ref="C147:C148"/>
    <mergeCell ref="D147:D148"/>
    <mergeCell ref="E147:E148"/>
    <mergeCell ref="B149:B150"/>
    <mergeCell ref="C149:C150"/>
    <mergeCell ref="D149:D150"/>
    <mergeCell ref="E149:E150"/>
    <mergeCell ref="B142:J142"/>
    <mergeCell ref="B143:B144"/>
    <mergeCell ref="C143:C144"/>
    <mergeCell ref="D143:D144"/>
    <mergeCell ref="E143:E144"/>
    <mergeCell ref="B145:B146"/>
    <mergeCell ref="C145:C146"/>
    <mergeCell ref="D145:D146"/>
    <mergeCell ref="E145:E146"/>
    <mergeCell ref="B155:B156"/>
    <mergeCell ref="C155:C156"/>
    <mergeCell ref="D155:D156"/>
    <mergeCell ref="E155:E156"/>
    <mergeCell ref="B151:B152"/>
    <mergeCell ref="C151:C152"/>
    <mergeCell ref="D151:D152"/>
    <mergeCell ref="E151:E152"/>
    <mergeCell ref="B153:B154"/>
    <mergeCell ref="C153:C154"/>
    <mergeCell ref="D153:D154"/>
    <mergeCell ref="E153:E154"/>
  </mergeCells>
  <phoneticPr fontId="2"/>
  <dataValidations count="1">
    <dataValidation type="list" allowBlank="1" showInputMessage="1" showErrorMessage="1" sqref="C4:D4 C24:D24 C43:D43 C63:D63 C82:D82 C102:D102 C121:D121 C141:D141" xr:uid="{26C27C6F-FFD4-4C9C-86F1-A8F747E003DC}">
      <formula1>"土木関係建設コンサルタント,建築関係建設コンサルタント,測量,地質調査,補償関係コンサルタント,調査,磁気探査,設備設計"</formula1>
    </dataValidation>
  </dataValidations>
  <pageMargins left="0.25" right="0.25" top="0.75" bottom="0.75" header="0.3" footer="0.3"/>
  <pageSetup paperSize="9" scale="97" fitToHeight="0" orientation="portrait" verticalDpi="0" r:id="rId1"/>
  <rowBreaks count="3" manualBreakCount="3">
    <brk id="40" max="9" man="1"/>
    <brk id="79" max="9" man="1"/>
    <brk id="118" max="9"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66385-79BA-47DF-8FFA-58F87727D009}">
  <sheetPr>
    <tabColor rgb="FFFFC000"/>
    <pageSetUpPr fitToPage="1"/>
  </sheetPr>
  <dimension ref="A2:K54"/>
  <sheetViews>
    <sheetView zoomScaleNormal="100" zoomScaleSheetLayoutView="103" workbookViewId="0">
      <selection activeCell="G35" sqref="G35"/>
    </sheetView>
  </sheetViews>
  <sheetFormatPr defaultColWidth="9" defaultRowHeight="15"/>
  <cols>
    <col min="1" max="1" width="9" style="202"/>
    <col min="2" max="2" width="3.09765625" style="202" customWidth="1"/>
    <col min="3" max="3" width="12.3984375" style="202" customWidth="1"/>
    <col min="4" max="9" width="9" style="202"/>
    <col min="10" max="10" width="9.69921875" style="202" customWidth="1"/>
    <col min="11" max="11" width="2.8984375" style="202" customWidth="1"/>
    <col min="12" max="16384" width="9" style="202"/>
  </cols>
  <sheetData>
    <row r="2" spans="1:10" ht="18.600000000000001">
      <c r="A2" s="202" t="s">
        <v>241</v>
      </c>
      <c r="G2" s="155"/>
      <c r="H2" s="155"/>
      <c r="I2" s="155"/>
      <c r="J2" s="155"/>
    </row>
    <row r="3" spans="1:10" ht="18.600000000000001">
      <c r="A3" s="203"/>
      <c r="B3" s="203"/>
      <c r="C3" s="203"/>
      <c r="D3" s="203"/>
      <c r="E3" s="203"/>
      <c r="F3" s="203"/>
      <c r="G3" s="155" t="s">
        <v>360</v>
      </c>
      <c r="H3" s="155" t="s">
        <v>361</v>
      </c>
      <c r="I3" s="155" t="s">
        <v>362</v>
      </c>
      <c r="J3" s="155" t="s">
        <v>363</v>
      </c>
    </row>
    <row r="4" spans="1:10">
      <c r="A4" s="204"/>
      <c r="B4" s="204"/>
      <c r="C4" s="204"/>
      <c r="D4" s="204"/>
      <c r="E4" s="204"/>
      <c r="F4" s="204"/>
      <c r="G4" s="204"/>
      <c r="H4" s="204"/>
      <c r="I4" s="204"/>
      <c r="J4" s="204"/>
    </row>
    <row r="5" spans="1:10" ht="31.8">
      <c r="A5" s="304" t="s">
        <v>242</v>
      </c>
      <c r="B5" s="304"/>
      <c r="C5" s="304"/>
      <c r="D5" s="304"/>
      <c r="E5" s="304"/>
      <c r="F5" s="304"/>
      <c r="G5" s="304"/>
      <c r="H5" s="304"/>
      <c r="I5" s="304"/>
      <c r="J5" s="304"/>
    </row>
    <row r="7" spans="1:10">
      <c r="A7" s="202" t="s">
        <v>243</v>
      </c>
    </row>
    <row r="8" spans="1:10">
      <c r="E8" s="204" t="s">
        <v>244</v>
      </c>
    </row>
    <row r="9" spans="1:10" ht="9.75" customHeight="1">
      <c r="E9" s="204"/>
    </row>
    <row r="10" spans="1:10">
      <c r="E10" s="204" t="s">
        <v>245</v>
      </c>
    </row>
    <row r="11" spans="1:10" ht="10.5" customHeight="1">
      <c r="E11" s="204"/>
    </row>
    <row r="12" spans="1:10">
      <c r="E12" s="204"/>
    </row>
    <row r="13" spans="1:10">
      <c r="E13" s="204" t="s">
        <v>246</v>
      </c>
      <c r="J13" s="204" t="s">
        <v>247</v>
      </c>
    </row>
    <row r="16" spans="1:10">
      <c r="A16" s="202" t="s">
        <v>1694</v>
      </c>
    </row>
    <row r="18" spans="1:10">
      <c r="A18" s="305" t="s">
        <v>248</v>
      </c>
      <c r="B18" s="305"/>
      <c r="C18" s="305"/>
      <c r="D18" s="305"/>
      <c r="E18" s="305"/>
      <c r="F18" s="305"/>
      <c r="G18" s="305"/>
      <c r="H18" s="305"/>
      <c r="I18" s="305"/>
      <c r="J18" s="305"/>
    </row>
    <row r="19" spans="1:10" ht="16.5" customHeight="1">
      <c r="A19" s="205"/>
      <c r="B19" s="205"/>
      <c r="C19" s="205"/>
      <c r="D19" s="205"/>
      <c r="E19" s="205"/>
      <c r="F19" s="205"/>
      <c r="G19" s="205"/>
      <c r="H19" s="205"/>
      <c r="I19" s="205"/>
      <c r="J19" s="205"/>
    </row>
    <row r="20" spans="1:10" ht="16.5" customHeight="1">
      <c r="A20" s="202" t="s">
        <v>249</v>
      </c>
    </row>
    <row r="21" spans="1:10" ht="16.5" customHeight="1">
      <c r="A21" s="202" t="s">
        <v>250</v>
      </c>
    </row>
    <row r="22" spans="1:10" ht="16.5" customHeight="1"/>
    <row r="23" spans="1:10" ht="16.5" customHeight="1">
      <c r="A23" s="202" t="s">
        <v>251</v>
      </c>
    </row>
    <row r="24" spans="1:10" ht="16.5" customHeight="1">
      <c r="A24" s="202" t="s">
        <v>252</v>
      </c>
    </row>
    <row r="25" spans="1:10" ht="16.5" customHeight="1">
      <c r="A25" s="202" t="s">
        <v>253</v>
      </c>
    </row>
    <row r="26" spans="1:10" ht="16.5" customHeight="1"/>
    <row r="27" spans="1:10" ht="16.5" customHeight="1">
      <c r="A27" s="202" t="s">
        <v>254</v>
      </c>
    </row>
    <row r="28" spans="1:10" ht="16.5" customHeight="1">
      <c r="A28" s="202" t="s">
        <v>255</v>
      </c>
    </row>
    <row r="29" spans="1:10" ht="16.5" customHeight="1"/>
    <row r="30" spans="1:10" ht="16.5" customHeight="1">
      <c r="A30" s="202" t="s">
        <v>979</v>
      </c>
    </row>
    <row r="31" spans="1:10" ht="16.5" customHeight="1"/>
    <row r="32" spans="1:10" ht="16.5" customHeight="1">
      <c r="A32" s="202" t="s">
        <v>256</v>
      </c>
    </row>
    <row r="33" spans="1:11" ht="16.5" customHeight="1"/>
    <row r="34" spans="1:11" ht="16.5" customHeight="1">
      <c r="A34" s="202" t="s">
        <v>257</v>
      </c>
      <c r="K34" s="206"/>
    </row>
    <row r="35" spans="1:11" ht="16.5" customHeight="1">
      <c r="A35" s="202" t="s">
        <v>258</v>
      </c>
      <c r="K35" s="206"/>
    </row>
    <row r="36" spans="1:11" ht="16.5" customHeight="1">
      <c r="K36" s="206"/>
    </row>
    <row r="37" spans="1:11" ht="16.5" customHeight="1">
      <c r="A37" s="202" t="s">
        <v>259</v>
      </c>
      <c r="K37" s="206"/>
    </row>
    <row r="38" spans="1:11" ht="16.5" customHeight="1">
      <c r="A38" s="202" t="s">
        <v>260</v>
      </c>
      <c r="K38" s="206"/>
    </row>
    <row r="39" spans="1:11" ht="16.5" customHeight="1"/>
    <row r="40" spans="1:11" ht="16.5" customHeight="1"/>
    <row r="41" spans="1:11" ht="16.5" customHeight="1">
      <c r="A41" s="202" t="s">
        <v>261</v>
      </c>
    </row>
    <row r="42" spans="1:11" ht="16.5" customHeight="1">
      <c r="A42" s="202" t="s">
        <v>262</v>
      </c>
    </row>
    <row r="43" spans="1:11" ht="15" customHeight="1"/>
    <row r="44" spans="1:11" ht="16.5" customHeight="1">
      <c r="A44" s="206"/>
      <c r="B44" s="306" t="s">
        <v>1693</v>
      </c>
      <c r="C44" s="306"/>
      <c r="D44" s="306"/>
      <c r="E44" s="306"/>
      <c r="F44" s="306"/>
      <c r="G44" s="306"/>
      <c r="H44" s="306"/>
      <c r="I44" s="306"/>
      <c r="J44" s="206"/>
    </row>
    <row r="45" spans="1:11" ht="16.5" customHeight="1">
      <c r="A45" s="206"/>
      <c r="B45" s="306"/>
      <c r="C45" s="306"/>
      <c r="D45" s="306"/>
      <c r="E45" s="306"/>
      <c r="F45" s="306"/>
      <c r="G45" s="306"/>
      <c r="H45" s="306"/>
      <c r="I45" s="306"/>
      <c r="J45" s="206"/>
    </row>
    <row r="46" spans="1:11" ht="16.5" customHeight="1">
      <c r="A46" s="206"/>
      <c r="B46" s="306"/>
      <c r="C46" s="306"/>
      <c r="D46" s="306"/>
      <c r="E46" s="306"/>
      <c r="F46" s="306"/>
      <c r="G46" s="306"/>
      <c r="H46" s="306"/>
      <c r="I46" s="306"/>
      <c r="J46" s="206"/>
    </row>
    <row r="47" spans="1:11" ht="16.5" customHeight="1">
      <c r="A47" s="206"/>
      <c r="B47" s="206"/>
      <c r="C47" s="206"/>
      <c r="D47" s="206"/>
      <c r="E47" s="206"/>
      <c r="F47" s="206"/>
      <c r="G47" s="206"/>
      <c r="H47" s="206"/>
      <c r="I47" s="206"/>
      <c r="J47" s="206"/>
    </row>
    <row r="48" spans="1:11" ht="16.5" customHeight="1">
      <c r="A48" s="206"/>
      <c r="B48" s="206"/>
      <c r="C48" s="206"/>
      <c r="D48" s="206"/>
      <c r="E48" s="206"/>
      <c r="F48" s="206"/>
      <c r="G48" s="206"/>
      <c r="H48" s="206"/>
      <c r="I48" s="206"/>
      <c r="J48" s="206"/>
    </row>
    <row r="49" spans="1:10" ht="16.5" customHeight="1">
      <c r="A49" s="206"/>
      <c r="B49" s="206"/>
      <c r="C49" s="206"/>
      <c r="D49" s="206"/>
      <c r="E49" s="206"/>
      <c r="F49" s="206"/>
      <c r="G49" s="206"/>
      <c r="H49" s="206"/>
      <c r="I49" s="206"/>
      <c r="J49" s="206"/>
    </row>
    <row r="50" spans="1:10" ht="16.2">
      <c r="A50" s="206"/>
      <c r="B50" s="206"/>
      <c r="C50" s="206"/>
      <c r="D50" s="206"/>
      <c r="E50" s="206"/>
      <c r="F50" s="206"/>
      <c r="G50" s="206"/>
      <c r="H50" s="206"/>
      <c r="I50" s="206"/>
      <c r="J50" s="206"/>
    </row>
    <row r="51" spans="1:10" ht="16.2">
      <c r="A51" s="206"/>
      <c r="B51" s="206"/>
      <c r="C51" s="206"/>
      <c r="D51" s="206"/>
      <c r="E51" s="206"/>
      <c r="F51" s="206"/>
      <c r="G51" s="206"/>
      <c r="H51" s="206"/>
      <c r="I51" s="206"/>
      <c r="J51" s="206"/>
    </row>
    <row r="52" spans="1:10" ht="16.2">
      <c r="A52" s="206"/>
      <c r="B52" s="206"/>
      <c r="C52" s="206"/>
      <c r="D52" s="206"/>
      <c r="E52" s="206"/>
      <c r="F52" s="206"/>
      <c r="G52" s="206"/>
      <c r="H52" s="206"/>
      <c r="I52" s="206"/>
      <c r="J52" s="206"/>
    </row>
    <row r="53" spans="1:10" ht="16.2">
      <c r="A53" s="206"/>
      <c r="B53" s="206"/>
      <c r="C53" s="206"/>
      <c r="D53" s="206"/>
      <c r="E53" s="206"/>
      <c r="F53" s="206"/>
      <c r="G53" s="206"/>
      <c r="H53" s="206"/>
      <c r="I53" s="206"/>
      <c r="J53" s="206"/>
    </row>
    <row r="54" spans="1:10" ht="16.2">
      <c r="A54" s="206"/>
      <c r="B54" s="206"/>
      <c r="C54" s="206"/>
      <c r="D54" s="206"/>
      <c r="E54" s="206"/>
      <c r="F54" s="206"/>
      <c r="G54" s="206"/>
      <c r="H54" s="206"/>
      <c r="I54" s="206"/>
      <c r="J54" s="206"/>
    </row>
  </sheetData>
  <mergeCells count="3">
    <mergeCell ref="A5:J5"/>
    <mergeCell ref="A18:J18"/>
    <mergeCell ref="B44:I46"/>
  </mergeCells>
  <phoneticPr fontId="2"/>
  <dataValidations count="3">
    <dataValidation type="list" allowBlank="1" showInputMessage="1" showErrorMessage="1" sqref="J2:J3" xr:uid="{E6BB0F54-83E8-4F4C-B5A6-1CDA218D1349}">
      <formula1>"日,1日,2日,3日,4日,5日,6日,7日,8日,9日,10日,11日,12日,13日,14日,15日,16日,17日,18日,19日,20日,21日,22日,23日,24日,25日,26日,27日,28日,29日,30日,31日"</formula1>
    </dataValidation>
    <dataValidation type="list" allowBlank="1" showInputMessage="1" showErrorMessage="1" sqref="I2:I3" xr:uid="{E64E900D-6893-46D3-9852-BF1E3FD4CF9E}">
      <formula1>"月,1月,2月,3月,4月,5月,6月,7月,8月,9月,10月,11月,12月,1月,2月,3月"</formula1>
    </dataValidation>
    <dataValidation type="list" allowBlank="1" showInputMessage="1" showErrorMessage="1" sqref="H2:H3" xr:uid="{CA131EB3-A5F1-4EBA-A438-B6C873DE1BE4}">
      <formula1>"年,7年,8年,9年,10年"</formula1>
    </dataValidation>
  </dataValidations>
  <pageMargins left="0.78740157480314965" right="0.19685039370078741" top="0.39370078740157483" bottom="0.39370078740157483" header="0.11811023622047244" footer="0.31496062992125984"/>
  <pageSetup paperSize="9" scale="93"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B7D55-25F3-4E1A-89BB-9A216168CADB}">
  <sheetPr>
    <tabColor rgb="FF92D050"/>
    <pageSetUpPr fitToPage="1"/>
  </sheetPr>
  <dimension ref="A1:R32"/>
  <sheetViews>
    <sheetView zoomScaleNormal="100" workbookViewId="0">
      <selection activeCell="G9" sqref="A1:XFD1048576"/>
    </sheetView>
  </sheetViews>
  <sheetFormatPr defaultColWidth="9" defaultRowHeight="15"/>
  <cols>
    <col min="1" max="2" width="4" style="202" customWidth="1"/>
    <col min="3" max="5" width="8.5" style="202" customWidth="1"/>
    <col min="6" max="10" width="9" style="202"/>
    <col min="11" max="11" width="2.59765625" style="202" customWidth="1"/>
    <col min="12" max="16" width="9" style="202"/>
    <col min="17" max="17" width="10.69921875" style="202" customWidth="1"/>
    <col min="18" max="16384" width="9" style="202"/>
  </cols>
  <sheetData>
    <row r="1" spans="1:18" ht="16.2">
      <c r="A1" s="206" t="s">
        <v>263</v>
      </c>
    </row>
    <row r="3" spans="1:18" ht="24.6">
      <c r="C3" s="207" t="s">
        <v>343</v>
      </c>
      <c r="D3" s="208" t="s">
        <v>264</v>
      </c>
    </row>
    <row r="4" spans="1:18" ht="24.6">
      <c r="C4" s="207" t="s">
        <v>343</v>
      </c>
      <c r="D4" s="208" t="s">
        <v>265</v>
      </c>
      <c r="G4" s="208" t="s">
        <v>266</v>
      </c>
      <c r="L4" s="202" t="s">
        <v>373</v>
      </c>
    </row>
    <row r="5" spans="1:18" ht="25.5" customHeight="1">
      <c r="C5" s="207" t="s">
        <v>343</v>
      </c>
      <c r="D5" s="208" t="s">
        <v>267</v>
      </c>
    </row>
    <row r="9" spans="1:18" ht="18.600000000000001">
      <c r="B9" s="209" t="s">
        <v>268</v>
      </c>
      <c r="C9" s="209"/>
      <c r="L9" s="202" t="s">
        <v>269</v>
      </c>
    </row>
    <row r="10" spans="1:18">
      <c r="C10" s="307"/>
      <c r="D10" s="308"/>
      <c r="E10" s="308"/>
      <c r="F10" s="308"/>
      <c r="G10" s="308"/>
      <c r="H10" s="308"/>
      <c r="I10" s="308"/>
      <c r="J10" s="309"/>
      <c r="M10" s="202" t="s">
        <v>270</v>
      </c>
    </row>
    <row r="11" spans="1:18">
      <c r="C11" s="310"/>
      <c r="D11" s="311"/>
      <c r="E11" s="311"/>
      <c r="F11" s="311"/>
      <c r="G11" s="311"/>
      <c r="H11" s="311"/>
      <c r="I11" s="311"/>
      <c r="J11" s="312"/>
      <c r="M11" s="202" t="s">
        <v>271</v>
      </c>
    </row>
    <row r="12" spans="1:18">
      <c r="C12" s="310"/>
      <c r="D12" s="311"/>
      <c r="E12" s="311"/>
      <c r="F12" s="311"/>
      <c r="G12" s="311"/>
      <c r="H12" s="311"/>
      <c r="I12" s="311"/>
      <c r="J12" s="312"/>
      <c r="M12" s="202" t="s">
        <v>272</v>
      </c>
    </row>
    <row r="13" spans="1:18">
      <c r="C13" s="310"/>
      <c r="D13" s="311"/>
      <c r="E13" s="311"/>
      <c r="F13" s="311"/>
      <c r="G13" s="311"/>
      <c r="H13" s="311"/>
      <c r="I13" s="311"/>
      <c r="J13" s="312"/>
      <c r="M13" s="202" t="s">
        <v>273</v>
      </c>
      <c r="R13" s="202" t="s">
        <v>274</v>
      </c>
    </row>
    <row r="14" spans="1:18">
      <c r="C14" s="310"/>
      <c r="D14" s="311"/>
      <c r="E14" s="311"/>
      <c r="F14" s="311"/>
      <c r="G14" s="311"/>
      <c r="H14" s="311"/>
      <c r="I14" s="311"/>
      <c r="J14" s="312"/>
    </row>
    <row r="15" spans="1:18">
      <c r="C15" s="310"/>
      <c r="D15" s="311"/>
      <c r="E15" s="311"/>
      <c r="F15" s="311"/>
      <c r="G15" s="311"/>
      <c r="H15" s="311"/>
      <c r="I15" s="311"/>
      <c r="J15" s="312"/>
      <c r="M15" s="202" t="s">
        <v>275</v>
      </c>
    </row>
    <row r="16" spans="1:18">
      <c r="C16" s="310"/>
      <c r="D16" s="311"/>
      <c r="E16" s="311"/>
      <c r="F16" s="311"/>
      <c r="G16" s="311"/>
      <c r="H16" s="311"/>
      <c r="I16" s="311"/>
      <c r="J16" s="312"/>
      <c r="M16" s="202" t="s">
        <v>276</v>
      </c>
    </row>
    <row r="17" spans="2:18">
      <c r="C17" s="310"/>
      <c r="D17" s="311"/>
      <c r="E17" s="311"/>
      <c r="F17" s="311"/>
      <c r="G17" s="311"/>
      <c r="H17" s="311"/>
      <c r="I17" s="311"/>
      <c r="J17" s="312"/>
      <c r="M17" s="202" t="s">
        <v>277</v>
      </c>
    </row>
    <row r="18" spans="2:18">
      <c r="C18" s="310"/>
      <c r="D18" s="311"/>
      <c r="E18" s="311"/>
      <c r="F18" s="311"/>
      <c r="G18" s="311"/>
      <c r="H18" s="311"/>
      <c r="I18" s="311"/>
      <c r="J18" s="312"/>
      <c r="M18" s="202" t="s">
        <v>278</v>
      </c>
    </row>
    <row r="19" spans="2:18">
      <c r="C19" s="310"/>
      <c r="D19" s="311"/>
      <c r="E19" s="311"/>
      <c r="F19" s="311"/>
      <c r="G19" s="311"/>
      <c r="H19" s="311"/>
      <c r="I19" s="311"/>
      <c r="J19" s="312"/>
      <c r="R19" s="202" t="s">
        <v>274</v>
      </c>
    </row>
    <row r="20" spans="2:18">
      <c r="C20" s="310"/>
      <c r="D20" s="311"/>
      <c r="E20" s="311"/>
      <c r="F20" s="311"/>
      <c r="G20" s="311"/>
      <c r="H20" s="311"/>
      <c r="I20" s="311"/>
      <c r="J20" s="312"/>
    </row>
    <row r="21" spans="2:18">
      <c r="C21" s="310"/>
      <c r="D21" s="311"/>
      <c r="E21" s="311"/>
      <c r="F21" s="311"/>
      <c r="G21" s="311"/>
      <c r="H21" s="311"/>
      <c r="I21" s="311"/>
      <c r="J21" s="312"/>
    </row>
    <row r="22" spans="2:18">
      <c r="C22" s="313"/>
      <c r="D22" s="314"/>
      <c r="E22" s="314"/>
      <c r="F22" s="314"/>
      <c r="G22" s="314"/>
      <c r="H22" s="314"/>
      <c r="I22" s="314"/>
      <c r="J22" s="315"/>
    </row>
    <row r="24" spans="2:18" ht="18.600000000000001">
      <c r="B24" s="155"/>
      <c r="C24" s="155"/>
      <c r="D24" s="155"/>
      <c r="E24" s="155"/>
      <c r="G24" s="155" t="s">
        <v>360</v>
      </c>
      <c r="H24" s="155" t="s">
        <v>361</v>
      </c>
      <c r="I24" s="155" t="s">
        <v>362</v>
      </c>
      <c r="J24" s="155" t="s">
        <v>363</v>
      </c>
    </row>
    <row r="27" spans="2:18" ht="18.600000000000001">
      <c r="D27" s="210" t="s">
        <v>279</v>
      </c>
    </row>
    <row r="28" spans="2:18" ht="18.600000000000001">
      <c r="D28" s="210"/>
      <c r="F28" s="209"/>
    </row>
    <row r="29" spans="2:18" ht="18.600000000000001">
      <c r="D29" s="210" t="s">
        <v>280</v>
      </c>
      <c r="F29" s="209"/>
    </row>
    <row r="30" spans="2:18" ht="18.600000000000001">
      <c r="D30" s="210"/>
      <c r="F30" s="209"/>
    </row>
    <row r="31" spans="2:18" ht="18.600000000000001">
      <c r="D31" s="210" t="s">
        <v>281</v>
      </c>
    </row>
    <row r="32" spans="2:18" ht="26.4" customHeight="1">
      <c r="H32" s="202" t="s">
        <v>282</v>
      </c>
    </row>
  </sheetData>
  <mergeCells count="1">
    <mergeCell ref="C10:J22"/>
  </mergeCells>
  <phoneticPr fontId="2"/>
  <dataValidations count="4">
    <dataValidation type="list" allowBlank="1" showInputMessage="1" showErrorMessage="1" sqref="C3:C5" xr:uid="{DD9B3FF5-3A4B-41BD-B381-21F75C1A3AF8}">
      <formula1>"□,■"</formula1>
    </dataValidation>
    <dataValidation type="list" allowBlank="1" showInputMessage="1" showErrorMessage="1" sqref="C24 H24" xr:uid="{26944B99-8B03-4556-A920-7AD57E13BFAA}">
      <formula1>"年,7年,8年,9年,10年"</formula1>
    </dataValidation>
    <dataValidation type="list" allowBlank="1" showInputMessage="1" showErrorMessage="1" sqref="D24 I24" xr:uid="{FD5D6A0B-E062-4BEB-9649-ED19E65AA5D3}">
      <formula1>"月,1月,2月,3月,4月,5月,6月,7月,8月,9月,10月,11月,12月,1月,2月,3月"</formula1>
    </dataValidation>
    <dataValidation type="list" allowBlank="1" showInputMessage="1" showErrorMessage="1" sqref="E24 J24" xr:uid="{DC06A467-8827-4957-B3B2-53017C697C97}">
      <formula1>"日,1日,2日,3日,4日,5日,6日,7日,8日,9日,10日,11日,12日,13日,14日,15日,16日,17日,18日,19日,20日,21日,22日,23日,24日,25日,26日,27日,28日,29日,30日,31日"</formula1>
    </dataValidation>
  </dataValidations>
  <pageMargins left="0.78740157480314965" right="0.78740157480314965" top="1.0629921259842521" bottom="1.0629921259842521" header="0.78740157480314965" footer="0.78740157480314965"/>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65DF7-1325-435E-9B12-AAC95E3CD68F}">
  <sheetPr>
    <tabColor rgb="FF92D050"/>
    <pageSetUpPr fitToPage="1"/>
  </sheetPr>
  <dimension ref="A1:BA51"/>
  <sheetViews>
    <sheetView zoomScaleNormal="100" zoomScaleSheetLayoutView="114" workbookViewId="0">
      <selection activeCell="B39" sqref="B39:E39"/>
    </sheetView>
  </sheetViews>
  <sheetFormatPr defaultColWidth="2.5" defaultRowHeight="15" customHeight="1"/>
  <cols>
    <col min="1" max="1" width="2.5" style="167"/>
    <col min="2" max="5" width="4.09765625" style="167" customWidth="1"/>
    <col min="6" max="13" width="2.5" style="167"/>
    <col min="14" max="14" width="9.8984375" style="167" customWidth="1"/>
    <col min="15" max="16384" width="2.5" style="167"/>
  </cols>
  <sheetData>
    <row r="1" spans="1:32" ht="15" customHeight="1">
      <c r="A1" s="167" t="s">
        <v>327</v>
      </c>
    </row>
    <row r="2" spans="1:32" ht="15" customHeight="1">
      <c r="A2" s="320" t="s">
        <v>326</v>
      </c>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C2" s="320"/>
      <c r="AD2" s="320"/>
      <c r="AE2" s="320"/>
      <c r="AF2" s="320"/>
    </row>
    <row r="3" spans="1:32" ht="15" customHeight="1">
      <c r="A3" s="320"/>
      <c r="B3" s="320"/>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row>
    <row r="5" spans="1:32" ht="15" customHeight="1">
      <c r="U5" s="318" t="s">
        <v>360</v>
      </c>
      <c r="V5" s="318"/>
      <c r="W5" s="318"/>
      <c r="X5" s="322" t="s">
        <v>361</v>
      </c>
      <c r="Y5" s="322"/>
      <c r="Z5" s="322"/>
      <c r="AA5" s="322" t="s">
        <v>362</v>
      </c>
      <c r="AB5" s="322"/>
      <c r="AC5" s="322"/>
      <c r="AD5" s="322" t="s">
        <v>363</v>
      </c>
      <c r="AE5" s="322"/>
      <c r="AF5" s="322"/>
    </row>
    <row r="6" spans="1:32" ht="15" customHeight="1">
      <c r="U6" s="155"/>
      <c r="V6" s="155"/>
      <c r="W6" s="155"/>
      <c r="X6" s="155"/>
      <c r="AF6" s="211"/>
    </row>
    <row r="7" spans="1:32" ht="15" customHeight="1">
      <c r="B7" s="167" t="s">
        <v>325</v>
      </c>
    </row>
    <row r="8" spans="1:32" ht="15" customHeight="1">
      <c r="L8" s="211" t="s">
        <v>324</v>
      </c>
      <c r="M8" s="212"/>
      <c r="N8" s="212"/>
      <c r="O8" s="212"/>
      <c r="P8" s="211"/>
    </row>
    <row r="9" spans="1:32" ht="12.6" customHeight="1">
      <c r="L9" s="211"/>
      <c r="M9" s="211"/>
      <c r="N9" s="211"/>
      <c r="O9" s="211"/>
      <c r="P9" s="211"/>
    </row>
    <row r="10" spans="1:32" ht="15" customHeight="1">
      <c r="L10" s="211" t="s">
        <v>316</v>
      </c>
      <c r="M10" s="212"/>
      <c r="N10" s="212"/>
      <c r="O10" s="212"/>
      <c r="P10" s="212"/>
    </row>
    <row r="11" spans="1:32" ht="12" customHeight="1">
      <c r="L11" s="211"/>
      <c r="M11" s="211"/>
      <c r="N11" s="211"/>
      <c r="O11" s="211"/>
      <c r="P11" s="211"/>
    </row>
    <row r="12" spans="1:32" ht="15" customHeight="1">
      <c r="L12" s="211"/>
      <c r="M12" s="212"/>
      <c r="N12" s="212"/>
      <c r="O12" s="212"/>
      <c r="P12" s="212"/>
    </row>
    <row r="13" spans="1:32" ht="15" customHeight="1">
      <c r="L13" s="211" t="s">
        <v>317</v>
      </c>
      <c r="M13" s="211"/>
      <c r="N13" s="211"/>
      <c r="O13" s="211"/>
      <c r="P13" s="211"/>
    </row>
    <row r="14" spans="1:32" ht="15" customHeight="1">
      <c r="L14" s="211"/>
      <c r="M14" s="213"/>
      <c r="N14" s="213"/>
      <c r="O14" s="213"/>
      <c r="P14" s="213"/>
    </row>
    <row r="15" spans="1:32" ht="15" customHeight="1">
      <c r="L15" s="211" t="s">
        <v>366</v>
      </c>
      <c r="M15" s="211"/>
      <c r="N15" s="211"/>
      <c r="O15" s="211"/>
      <c r="P15" s="211"/>
      <c r="T15" s="214"/>
      <c r="U15" s="214"/>
      <c r="V15" s="214"/>
      <c r="W15" s="214"/>
      <c r="X15" s="214"/>
      <c r="Y15" s="214"/>
      <c r="Z15" s="214"/>
      <c r="AA15" s="214"/>
      <c r="AB15" s="214"/>
      <c r="AC15" s="214"/>
      <c r="AD15" s="214"/>
      <c r="AE15" s="214"/>
      <c r="AF15" s="214"/>
    </row>
    <row r="16" spans="1:32" ht="15" customHeight="1">
      <c r="L16" s="211"/>
      <c r="M16" s="213"/>
      <c r="N16" s="213"/>
      <c r="O16" s="213"/>
      <c r="P16" s="213"/>
      <c r="T16" s="214"/>
      <c r="U16" s="214"/>
      <c r="V16" s="214"/>
      <c r="W16" s="214"/>
      <c r="X16" s="214"/>
      <c r="Y16" s="214"/>
      <c r="Z16" s="214"/>
      <c r="AA16" s="214"/>
      <c r="AB16" s="214"/>
      <c r="AC16" s="214"/>
      <c r="AD16" s="214"/>
      <c r="AE16" s="214"/>
      <c r="AF16" s="214"/>
    </row>
    <row r="17" spans="1:32" ht="15" customHeight="1">
      <c r="L17" s="211" t="s">
        <v>367</v>
      </c>
      <c r="T17" s="321"/>
      <c r="U17" s="321"/>
      <c r="V17" s="321"/>
      <c r="W17" s="321"/>
      <c r="X17" s="321"/>
      <c r="Y17" s="321"/>
      <c r="Z17" s="321"/>
      <c r="AA17" s="321"/>
      <c r="AB17" s="321"/>
      <c r="AC17" s="321"/>
      <c r="AD17" s="321"/>
      <c r="AE17" s="321"/>
      <c r="AF17" s="321"/>
    </row>
    <row r="18" spans="1:32" ht="15" customHeight="1">
      <c r="L18" s="211"/>
      <c r="T18" s="214"/>
      <c r="U18" s="214"/>
      <c r="V18" s="214"/>
      <c r="W18" s="214"/>
      <c r="X18" s="214"/>
      <c r="Y18" s="214"/>
      <c r="Z18" s="214"/>
      <c r="AA18" s="214"/>
      <c r="AB18" s="214"/>
      <c r="AC18" s="214"/>
      <c r="AD18" s="214"/>
      <c r="AE18" s="214"/>
      <c r="AF18" s="214"/>
    </row>
    <row r="19" spans="1:32" ht="15" customHeight="1">
      <c r="T19" s="214"/>
      <c r="U19" s="214"/>
      <c r="V19" s="214"/>
      <c r="W19" s="214"/>
      <c r="X19" s="214"/>
      <c r="Y19" s="214"/>
      <c r="Z19" s="214"/>
      <c r="AA19" s="214"/>
      <c r="AB19" s="214"/>
      <c r="AC19" s="214"/>
      <c r="AD19" s="214"/>
      <c r="AE19" s="214"/>
      <c r="AF19" s="214"/>
    </row>
    <row r="20" spans="1:32" ht="15" customHeight="1">
      <c r="A20" s="215" t="s">
        <v>990</v>
      </c>
    </row>
    <row r="21" spans="1:32" ht="8.4" customHeight="1">
      <c r="A21" s="215"/>
    </row>
    <row r="22" spans="1:32" s="215" customFormat="1" ht="15" customHeight="1">
      <c r="A22" s="216" t="s">
        <v>1640</v>
      </c>
    </row>
    <row r="23" spans="1:32" ht="15" customHeight="1">
      <c r="A23" s="216" t="s">
        <v>1641</v>
      </c>
    </row>
    <row r="24" spans="1:32" ht="15" customHeight="1">
      <c r="A24" s="167">
        <v>1</v>
      </c>
      <c r="B24" s="167" t="s">
        <v>368</v>
      </c>
      <c r="J24" s="167" t="s">
        <v>369</v>
      </c>
      <c r="K24" s="318" t="s">
        <v>371</v>
      </c>
      <c r="L24" s="318"/>
      <c r="M24" s="318"/>
      <c r="N24" s="318"/>
      <c r="O24" s="167" t="s">
        <v>370</v>
      </c>
    </row>
    <row r="26" spans="1:32" ht="15" customHeight="1">
      <c r="B26" s="316" t="s">
        <v>323</v>
      </c>
      <c r="C26" s="316"/>
      <c r="D26" s="316"/>
      <c r="E26" s="316"/>
      <c r="F26" s="316" t="s">
        <v>317</v>
      </c>
      <c r="G26" s="316"/>
      <c r="H26" s="316"/>
      <c r="I26" s="316"/>
      <c r="J26" s="316"/>
      <c r="K26" s="316"/>
      <c r="L26" s="316"/>
      <c r="M26" s="316"/>
      <c r="N26" s="316"/>
      <c r="O26" s="316"/>
      <c r="P26" s="316" t="s">
        <v>316</v>
      </c>
      <c r="Q26" s="316"/>
      <c r="R26" s="316"/>
      <c r="S26" s="316"/>
      <c r="T26" s="316"/>
      <c r="U26" s="316"/>
      <c r="V26" s="316"/>
      <c r="W26" s="316"/>
      <c r="X26" s="316"/>
      <c r="Y26" s="316"/>
      <c r="Z26" s="316" t="s">
        <v>322</v>
      </c>
      <c r="AA26" s="316"/>
      <c r="AB26" s="316"/>
      <c r="AC26" s="316"/>
      <c r="AD26" s="316"/>
      <c r="AE26" s="316"/>
      <c r="AF26" s="316"/>
    </row>
    <row r="27" spans="1:32" ht="15" customHeight="1">
      <c r="B27" s="338"/>
      <c r="C27" s="338"/>
      <c r="D27" s="338"/>
      <c r="E27" s="338"/>
      <c r="F27" s="317"/>
      <c r="G27" s="317"/>
      <c r="H27" s="317"/>
      <c r="I27" s="317"/>
      <c r="J27" s="317"/>
      <c r="K27" s="317"/>
      <c r="L27" s="317"/>
      <c r="M27" s="317"/>
      <c r="N27" s="317"/>
      <c r="O27" s="317"/>
      <c r="P27" s="317"/>
      <c r="Q27" s="317"/>
      <c r="R27" s="317"/>
      <c r="S27" s="317"/>
      <c r="T27" s="317"/>
      <c r="U27" s="317"/>
      <c r="V27" s="317"/>
      <c r="W27" s="317"/>
      <c r="X27" s="317"/>
      <c r="Y27" s="317"/>
      <c r="Z27" s="317"/>
      <c r="AA27" s="317"/>
      <c r="AB27" s="317"/>
      <c r="AC27" s="317"/>
      <c r="AD27" s="317"/>
      <c r="AE27" s="317"/>
      <c r="AF27" s="317"/>
    </row>
    <row r="28" spans="1:32" ht="15" customHeight="1">
      <c r="B28" s="338"/>
      <c r="C28" s="338"/>
      <c r="D28" s="338"/>
      <c r="E28" s="338"/>
      <c r="F28" s="317"/>
      <c r="G28" s="317"/>
      <c r="H28" s="317"/>
      <c r="I28" s="317"/>
      <c r="J28" s="317"/>
      <c r="K28" s="317"/>
      <c r="L28" s="317"/>
      <c r="M28" s="317"/>
      <c r="N28" s="317"/>
      <c r="O28" s="317"/>
      <c r="P28" s="317"/>
      <c r="Q28" s="317"/>
      <c r="R28" s="317"/>
      <c r="S28" s="317"/>
      <c r="T28" s="317"/>
      <c r="U28" s="317"/>
      <c r="V28" s="317"/>
      <c r="W28" s="317"/>
      <c r="X28" s="317"/>
      <c r="Y28" s="317"/>
      <c r="Z28" s="317"/>
      <c r="AA28" s="317"/>
      <c r="AB28" s="317"/>
      <c r="AC28" s="317"/>
      <c r="AD28" s="317"/>
      <c r="AE28" s="317"/>
      <c r="AF28" s="317"/>
    </row>
    <row r="29" spans="1:32" ht="15" customHeight="1">
      <c r="B29" s="338"/>
      <c r="C29" s="338"/>
      <c r="D29" s="338"/>
      <c r="E29" s="338"/>
      <c r="F29" s="317"/>
      <c r="G29" s="317"/>
      <c r="H29" s="317"/>
      <c r="I29" s="317"/>
      <c r="J29" s="317"/>
      <c r="K29" s="317"/>
      <c r="L29" s="317"/>
      <c r="M29" s="317"/>
      <c r="N29" s="317"/>
      <c r="O29" s="317"/>
      <c r="P29" s="317"/>
      <c r="Q29" s="317"/>
      <c r="R29" s="317"/>
      <c r="S29" s="317"/>
      <c r="T29" s="317"/>
      <c r="U29" s="317"/>
      <c r="V29" s="317"/>
      <c r="W29" s="317"/>
      <c r="X29" s="317"/>
      <c r="Y29" s="317"/>
      <c r="Z29" s="317"/>
      <c r="AA29" s="317"/>
      <c r="AB29" s="317"/>
      <c r="AC29" s="317"/>
      <c r="AD29" s="317"/>
      <c r="AE29" s="317"/>
      <c r="AF29" s="317"/>
    </row>
    <row r="30" spans="1:32" ht="15" customHeight="1">
      <c r="B30" s="339"/>
      <c r="C30" s="339"/>
      <c r="D30" s="339"/>
      <c r="E30" s="339"/>
      <c r="F30" s="316"/>
      <c r="G30" s="316"/>
      <c r="H30" s="316"/>
      <c r="I30" s="316"/>
      <c r="J30" s="316"/>
      <c r="K30" s="316"/>
      <c r="L30" s="316"/>
      <c r="M30" s="316"/>
      <c r="N30" s="316"/>
      <c r="O30" s="316"/>
      <c r="P30" s="316"/>
      <c r="Q30" s="316"/>
      <c r="R30" s="316"/>
      <c r="S30" s="316"/>
      <c r="T30" s="316"/>
      <c r="U30" s="316"/>
      <c r="V30" s="316"/>
      <c r="W30" s="316"/>
      <c r="X30" s="316"/>
      <c r="Y30" s="316"/>
      <c r="Z30" s="316"/>
      <c r="AA30" s="316"/>
      <c r="AB30" s="316"/>
      <c r="AC30" s="316"/>
      <c r="AD30" s="316"/>
      <c r="AE30" s="316"/>
      <c r="AF30" s="316"/>
    </row>
    <row r="32" spans="1:32" ht="15" customHeight="1">
      <c r="B32" s="217"/>
      <c r="C32" s="217"/>
      <c r="D32" s="217"/>
      <c r="E32" s="217"/>
      <c r="F32" s="217"/>
      <c r="G32" s="217"/>
      <c r="H32" s="217"/>
      <c r="I32" s="217"/>
      <c r="J32" s="217"/>
      <c r="K32" s="217"/>
      <c r="L32" s="217"/>
      <c r="M32" s="217"/>
      <c r="N32" s="217"/>
      <c r="O32" s="217"/>
      <c r="P32" s="217"/>
      <c r="Q32" s="217"/>
      <c r="R32" s="217"/>
      <c r="S32" s="217"/>
      <c r="T32" s="217"/>
      <c r="U32" s="217"/>
      <c r="V32" s="217"/>
      <c r="W32" s="217"/>
      <c r="X32" s="217"/>
      <c r="Y32" s="217"/>
      <c r="Z32" s="217"/>
      <c r="AA32" s="217"/>
      <c r="AB32" s="217"/>
      <c r="AC32" s="217"/>
      <c r="AD32" s="217"/>
      <c r="AE32" s="217"/>
      <c r="AF32" s="217"/>
    </row>
    <row r="33" spans="1:53" ht="15" customHeight="1">
      <c r="A33" s="167">
        <v>2</v>
      </c>
      <c r="B33" s="167" t="s">
        <v>372</v>
      </c>
      <c r="J33" s="167" t="s">
        <v>369</v>
      </c>
      <c r="K33" s="318" t="s">
        <v>371</v>
      </c>
      <c r="L33" s="318"/>
      <c r="M33" s="318"/>
      <c r="N33" s="318"/>
      <c r="O33" s="167" t="s">
        <v>370</v>
      </c>
    </row>
    <row r="34" spans="1:53" ht="15" customHeight="1">
      <c r="AP34" s="318"/>
      <c r="AQ34" s="318"/>
      <c r="AR34" s="318"/>
      <c r="AS34" s="318"/>
      <c r="AT34" s="318"/>
      <c r="AU34" s="318"/>
      <c r="AV34" s="318"/>
      <c r="AW34" s="318"/>
      <c r="AX34" s="318"/>
      <c r="AY34" s="318"/>
      <c r="AZ34" s="318"/>
      <c r="BA34" s="318"/>
    </row>
    <row r="35" spans="1:53" ht="15" customHeight="1">
      <c r="B35" s="316" t="s">
        <v>321</v>
      </c>
      <c r="C35" s="316"/>
      <c r="D35" s="316"/>
      <c r="E35" s="316"/>
      <c r="F35" s="316"/>
      <c r="G35" s="316"/>
      <c r="H35" s="316"/>
      <c r="I35" s="316"/>
      <c r="J35" s="316"/>
      <c r="K35" s="316" t="s">
        <v>320</v>
      </c>
      <c r="L35" s="316"/>
      <c r="M35" s="316"/>
      <c r="N35" s="316"/>
      <c r="O35" s="316"/>
      <c r="P35" s="316"/>
      <c r="Q35" s="316"/>
      <c r="R35" s="316"/>
      <c r="S35" s="316"/>
      <c r="T35" s="316"/>
      <c r="U35" s="316"/>
      <c r="V35" s="316"/>
      <c r="W35" s="316"/>
      <c r="X35" s="316"/>
      <c r="Y35" s="316"/>
      <c r="Z35" s="316"/>
      <c r="AA35" s="316"/>
      <c r="AB35" s="316"/>
      <c r="AC35" s="316"/>
      <c r="AD35" s="316"/>
      <c r="AE35" s="316"/>
      <c r="AF35" s="316"/>
    </row>
    <row r="36" spans="1:53" ht="15" customHeight="1">
      <c r="B36" s="316" t="s">
        <v>315</v>
      </c>
      <c r="C36" s="316"/>
      <c r="D36" s="316"/>
      <c r="E36" s="316"/>
      <c r="F36" s="316" t="s">
        <v>319</v>
      </c>
      <c r="G36" s="316"/>
      <c r="H36" s="316"/>
      <c r="I36" s="316"/>
      <c r="J36" s="316"/>
      <c r="K36" s="316" t="s">
        <v>318</v>
      </c>
      <c r="L36" s="316"/>
      <c r="M36" s="316"/>
      <c r="N36" s="316"/>
      <c r="O36" s="316" t="s">
        <v>317</v>
      </c>
      <c r="P36" s="316"/>
      <c r="Q36" s="316"/>
      <c r="R36" s="316"/>
      <c r="S36" s="316"/>
      <c r="T36" s="316"/>
      <c r="U36" s="316"/>
      <c r="V36" s="316" t="s">
        <v>316</v>
      </c>
      <c r="W36" s="316"/>
      <c r="X36" s="316"/>
      <c r="Y36" s="316"/>
      <c r="Z36" s="316"/>
      <c r="AA36" s="316"/>
      <c r="AB36" s="316"/>
      <c r="AC36" s="316" t="s">
        <v>315</v>
      </c>
      <c r="AD36" s="316"/>
      <c r="AE36" s="316"/>
      <c r="AF36" s="316"/>
    </row>
    <row r="37" spans="1:53" ht="15" customHeight="1">
      <c r="B37" s="317"/>
      <c r="C37" s="317"/>
      <c r="D37" s="317"/>
      <c r="E37" s="317"/>
      <c r="F37" s="316"/>
      <c r="G37" s="316"/>
      <c r="H37" s="316"/>
      <c r="I37" s="316"/>
      <c r="J37" s="316"/>
      <c r="K37" s="338"/>
      <c r="L37" s="338"/>
      <c r="M37" s="338"/>
      <c r="N37" s="338"/>
      <c r="O37" s="316"/>
      <c r="P37" s="316"/>
      <c r="Q37" s="316"/>
      <c r="R37" s="316"/>
      <c r="S37" s="316"/>
      <c r="T37" s="316"/>
      <c r="U37" s="316"/>
      <c r="V37" s="316"/>
      <c r="W37" s="316"/>
      <c r="X37" s="316"/>
      <c r="Y37" s="316"/>
      <c r="Z37" s="316"/>
      <c r="AA37" s="316"/>
      <c r="AB37" s="316"/>
      <c r="AC37" s="317"/>
      <c r="AD37" s="317"/>
      <c r="AE37" s="317"/>
      <c r="AF37" s="317"/>
    </row>
    <row r="38" spans="1:53" ht="15" customHeight="1">
      <c r="B38" s="317"/>
      <c r="C38" s="317"/>
      <c r="D38" s="317"/>
      <c r="E38" s="317"/>
      <c r="F38" s="316"/>
      <c r="G38" s="316"/>
      <c r="H38" s="316"/>
      <c r="I38" s="316"/>
      <c r="J38" s="316"/>
      <c r="K38" s="338"/>
      <c r="L38" s="338"/>
      <c r="M38" s="338"/>
      <c r="N38" s="338"/>
      <c r="O38" s="316"/>
      <c r="P38" s="316"/>
      <c r="Q38" s="316"/>
      <c r="R38" s="316"/>
      <c r="S38" s="316"/>
      <c r="T38" s="316"/>
      <c r="U38" s="316"/>
      <c r="V38" s="316"/>
      <c r="W38" s="316"/>
      <c r="X38" s="316"/>
      <c r="Y38" s="316"/>
      <c r="Z38" s="316"/>
      <c r="AA38" s="316"/>
      <c r="AB38" s="316"/>
      <c r="AC38" s="317"/>
      <c r="AD38" s="317"/>
      <c r="AE38" s="317"/>
      <c r="AF38" s="317"/>
    </row>
    <row r="39" spans="1:53" ht="15" customHeight="1">
      <c r="B39" s="317"/>
      <c r="C39" s="317"/>
      <c r="D39" s="317"/>
      <c r="E39" s="317"/>
      <c r="F39" s="316"/>
      <c r="G39" s="316"/>
      <c r="H39" s="316"/>
      <c r="I39" s="316"/>
      <c r="J39" s="316"/>
      <c r="K39" s="338"/>
      <c r="L39" s="338"/>
      <c r="M39" s="338"/>
      <c r="N39" s="338"/>
      <c r="O39" s="316"/>
      <c r="P39" s="316"/>
      <c r="Q39" s="316"/>
      <c r="R39" s="316"/>
      <c r="S39" s="316"/>
      <c r="T39" s="316"/>
      <c r="U39" s="316"/>
      <c r="V39" s="316"/>
      <c r="W39" s="316"/>
      <c r="X39" s="316"/>
      <c r="Y39" s="316"/>
      <c r="Z39" s="316"/>
      <c r="AA39" s="316"/>
      <c r="AB39" s="316"/>
      <c r="AC39" s="317"/>
      <c r="AD39" s="317"/>
      <c r="AE39" s="317"/>
      <c r="AF39" s="317"/>
    </row>
    <row r="40" spans="1:53" ht="15" customHeight="1">
      <c r="B40" s="317"/>
      <c r="C40" s="317"/>
      <c r="D40" s="317"/>
      <c r="E40" s="317"/>
      <c r="F40" s="316"/>
      <c r="G40" s="316"/>
      <c r="H40" s="316"/>
      <c r="I40" s="316"/>
      <c r="J40" s="316"/>
      <c r="K40" s="338"/>
      <c r="L40" s="338"/>
      <c r="M40" s="338"/>
      <c r="N40" s="338"/>
      <c r="O40" s="316"/>
      <c r="P40" s="316"/>
      <c r="Q40" s="316"/>
      <c r="R40" s="316"/>
      <c r="S40" s="316"/>
      <c r="T40" s="316"/>
      <c r="U40" s="316"/>
      <c r="V40" s="316"/>
      <c r="W40" s="316"/>
      <c r="X40" s="316"/>
      <c r="Y40" s="316"/>
      <c r="Z40" s="316"/>
      <c r="AA40" s="316"/>
      <c r="AB40" s="316"/>
      <c r="AC40" s="317"/>
      <c r="AD40" s="317"/>
      <c r="AE40" s="317"/>
      <c r="AF40" s="317"/>
    </row>
    <row r="42" spans="1:53" ht="15" customHeight="1">
      <c r="A42" s="167" t="s">
        <v>314</v>
      </c>
      <c r="C42" s="218" t="s">
        <v>313</v>
      </c>
      <c r="D42" s="219"/>
      <c r="E42" s="220" t="s">
        <v>1660</v>
      </c>
      <c r="F42" s="219"/>
      <c r="G42" s="219"/>
      <c r="H42" s="219"/>
      <c r="I42" s="219"/>
      <c r="J42" s="219"/>
      <c r="K42" s="219"/>
      <c r="L42" s="219"/>
      <c r="M42" s="219"/>
      <c r="N42" s="219"/>
      <c r="O42" s="219"/>
      <c r="P42" s="219"/>
      <c r="Q42" s="219"/>
      <c r="R42" s="219"/>
      <c r="S42" s="219"/>
      <c r="T42" s="219"/>
      <c r="U42" s="219"/>
      <c r="V42" s="219"/>
      <c r="W42" s="219"/>
      <c r="X42" s="219"/>
      <c r="Y42" s="219"/>
      <c r="Z42" s="219"/>
      <c r="AA42" s="219"/>
      <c r="AB42" s="219"/>
      <c r="AC42" s="219"/>
      <c r="AD42" s="219"/>
      <c r="AE42" s="219"/>
      <c r="AF42" s="219"/>
    </row>
    <row r="43" spans="1:53" ht="15" customHeight="1">
      <c r="C43" s="218"/>
      <c r="D43" s="219"/>
      <c r="E43" s="220"/>
      <c r="F43" s="219"/>
      <c r="G43" s="219"/>
      <c r="H43" s="219"/>
      <c r="I43" s="219"/>
      <c r="J43" s="219"/>
      <c r="K43" s="219"/>
      <c r="L43" s="219"/>
      <c r="M43" s="219"/>
      <c r="N43" s="219"/>
      <c r="O43" s="219"/>
      <c r="P43" s="219"/>
      <c r="Q43" s="219"/>
      <c r="R43" s="219"/>
      <c r="S43" s="219"/>
      <c r="T43" s="219"/>
      <c r="U43" s="219"/>
      <c r="V43" s="219"/>
      <c r="W43" s="219"/>
      <c r="X43" s="219"/>
      <c r="Y43" s="219"/>
      <c r="Z43" s="219"/>
      <c r="AA43" s="219"/>
      <c r="AB43" s="219"/>
      <c r="AC43" s="219"/>
      <c r="AD43" s="219"/>
      <c r="AE43" s="219"/>
      <c r="AF43" s="219"/>
    </row>
    <row r="44" spans="1:53" ht="15" customHeight="1">
      <c r="C44" s="218" t="s">
        <v>312</v>
      </c>
      <c r="D44" s="219"/>
      <c r="E44" s="220" t="s">
        <v>1642</v>
      </c>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row>
    <row r="45" spans="1:53" ht="15" customHeight="1">
      <c r="C45" s="218"/>
      <c r="D45" s="219"/>
      <c r="E45" s="220" t="s">
        <v>1643</v>
      </c>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c r="AF45" s="219"/>
    </row>
    <row r="46" spans="1:53" ht="15" customHeight="1">
      <c r="C46" s="218"/>
      <c r="D46" s="219"/>
      <c r="E46" s="319"/>
      <c r="F46" s="319"/>
      <c r="G46" s="319"/>
      <c r="H46" s="319"/>
      <c r="I46" s="319"/>
      <c r="J46" s="319"/>
      <c r="K46" s="319"/>
      <c r="L46" s="319"/>
      <c r="M46" s="319"/>
      <c r="N46" s="319"/>
      <c r="O46" s="319"/>
      <c r="P46" s="319"/>
      <c r="Q46" s="319"/>
      <c r="R46" s="319"/>
      <c r="S46" s="319"/>
      <c r="T46" s="319"/>
      <c r="U46" s="319"/>
      <c r="V46" s="319"/>
      <c r="W46" s="319"/>
      <c r="X46" s="319"/>
      <c r="Y46" s="319"/>
      <c r="Z46" s="319"/>
      <c r="AA46" s="319"/>
      <c r="AB46" s="319"/>
      <c r="AC46" s="319"/>
      <c r="AD46" s="319"/>
      <c r="AE46" s="319"/>
      <c r="AF46" s="319"/>
    </row>
    <row r="47" spans="1:53" ht="15" customHeight="1">
      <c r="C47" s="218" t="s">
        <v>311</v>
      </c>
      <c r="D47" s="219"/>
      <c r="E47" s="319" t="s">
        <v>1661</v>
      </c>
      <c r="F47" s="319"/>
      <c r="G47" s="319"/>
      <c r="H47" s="319"/>
      <c r="I47" s="319"/>
      <c r="J47" s="319"/>
      <c r="K47" s="319"/>
      <c r="L47" s="319"/>
      <c r="M47" s="319"/>
      <c r="N47" s="319"/>
      <c r="O47" s="319"/>
      <c r="P47" s="319"/>
      <c r="Q47" s="319"/>
      <c r="R47" s="319"/>
      <c r="S47" s="319"/>
      <c r="T47" s="319"/>
      <c r="U47" s="319"/>
      <c r="V47" s="319"/>
      <c r="W47" s="319"/>
      <c r="X47" s="319"/>
      <c r="Y47" s="319"/>
      <c r="Z47" s="319"/>
      <c r="AA47" s="319"/>
      <c r="AB47" s="319"/>
      <c r="AC47" s="319"/>
      <c r="AD47" s="319"/>
      <c r="AE47" s="319"/>
      <c r="AF47" s="319"/>
    </row>
    <row r="48" spans="1:53" ht="15" customHeight="1">
      <c r="C48" s="219"/>
      <c r="D48" s="219"/>
      <c r="E48" s="319"/>
      <c r="F48" s="319"/>
      <c r="G48" s="319"/>
      <c r="H48" s="319"/>
      <c r="I48" s="319"/>
      <c r="J48" s="319"/>
      <c r="K48" s="319"/>
      <c r="L48" s="319"/>
      <c r="M48" s="319"/>
      <c r="N48" s="319"/>
      <c r="O48" s="319"/>
      <c r="P48" s="319"/>
      <c r="Q48" s="319"/>
      <c r="R48" s="319"/>
      <c r="S48" s="319"/>
      <c r="T48" s="319"/>
      <c r="U48" s="319"/>
      <c r="V48" s="319"/>
      <c r="W48" s="319"/>
      <c r="X48" s="319"/>
      <c r="Y48" s="319"/>
      <c r="Z48" s="319"/>
      <c r="AA48" s="319"/>
      <c r="AB48" s="319"/>
      <c r="AC48" s="319"/>
      <c r="AD48" s="319"/>
      <c r="AE48" s="319"/>
      <c r="AF48" s="319"/>
    </row>
    <row r="49" spans="3:32" ht="15" customHeight="1">
      <c r="C49" s="219"/>
      <c r="D49" s="219"/>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19"/>
      <c r="AC49" s="319"/>
      <c r="AD49" s="319"/>
      <c r="AE49" s="319"/>
      <c r="AF49" s="319"/>
    </row>
    <row r="50" spans="3:32" ht="15" customHeight="1">
      <c r="C50" s="218" t="s">
        <v>1644</v>
      </c>
      <c r="D50" s="219"/>
      <c r="E50" s="219" t="s">
        <v>310</v>
      </c>
      <c r="F50" s="219"/>
      <c r="G50" s="219"/>
      <c r="H50" s="219"/>
      <c r="I50" s="219"/>
      <c r="J50" s="219"/>
      <c r="K50" s="219"/>
      <c r="L50" s="219"/>
      <c r="M50" s="219"/>
      <c r="N50" s="219"/>
      <c r="O50" s="219"/>
      <c r="P50" s="219"/>
      <c r="Q50" s="219"/>
      <c r="R50" s="219"/>
      <c r="S50" s="219"/>
      <c r="T50" s="219"/>
      <c r="U50" s="219"/>
      <c r="V50" s="219"/>
      <c r="W50" s="219"/>
      <c r="X50" s="219"/>
      <c r="Y50" s="219"/>
      <c r="Z50" s="219"/>
      <c r="AA50" s="219"/>
      <c r="AB50" s="219"/>
      <c r="AC50" s="219"/>
      <c r="AD50" s="219"/>
      <c r="AE50" s="219"/>
      <c r="AF50" s="219"/>
    </row>
    <row r="51" spans="3:32" ht="15" customHeight="1">
      <c r="C51" s="219"/>
      <c r="D51" s="221"/>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row>
  </sheetData>
  <mergeCells count="63">
    <mergeCell ref="E46:AF46"/>
    <mergeCell ref="E47:AF49"/>
    <mergeCell ref="A2:AF3"/>
    <mergeCell ref="T17:AF17"/>
    <mergeCell ref="B26:E26"/>
    <mergeCell ref="F26:O26"/>
    <mergeCell ref="P26:Y26"/>
    <mergeCell ref="Z26:AF26"/>
    <mergeCell ref="U5:W5"/>
    <mergeCell ref="X5:Z5"/>
    <mergeCell ref="AA5:AC5"/>
    <mergeCell ref="AD5:AF5"/>
    <mergeCell ref="K24:N24"/>
    <mergeCell ref="B30:E30"/>
    <mergeCell ref="F30:O30"/>
    <mergeCell ref="P30:Y30"/>
    <mergeCell ref="Z30:AF30"/>
    <mergeCell ref="B27:E27"/>
    <mergeCell ref="F27:O27"/>
    <mergeCell ref="P27:Y27"/>
    <mergeCell ref="Z27:AF27"/>
    <mergeCell ref="B28:E28"/>
    <mergeCell ref="F28:O28"/>
    <mergeCell ref="P28:Y28"/>
    <mergeCell ref="Z28:AF28"/>
    <mergeCell ref="B29:E29"/>
    <mergeCell ref="F29:O29"/>
    <mergeCell ref="P29:Y29"/>
    <mergeCell ref="Z29:AF29"/>
    <mergeCell ref="F38:J38"/>
    <mergeCell ref="K38:N38"/>
    <mergeCell ref="B37:E37"/>
    <mergeCell ref="F37:J37"/>
    <mergeCell ref="K37:N37"/>
    <mergeCell ref="AP34:BA34"/>
    <mergeCell ref="AC37:AF37"/>
    <mergeCell ref="AC36:AF36"/>
    <mergeCell ref="AC39:AF39"/>
    <mergeCell ref="O37:U37"/>
    <mergeCell ref="V37:AB37"/>
    <mergeCell ref="O36:U36"/>
    <mergeCell ref="V36:AB36"/>
    <mergeCell ref="K33:N33"/>
    <mergeCell ref="B40:E40"/>
    <mergeCell ref="F40:J40"/>
    <mergeCell ref="K40:N40"/>
    <mergeCell ref="O40:U40"/>
    <mergeCell ref="B39:E39"/>
    <mergeCell ref="F39:J39"/>
    <mergeCell ref="K39:N39"/>
    <mergeCell ref="B35:J35"/>
    <mergeCell ref="K35:AF35"/>
    <mergeCell ref="O39:U39"/>
    <mergeCell ref="V39:AB39"/>
    <mergeCell ref="B36:E36"/>
    <mergeCell ref="F36:J36"/>
    <mergeCell ref="K36:N36"/>
    <mergeCell ref="B38:E38"/>
    <mergeCell ref="V40:AB40"/>
    <mergeCell ref="AC40:AF40"/>
    <mergeCell ref="O38:U38"/>
    <mergeCell ref="V38:AB38"/>
    <mergeCell ref="AC38:AF38"/>
  </mergeCells>
  <phoneticPr fontId="2"/>
  <dataValidations count="6">
    <dataValidation type="list" allowBlank="1" showInputMessage="1" showErrorMessage="1" sqref="X6 AD5:AF5" xr:uid="{A7389F12-2293-4F24-B027-AF0B40F3C4F4}">
      <formula1>"日,1日,2日,3日,4日,5日,6日,7日,8日,9日,10日,11日,12日,13日,14日,15日,16日,17日,18日,19日,20日,21日,22日,23日,24日,25日,26日,27日,28日,29日,30日,31日"</formula1>
    </dataValidation>
    <dataValidation type="list" allowBlank="1" showInputMessage="1" showErrorMessage="1" sqref="W6 AA5:AC5" xr:uid="{4067C843-83CA-459B-B6FB-A10434E50342}">
      <formula1>"月,1月,2月,3月,4月,5月,6月,7月,8月,9月,10月,11月,12月,1月,2月,3月"</formula1>
    </dataValidation>
    <dataValidation type="list" allowBlank="1" showInputMessage="1" showErrorMessage="1" sqref="V6 X5:Z5" xr:uid="{6254A903-D8E0-40D4-9028-968272AC608E}">
      <formula1>"年,7年,8年,9年,10年"</formula1>
    </dataValidation>
    <dataValidation type="list" allowBlank="1" showInputMessage="1" showErrorMessage="1" sqref="K24:N24 K33:N33" xr:uid="{B4BB2C66-8548-48B4-BC5F-ED5E5B7257C0}">
      <formula1>"有・無,有,無"</formula1>
    </dataValidation>
    <dataValidation type="list" allowBlank="1" showInputMessage="1" showErrorMessage="1" sqref="Z27:AF30" xr:uid="{D5F238A2-5C0F-412F-95A9-545C85AD8C09}">
      <formula1>"親会社,子会社,親会社を同じくする子会社同士,"</formula1>
    </dataValidation>
    <dataValidation type="list" allowBlank="1" showInputMessage="1" showErrorMessage="1" sqref="AC37:AF40 B37:E40" xr:uid="{B4E86B7D-5896-4F3D-96CE-6FC582F9595B}">
      <formula1>"代表取締役,取締役,代表執行役,管財人,理事,"</formula1>
    </dataValidation>
  </dataValidations>
  <pageMargins left="0.7" right="0.7" top="0.78" bottom="0.49" header="0.3" footer="0.3"/>
  <pageSetup paperSize="9" scale="9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BDC5A-E4FD-4B03-8E99-905E8F6CEF46}">
  <sheetPr>
    <pageSetUpPr fitToPage="1"/>
  </sheetPr>
  <dimension ref="A1:BA53"/>
  <sheetViews>
    <sheetView view="pageBreakPreview" zoomScale="115" zoomScaleNormal="85" zoomScaleSheetLayoutView="115" workbookViewId="0">
      <selection activeCell="G10" sqref="G10"/>
    </sheetView>
  </sheetViews>
  <sheetFormatPr defaultColWidth="2.5" defaultRowHeight="15" customHeight="1"/>
  <cols>
    <col min="1" max="1" width="2.5" style="220"/>
    <col min="2" max="2" width="4.09765625" style="220" customWidth="1"/>
    <col min="3" max="3" width="3.3984375" style="220" customWidth="1"/>
    <col min="4" max="4" width="3.8984375" style="220" customWidth="1"/>
    <col min="5" max="9" width="2.5" style="220"/>
    <col min="10" max="10" width="2.5" style="220" customWidth="1"/>
    <col min="11" max="11" width="3.5" style="220" customWidth="1"/>
    <col min="12" max="12" width="4.09765625" style="220" customWidth="1"/>
    <col min="13" max="13" width="3.09765625" style="220" customWidth="1"/>
    <col min="14" max="14" width="3" style="220" customWidth="1"/>
    <col min="15" max="16384" width="2.5" style="220"/>
  </cols>
  <sheetData>
    <row r="1" spans="1:35" ht="15" customHeight="1">
      <c r="A1" s="220" t="s">
        <v>327</v>
      </c>
    </row>
    <row r="2" spans="1:35" ht="15" customHeight="1">
      <c r="A2" s="331" t="s">
        <v>326</v>
      </c>
      <c r="B2" s="331"/>
      <c r="C2" s="331"/>
      <c r="D2" s="331"/>
      <c r="E2" s="331"/>
      <c r="F2" s="331"/>
      <c r="G2" s="331"/>
      <c r="H2" s="331"/>
      <c r="I2" s="331"/>
      <c r="J2" s="331"/>
      <c r="K2" s="331"/>
      <c r="L2" s="331"/>
      <c r="M2" s="331"/>
      <c r="N2" s="331"/>
      <c r="O2" s="331"/>
      <c r="P2" s="331"/>
      <c r="Q2" s="331"/>
      <c r="R2" s="331"/>
      <c r="S2" s="331"/>
      <c r="T2" s="331"/>
      <c r="U2" s="331"/>
      <c r="V2" s="331"/>
      <c r="W2" s="331"/>
      <c r="X2" s="331"/>
      <c r="Y2" s="331"/>
      <c r="Z2" s="331"/>
      <c r="AA2" s="331"/>
      <c r="AB2" s="331"/>
      <c r="AC2" s="331"/>
      <c r="AD2" s="331"/>
      <c r="AE2" s="331"/>
      <c r="AF2" s="331"/>
    </row>
    <row r="3" spans="1:35" ht="15" customHeight="1">
      <c r="A3" s="331"/>
      <c r="B3" s="331"/>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c r="AF3" s="331"/>
    </row>
    <row r="5" spans="1:35" ht="15" customHeight="1">
      <c r="U5" s="330" t="s">
        <v>360</v>
      </c>
      <c r="V5" s="330"/>
      <c r="W5" s="330"/>
      <c r="X5" s="332" t="s">
        <v>987</v>
      </c>
      <c r="Y5" s="332"/>
      <c r="Z5" s="332"/>
      <c r="AA5" s="332" t="s">
        <v>988</v>
      </c>
      <c r="AB5" s="332"/>
      <c r="AC5" s="332"/>
      <c r="AD5" s="332" t="s">
        <v>989</v>
      </c>
      <c r="AE5" s="332"/>
      <c r="AF5" s="332"/>
    </row>
    <row r="6" spans="1:35" ht="15" customHeight="1">
      <c r="U6" s="222"/>
      <c r="V6" s="222"/>
      <c r="W6" s="222"/>
      <c r="X6" s="222"/>
      <c r="AF6" s="223"/>
    </row>
    <row r="7" spans="1:35" s="167" customFormat="1" ht="15" customHeight="1">
      <c r="B7" s="167" t="s">
        <v>325</v>
      </c>
    </row>
    <row r="8" spans="1:35" s="167" customFormat="1" ht="15" customHeight="1">
      <c r="O8" s="211"/>
      <c r="S8" s="211"/>
    </row>
    <row r="9" spans="1:35" s="167" customFormat="1" ht="12.6" customHeight="1">
      <c r="O9" s="211"/>
      <c r="P9" s="211"/>
      <c r="Q9" s="211"/>
      <c r="R9" s="211"/>
      <c r="S9" s="211"/>
    </row>
    <row r="10" spans="1:35" s="167" customFormat="1" ht="15" customHeight="1">
      <c r="O10" s="211" t="s">
        <v>316</v>
      </c>
    </row>
    <row r="11" spans="1:35" s="167" customFormat="1" ht="12" customHeight="1">
      <c r="O11" s="211"/>
      <c r="P11" s="211"/>
      <c r="Q11" s="211"/>
      <c r="R11" s="211"/>
      <c r="S11" s="211"/>
    </row>
    <row r="12" spans="1:35" s="167" customFormat="1" ht="15" customHeight="1">
      <c r="O12" s="211"/>
    </row>
    <row r="13" spans="1:35" s="167" customFormat="1" ht="15" customHeight="1">
      <c r="O13" s="211" t="s">
        <v>317</v>
      </c>
      <c r="P13" s="211"/>
      <c r="Q13" s="211"/>
      <c r="R13" s="211"/>
      <c r="S13" s="211"/>
    </row>
    <row r="14" spans="1:35" s="167" customFormat="1" ht="15" customHeight="1">
      <c r="O14" s="211"/>
      <c r="P14" s="213"/>
      <c r="Q14" s="213"/>
      <c r="R14" s="213"/>
      <c r="S14" s="213"/>
    </row>
    <row r="15" spans="1:35" s="167" customFormat="1" ht="15" customHeight="1">
      <c r="O15" s="211" t="s">
        <v>366</v>
      </c>
      <c r="P15" s="211"/>
      <c r="Q15" s="211"/>
      <c r="R15" s="211"/>
      <c r="S15" s="211"/>
      <c r="W15" s="214"/>
      <c r="X15" s="214"/>
      <c r="Y15" s="214"/>
      <c r="Z15" s="214"/>
      <c r="AA15" s="214"/>
      <c r="AB15" s="214"/>
      <c r="AC15" s="214"/>
      <c r="AD15" s="214"/>
      <c r="AE15" s="214"/>
      <c r="AF15" s="214"/>
      <c r="AG15" s="214"/>
      <c r="AH15" s="214"/>
      <c r="AI15" s="214"/>
    </row>
    <row r="16" spans="1:35" s="167" customFormat="1" ht="15" customHeight="1">
      <c r="O16" s="211"/>
      <c r="P16" s="213"/>
      <c r="Q16" s="213"/>
      <c r="R16" s="213"/>
      <c r="S16" s="213"/>
      <c r="W16" s="214"/>
      <c r="X16" s="214"/>
      <c r="Y16" s="214"/>
      <c r="Z16" s="214"/>
      <c r="AA16" s="214"/>
      <c r="AB16" s="214"/>
      <c r="AC16" s="214"/>
      <c r="AD16" s="214"/>
      <c r="AE16" s="214"/>
      <c r="AF16" s="214"/>
      <c r="AG16" s="214"/>
      <c r="AH16" s="214"/>
      <c r="AI16" s="214"/>
    </row>
    <row r="17" spans="1:35" s="167" customFormat="1" ht="15" customHeight="1">
      <c r="O17" s="211" t="s">
        <v>367</v>
      </c>
      <c r="W17" s="321"/>
      <c r="X17" s="321"/>
      <c r="Y17" s="321"/>
      <c r="Z17" s="321"/>
      <c r="AA17" s="321"/>
      <c r="AB17" s="321"/>
      <c r="AC17" s="321"/>
      <c r="AD17" s="321"/>
      <c r="AE17" s="321"/>
      <c r="AF17" s="321"/>
      <c r="AG17" s="321"/>
      <c r="AH17" s="321"/>
      <c r="AI17" s="321"/>
    </row>
    <row r="18" spans="1:35" s="167" customFormat="1" ht="15" customHeight="1">
      <c r="W18" s="214"/>
      <c r="X18" s="214"/>
      <c r="Y18" s="214"/>
      <c r="Z18" s="214"/>
      <c r="AA18" s="214"/>
      <c r="AB18" s="214"/>
      <c r="AC18" s="214"/>
      <c r="AD18" s="214"/>
      <c r="AE18" s="214"/>
      <c r="AF18" s="214"/>
      <c r="AG18" s="214"/>
      <c r="AH18" s="214"/>
      <c r="AI18" s="214"/>
    </row>
    <row r="19" spans="1:35" s="167" customFormat="1" ht="15" customHeight="1">
      <c r="A19" s="167" t="s">
        <v>990</v>
      </c>
    </row>
    <row r="20" spans="1:35" s="167" customFormat="1" ht="6" customHeight="1"/>
    <row r="21" spans="1:35" s="167" customFormat="1" ht="15" customHeight="1">
      <c r="A21" s="216" t="s">
        <v>1000</v>
      </c>
    </row>
    <row r="22" spans="1:35" s="167" customFormat="1" ht="17.399999999999999" customHeight="1">
      <c r="A22" s="216" t="s">
        <v>1001</v>
      </c>
    </row>
    <row r="23" spans="1:35" s="167" customFormat="1" ht="6.6" customHeight="1">
      <c r="A23" s="216"/>
    </row>
    <row r="24" spans="1:35" ht="16.95" customHeight="1">
      <c r="A24" s="220">
        <v>1</v>
      </c>
      <c r="B24" s="220" t="s">
        <v>368</v>
      </c>
      <c r="J24" s="220" t="s">
        <v>369</v>
      </c>
      <c r="K24" s="330" t="s">
        <v>983</v>
      </c>
      <c r="L24" s="330"/>
      <c r="M24" s="330"/>
      <c r="N24" s="330"/>
      <c r="O24" s="220" t="s">
        <v>370</v>
      </c>
    </row>
    <row r="25" spans="1:35" ht="15" customHeight="1">
      <c r="B25" s="224" t="s">
        <v>991</v>
      </c>
    </row>
    <row r="26" spans="1:35" ht="3.6" customHeight="1"/>
    <row r="27" spans="1:35" ht="15" customHeight="1">
      <c r="B27" s="323" t="s">
        <v>323</v>
      </c>
      <c r="C27" s="323"/>
      <c r="D27" s="323"/>
      <c r="E27" s="323"/>
      <c r="F27" s="323" t="s">
        <v>317</v>
      </c>
      <c r="G27" s="323"/>
      <c r="H27" s="323"/>
      <c r="I27" s="323"/>
      <c r="J27" s="323"/>
      <c r="K27" s="323"/>
      <c r="L27" s="323"/>
      <c r="M27" s="323"/>
      <c r="N27" s="323"/>
      <c r="O27" s="323"/>
      <c r="P27" s="323" t="s">
        <v>316</v>
      </c>
      <c r="Q27" s="323"/>
      <c r="R27" s="323"/>
      <c r="S27" s="323"/>
      <c r="T27" s="323"/>
      <c r="U27" s="323"/>
      <c r="V27" s="323"/>
      <c r="W27" s="323"/>
      <c r="X27" s="323"/>
      <c r="Y27" s="323"/>
      <c r="Z27" s="323" t="s">
        <v>322</v>
      </c>
      <c r="AA27" s="323"/>
      <c r="AB27" s="323"/>
      <c r="AC27" s="323"/>
      <c r="AD27" s="323"/>
      <c r="AE27" s="323"/>
      <c r="AF27" s="323"/>
    </row>
    <row r="28" spans="1:35" ht="15" customHeight="1">
      <c r="B28" s="329">
        <v>1234567891234</v>
      </c>
      <c r="C28" s="329"/>
      <c r="D28" s="329"/>
      <c r="E28" s="329"/>
      <c r="F28" s="326" t="s">
        <v>1645</v>
      </c>
      <c r="G28" s="326"/>
      <c r="H28" s="326"/>
      <c r="I28" s="326"/>
      <c r="J28" s="326"/>
      <c r="K28" s="326"/>
      <c r="L28" s="326"/>
      <c r="M28" s="326"/>
      <c r="N28" s="326"/>
      <c r="O28" s="326"/>
      <c r="P28" s="326" t="s">
        <v>992</v>
      </c>
      <c r="Q28" s="326"/>
      <c r="R28" s="326"/>
      <c r="S28" s="326"/>
      <c r="T28" s="326"/>
      <c r="U28" s="326"/>
      <c r="V28" s="326"/>
      <c r="W28" s="326"/>
      <c r="X28" s="326"/>
      <c r="Y28" s="326"/>
      <c r="Z28" s="326" t="s">
        <v>993</v>
      </c>
      <c r="AA28" s="326"/>
      <c r="AB28" s="326"/>
      <c r="AC28" s="326"/>
      <c r="AD28" s="326"/>
      <c r="AE28" s="326"/>
      <c r="AF28" s="326"/>
    </row>
    <row r="29" spans="1:35" ht="15" customHeight="1">
      <c r="B29" s="329">
        <v>1234567892345</v>
      </c>
      <c r="C29" s="329"/>
      <c r="D29" s="329"/>
      <c r="E29" s="329"/>
      <c r="F29" s="326" t="s">
        <v>1646</v>
      </c>
      <c r="G29" s="326"/>
      <c r="H29" s="326"/>
      <c r="I29" s="326"/>
      <c r="J29" s="326"/>
      <c r="K29" s="326"/>
      <c r="L29" s="326"/>
      <c r="M29" s="326"/>
      <c r="N29" s="326"/>
      <c r="O29" s="326"/>
      <c r="P29" s="326" t="s">
        <v>994</v>
      </c>
      <c r="Q29" s="326"/>
      <c r="R29" s="326"/>
      <c r="S29" s="326"/>
      <c r="T29" s="326"/>
      <c r="U29" s="326"/>
      <c r="V29" s="326"/>
      <c r="W29" s="326"/>
      <c r="X29" s="326"/>
      <c r="Y29" s="326"/>
      <c r="Z29" s="326" t="s">
        <v>995</v>
      </c>
      <c r="AA29" s="326"/>
      <c r="AB29" s="326"/>
      <c r="AC29" s="326"/>
      <c r="AD29" s="326"/>
      <c r="AE29" s="326"/>
      <c r="AF29" s="326"/>
    </row>
    <row r="30" spans="1:35" ht="15" customHeight="1">
      <c r="B30" s="324"/>
      <c r="C30" s="324"/>
      <c r="D30" s="324"/>
      <c r="E30" s="324"/>
      <c r="F30" s="323"/>
      <c r="G30" s="323"/>
      <c r="H30" s="323"/>
      <c r="I30" s="323"/>
      <c r="J30" s="323"/>
      <c r="K30" s="323"/>
      <c r="L30" s="323"/>
      <c r="M30" s="323"/>
      <c r="N30" s="323"/>
      <c r="O30" s="323"/>
      <c r="P30" s="323"/>
      <c r="Q30" s="323"/>
      <c r="R30" s="323"/>
      <c r="S30" s="323"/>
      <c r="T30" s="323"/>
      <c r="U30" s="323"/>
      <c r="V30" s="323"/>
      <c r="W30" s="323"/>
      <c r="X30" s="323"/>
      <c r="Y30" s="323"/>
      <c r="Z30" s="323"/>
      <c r="AA30" s="323"/>
      <c r="AB30" s="323"/>
      <c r="AC30" s="323"/>
      <c r="AD30" s="323"/>
      <c r="AE30" s="323"/>
      <c r="AF30" s="323"/>
    </row>
    <row r="31" spans="1:35" ht="15" customHeight="1">
      <c r="B31" s="324"/>
      <c r="C31" s="324"/>
      <c r="D31" s="324"/>
      <c r="E31" s="324"/>
      <c r="F31" s="323"/>
      <c r="G31" s="323"/>
      <c r="H31" s="323"/>
      <c r="I31" s="323"/>
      <c r="J31" s="323"/>
      <c r="K31" s="323"/>
      <c r="L31" s="323"/>
      <c r="M31" s="323"/>
      <c r="N31" s="323"/>
      <c r="O31" s="323"/>
      <c r="P31" s="323"/>
      <c r="Q31" s="323"/>
      <c r="R31" s="323"/>
      <c r="S31" s="323"/>
      <c r="T31" s="323"/>
      <c r="U31" s="323"/>
      <c r="V31" s="323"/>
      <c r="W31" s="323"/>
      <c r="X31" s="323"/>
      <c r="Y31" s="323"/>
      <c r="Z31" s="323"/>
      <c r="AA31" s="323"/>
      <c r="AB31" s="323"/>
      <c r="AC31" s="323"/>
      <c r="AD31" s="323"/>
      <c r="AE31" s="323"/>
      <c r="AF31" s="323"/>
    </row>
    <row r="33" spans="1:53" ht="15" customHeight="1">
      <c r="B33" s="225"/>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row>
    <row r="34" spans="1:53" ht="15" customHeight="1">
      <c r="A34" s="220">
        <v>2</v>
      </c>
      <c r="B34" s="220" t="s">
        <v>372</v>
      </c>
      <c r="J34" s="220" t="s">
        <v>369</v>
      </c>
      <c r="K34" s="330" t="s">
        <v>983</v>
      </c>
      <c r="L34" s="330"/>
      <c r="M34" s="330"/>
      <c r="N34" s="330"/>
      <c r="O34" s="220" t="s">
        <v>370</v>
      </c>
    </row>
    <row r="35" spans="1:53" ht="15" customHeight="1">
      <c r="AP35" s="328"/>
      <c r="AQ35" s="328"/>
      <c r="AR35" s="328"/>
      <c r="AS35" s="328"/>
      <c r="AT35" s="328"/>
      <c r="AU35" s="328"/>
      <c r="AV35" s="328"/>
      <c r="AW35" s="328"/>
      <c r="AX35" s="328"/>
      <c r="AY35" s="328"/>
      <c r="AZ35" s="328"/>
      <c r="BA35" s="328"/>
    </row>
    <row r="36" spans="1:53" ht="15" customHeight="1">
      <c r="B36" s="323" t="s">
        <v>321</v>
      </c>
      <c r="C36" s="323"/>
      <c r="D36" s="323"/>
      <c r="E36" s="323"/>
      <c r="F36" s="323"/>
      <c r="G36" s="323"/>
      <c r="H36" s="323"/>
      <c r="I36" s="323"/>
      <c r="J36" s="323"/>
      <c r="K36" s="323" t="s">
        <v>320</v>
      </c>
      <c r="L36" s="323"/>
      <c r="M36" s="323"/>
      <c r="N36" s="323"/>
      <c r="O36" s="323"/>
      <c r="P36" s="323"/>
      <c r="Q36" s="323"/>
      <c r="R36" s="323"/>
      <c r="S36" s="323"/>
      <c r="T36" s="323"/>
      <c r="U36" s="323"/>
      <c r="V36" s="323"/>
      <c r="W36" s="323"/>
      <c r="X36" s="323"/>
      <c r="Y36" s="323"/>
      <c r="Z36" s="323"/>
      <c r="AA36" s="323"/>
      <c r="AB36" s="323"/>
      <c r="AC36" s="323"/>
      <c r="AD36" s="323"/>
      <c r="AE36" s="323"/>
      <c r="AF36" s="323"/>
    </row>
    <row r="37" spans="1:53" ht="15" customHeight="1">
      <c r="B37" s="323" t="s">
        <v>315</v>
      </c>
      <c r="C37" s="323"/>
      <c r="D37" s="323"/>
      <c r="E37" s="323"/>
      <c r="F37" s="323" t="s">
        <v>319</v>
      </c>
      <c r="G37" s="323"/>
      <c r="H37" s="323"/>
      <c r="I37" s="323"/>
      <c r="J37" s="323"/>
      <c r="K37" s="323" t="s">
        <v>318</v>
      </c>
      <c r="L37" s="323"/>
      <c r="M37" s="323"/>
      <c r="N37" s="323"/>
      <c r="O37" s="323" t="s">
        <v>317</v>
      </c>
      <c r="P37" s="323"/>
      <c r="Q37" s="323"/>
      <c r="R37" s="323"/>
      <c r="S37" s="323"/>
      <c r="T37" s="323"/>
      <c r="U37" s="323"/>
      <c r="V37" s="323" t="s">
        <v>316</v>
      </c>
      <c r="W37" s="323"/>
      <c r="X37" s="323"/>
      <c r="Y37" s="323"/>
      <c r="Z37" s="323"/>
      <c r="AA37" s="323"/>
      <c r="AB37" s="323"/>
      <c r="AC37" s="323" t="s">
        <v>315</v>
      </c>
      <c r="AD37" s="323"/>
      <c r="AE37" s="323"/>
      <c r="AF37" s="323"/>
    </row>
    <row r="38" spans="1:53" ht="15" customHeight="1">
      <c r="B38" s="326" t="s">
        <v>996</v>
      </c>
      <c r="C38" s="326"/>
      <c r="D38" s="326"/>
      <c r="E38" s="326"/>
      <c r="F38" s="326" t="s">
        <v>997</v>
      </c>
      <c r="G38" s="326"/>
      <c r="H38" s="326"/>
      <c r="I38" s="326"/>
      <c r="J38" s="326"/>
      <c r="K38" s="325">
        <v>234567890123</v>
      </c>
      <c r="L38" s="325"/>
      <c r="M38" s="325"/>
      <c r="N38" s="325"/>
      <c r="O38" s="326" t="s">
        <v>1647</v>
      </c>
      <c r="P38" s="326"/>
      <c r="Q38" s="326"/>
      <c r="R38" s="326"/>
      <c r="S38" s="326"/>
      <c r="T38" s="326"/>
      <c r="U38" s="326"/>
      <c r="V38" s="327" t="s">
        <v>998</v>
      </c>
      <c r="W38" s="327"/>
      <c r="X38" s="327"/>
      <c r="Y38" s="327"/>
      <c r="Z38" s="327"/>
      <c r="AA38" s="327"/>
      <c r="AB38" s="327"/>
      <c r="AC38" s="326" t="s">
        <v>999</v>
      </c>
      <c r="AD38" s="326"/>
      <c r="AE38" s="326"/>
      <c r="AF38" s="326"/>
    </row>
    <row r="39" spans="1:53" ht="15" customHeight="1">
      <c r="B39" s="323"/>
      <c r="C39" s="323"/>
      <c r="D39" s="323"/>
      <c r="E39" s="323"/>
      <c r="F39" s="323"/>
      <c r="G39" s="323"/>
      <c r="H39" s="323"/>
      <c r="I39" s="323"/>
      <c r="J39" s="323"/>
      <c r="K39" s="324"/>
      <c r="L39" s="324"/>
      <c r="M39" s="324"/>
      <c r="N39" s="324"/>
      <c r="O39" s="323"/>
      <c r="P39" s="323"/>
      <c r="Q39" s="323"/>
      <c r="R39" s="323"/>
      <c r="S39" s="323"/>
      <c r="T39" s="323"/>
      <c r="U39" s="323"/>
      <c r="V39" s="323"/>
      <c r="W39" s="323"/>
      <c r="X39" s="323"/>
      <c r="Y39" s="323"/>
      <c r="Z39" s="323"/>
      <c r="AA39" s="323"/>
      <c r="AB39" s="323"/>
      <c r="AC39" s="323"/>
      <c r="AD39" s="323"/>
      <c r="AE39" s="323"/>
      <c r="AF39" s="323"/>
    </row>
    <row r="40" spans="1:53" ht="15" customHeight="1">
      <c r="B40" s="323"/>
      <c r="C40" s="323"/>
      <c r="D40" s="323"/>
      <c r="E40" s="323"/>
      <c r="F40" s="323"/>
      <c r="G40" s="323"/>
      <c r="H40" s="323"/>
      <c r="I40" s="323"/>
      <c r="J40" s="323"/>
      <c r="K40" s="324"/>
      <c r="L40" s="324"/>
      <c r="M40" s="324"/>
      <c r="N40" s="324"/>
      <c r="O40" s="323"/>
      <c r="P40" s="323"/>
      <c r="Q40" s="323"/>
      <c r="R40" s="323"/>
      <c r="S40" s="323"/>
      <c r="T40" s="323"/>
      <c r="U40" s="323"/>
      <c r="V40" s="323"/>
      <c r="W40" s="323"/>
      <c r="X40" s="323"/>
      <c r="Y40" s="323"/>
      <c r="Z40" s="323"/>
      <c r="AA40" s="323"/>
      <c r="AB40" s="323"/>
      <c r="AC40" s="323"/>
      <c r="AD40" s="323"/>
      <c r="AE40" s="323"/>
      <c r="AF40" s="323"/>
    </row>
    <row r="41" spans="1:53" ht="15" customHeight="1">
      <c r="B41" s="323"/>
      <c r="C41" s="323"/>
      <c r="D41" s="323"/>
      <c r="E41" s="323"/>
      <c r="F41" s="323"/>
      <c r="G41" s="323"/>
      <c r="H41" s="323"/>
      <c r="I41" s="323"/>
      <c r="J41" s="323"/>
      <c r="K41" s="324"/>
      <c r="L41" s="324"/>
      <c r="M41" s="324"/>
      <c r="N41" s="324"/>
      <c r="O41" s="323"/>
      <c r="P41" s="323"/>
      <c r="Q41" s="323"/>
      <c r="R41" s="323"/>
      <c r="S41" s="323"/>
      <c r="T41" s="323"/>
      <c r="U41" s="323"/>
      <c r="V41" s="323"/>
      <c r="W41" s="323"/>
      <c r="X41" s="323"/>
      <c r="Y41" s="323"/>
      <c r="Z41" s="323"/>
      <c r="AA41" s="323"/>
      <c r="AB41" s="323"/>
      <c r="AC41" s="323"/>
      <c r="AD41" s="323"/>
      <c r="AE41" s="323"/>
      <c r="AF41" s="323"/>
    </row>
    <row r="43" spans="1:53" ht="15" customHeight="1">
      <c r="A43" s="220" t="s">
        <v>314</v>
      </c>
      <c r="C43" s="226" t="s">
        <v>313</v>
      </c>
      <c r="E43" s="220" t="s">
        <v>1660</v>
      </c>
      <c r="F43" s="219"/>
      <c r="G43" s="219"/>
      <c r="H43" s="219"/>
      <c r="I43" s="219"/>
      <c r="J43" s="219"/>
      <c r="K43" s="219"/>
      <c r="L43" s="219"/>
      <c r="M43" s="219"/>
      <c r="N43" s="219"/>
      <c r="O43" s="219"/>
      <c r="P43" s="219"/>
      <c r="Q43" s="219"/>
      <c r="R43" s="219"/>
      <c r="S43" s="219"/>
      <c r="T43" s="219"/>
      <c r="U43" s="219"/>
      <c r="V43" s="219"/>
      <c r="W43" s="219"/>
      <c r="X43" s="219"/>
      <c r="Y43" s="219"/>
      <c r="Z43" s="219"/>
      <c r="AA43" s="219"/>
      <c r="AB43" s="219"/>
      <c r="AC43" s="219"/>
      <c r="AD43" s="219"/>
      <c r="AE43" s="219"/>
      <c r="AF43" s="219"/>
    </row>
    <row r="44" spans="1:53" ht="15" customHeight="1">
      <c r="C44" s="226"/>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row>
    <row r="45" spans="1:53" ht="15" customHeight="1">
      <c r="C45" s="226" t="s">
        <v>312</v>
      </c>
      <c r="E45" s="220" t="s">
        <v>1642</v>
      </c>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c r="AF45" s="219"/>
    </row>
    <row r="46" spans="1:53" ht="15" customHeight="1">
      <c r="E46" s="220" t="s">
        <v>1643</v>
      </c>
      <c r="F46" s="219"/>
      <c r="G46" s="219"/>
      <c r="H46" s="219"/>
      <c r="I46" s="219"/>
      <c r="J46" s="219"/>
      <c r="K46" s="219"/>
      <c r="L46" s="219"/>
      <c r="M46" s="219"/>
      <c r="N46" s="219"/>
      <c r="O46" s="219"/>
      <c r="P46" s="219"/>
      <c r="Q46" s="219"/>
      <c r="R46" s="219"/>
      <c r="S46" s="219"/>
      <c r="T46" s="219"/>
      <c r="U46" s="219"/>
      <c r="V46" s="219"/>
      <c r="W46" s="219"/>
      <c r="X46" s="219"/>
      <c r="Y46" s="219"/>
      <c r="Z46" s="219"/>
      <c r="AA46" s="219"/>
      <c r="AB46" s="219"/>
      <c r="AC46" s="219"/>
      <c r="AD46" s="219"/>
      <c r="AE46" s="219"/>
      <c r="AF46" s="219"/>
    </row>
    <row r="47" spans="1:53" ht="6.6" customHeight="1">
      <c r="E47" s="319"/>
      <c r="F47" s="319"/>
      <c r="G47" s="319"/>
      <c r="H47" s="319"/>
      <c r="I47" s="319"/>
      <c r="J47" s="319"/>
      <c r="K47" s="319"/>
      <c r="L47" s="319"/>
      <c r="M47" s="319"/>
      <c r="N47" s="319"/>
      <c r="O47" s="319"/>
      <c r="P47" s="319"/>
      <c r="Q47" s="319"/>
      <c r="R47" s="319"/>
      <c r="S47" s="319"/>
      <c r="T47" s="319"/>
      <c r="U47" s="319"/>
      <c r="V47" s="319"/>
      <c r="W47" s="319"/>
      <c r="X47" s="319"/>
      <c r="Y47" s="319"/>
      <c r="Z47" s="319"/>
      <c r="AA47" s="319"/>
      <c r="AB47" s="319"/>
      <c r="AC47" s="319"/>
      <c r="AD47" s="319"/>
      <c r="AE47" s="319"/>
      <c r="AF47" s="319"/>
    </row>
    <row r="48" spans="1:53" ht="15" customHeight="1">
      <c r="C48" s="226" t="s">
        <v>311</v>
      </c>
      <c r="E48" s="319" t="s">
        <v>1661</v>
      </c>
      <c r="F48" s="319"/>
      <c r="G48" s="319"/>
      <c r="H48" s="319"/>
      <c r="I48" s="319"/>
      <c r="J48" s="319"/>
      <c r="K48" s="319"/>
      <c r="L48" s="319"/>
      <c r="M48" s="319"/>
      <c r="N48" s="319"/>
      <c r="O48" s="319"/>
      <c r="P48" s="319"/>
      <c r="Q48" s="319"/>
      <c r="R48" s="319"/>
      <c r="S48" s="319"/>
      <c r="T48" s="319"/>
      <c r="U48" s="319"/>
      <c r="V48" s="319"/>
      <c r="W48" s="319"/>
      <c r="X48" s="319"/>
      <c r="Y48" s="319"/>
      <c r="Z48" s="319"/>
      <c r="AA48" s="319"/>
      <c r="AB48" s="319"/>
      <c r="AC48" s="319"/>
      <c r="AD48" s="319"/>
      <c r="AE48" s="319"/>
      <c r="AF48" s="319"/>
    </row>
    <row r="49" spans="3:32" ht="6.6" customHeight="1">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19"/>
      <c r="AC49" s="319"/>
      <c r="AD49" s="319"/>
      <c r="AE49" s="319"/>
      <c r="AF49" s="319"/>
    </row>
    <row r="50" spans="3:32" ht="7.95" customHeight="1">
      <c r="E50" s="319"/>
      <c r="F50" s="319"/>
      <c r="G50" s="319"/>
      <c r="H50" s="319"/>
      <c r="I50" s="319"/>
      <c r="J50" s="319"/>
      <c r="K50" s="319"/>
      <c r="L50" s="319"/>
      <c r="M50" s="319"/>
      <c r="N50" s="319"/>
      <c r="O50" s="319"/>
      <c r="P50" s="319"/>
      <c r="Q50" s="319"/>
      <c r="R50" s="319"/>
      <c r="S50" s="319"/>
      <c r="T50" s="319"/>
      <c r="U50" s="319"/>
      <c r="V50" s="319"/>
      <c r="W50" s="319"/>
      <c r="X50" s="319"/>
      <c r="Y50" s="319"/>
      <c r="Z50" s="319"/>
      <c r="AA50" s="319"/>
      <c r="AB50" s="319"/>
      <c r="AC50" s="319"/>
      <c r="AD50" s="319"/>
      <c r="AE50" s="319"/>
      <c r="AF50" s="319"/>
    </row>
    <row r="51" spans="3:32" ht="15" customHeight="1">
      <c r="C51" s="226"/>
      <c r="D51" s="227"/>
      <c r="E51" s="219" t="s">
        <v>310</v>
      </c>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row>
    <row r="52" spans="3:32" ht="15" customHeight="1">
      <c r="D52" s="227"/>
      <c r="E52" s="227"/>
      <c r="F52" s="227"/>
      <c r="G52" s="227"/>
      <c r="H52" s="227"/>
      <c r="I52" s="227"/>
      <c r="J52" s="227"/>
      <c r="K52" s="227"/>
      <c r="L52" s="227"/>
      <c r="M52" s="227"/>
      <c r="N52" s="227"/>
      <c r="O52" s="227"/>
      <c r="P52" s="227"/>
      <c r="Q52" s="227"/>
      <c r="R52" s="227"/>
      <c r="S52" s="227"/>
      <c r="T52" s="227"/>
      <c r="U52" s="227"/>
      <c r="V52" s="227"/>
      <c r="W52" s="227"/>
      <c r="X52" s="227"/>
      <c r="Y52" s="227"/>
      <c r="Z52" s="227"/>
      <c r="AA52" s="227"/>
      <c r="AB52" s="227"/>
      <c r="AC52" s="227"/>
      <c r="AD52" s="227"/>
      <c r="AE52" s="227"/>
      <c r="AF52" s="227"/>
    </row>
    <row r="53" spans="3:32" ht="15" customHeight="1">
      <c r="D53" s="227"/>
      <c r="E53" s="227"/>
      <c r="F53" s="227"/>
      <c r="G53" s="227"/>
      <c r="H53" s="227"/>
      <c r="I53" s="227"/>
      <c r="J53" s="227"/>
      <c r="K53" s="227"/>
      <c r="L53" s="227"/>
      <c r="M53" s="227"/>
      <c r="N53" s="227"/>
      <c r="O53" s="227"/>
      <c r="P53" s="227"/>
      <c r="Q53" s="227"/>
      <c r="R53" s="227"/>
      <c r="S53" s="227"/>
      <c r="T53" s="227"/>
      <c r="U53" s="227"/>
      <c r="V53" s="227"/>
      <c r="W53" s="227"/>
      <c r="X53" s="227"/>
      <c r="Y53" s="227"/>
      <c r="Z53" s="227"/>
      <c r="AA53" s="227"/>
      <c r="AB53" s="227"/>
      <c r="AC53" s="227"/>
      <c r="AD53" s="227"/>
      <c r="AE53" s="227"/>
      <c r="AF53" s="227"/>
    </row>
  </sheetData>
  <sheetProtection formatCells="0"/>
  <mergeCells count="63">
    <mergeCell ref="E48:AF50"/>
    <mergeCell ref="B28:E28"/>
    <mergeCell ref="F28:O28"/>
    <mergeCell ref="P28:Y28"/>
    <mergeCell ref="Z28:AF28"/>
    <mergeCell ref="AC38:AF38"/>
    <mergeCell ref="B36:J36"/>
    <mergeCell ref="K36:AF36"/>
    <mergeCell ref="B37:E37"/>
    <mergeCell ref="F37:J37"/>
    <mergeCell ref="K37:N37"/>
    <mergeCell ref="O37:U37"/>
    <mergeCell ref="V37:AB37"/>
    <mergeCell ref="AC37:AF37"/>
    <mergeCell ref="B38:E38"/>
    <mergeCell ref="F38:J38"/>
    <mergeCell ref="A2:AF3"/>
    <mergeCell ref="U5:W5"/>
    <mergeCell ref="X5:Z5"/>
    <mergeCell ref="AA5:AC5"/>
    <mergeCell ref="AD5:AF5"/>
    <mergeCell ref="W17:AI17"/>
    <mergeCell ref="K24:N24"/>
    <mergeCell ref="B27:E27"/>
    <mergeCell ref="F27:O27"/>
    <mergeCell ref="P27:Y27"/>
    <mergeCell ref="Z27:AF27"/>
    <mergeCell ref="AP35:BA35"/>
    <mergeCell ref="B29:E29"/>
    <mergeCell ref="F29:O29"/>
    <mergeCell ref="P29:Y29"/>
    <mergeCell ref="Z29:AF29"/>
    <mergeCell ref="B30:E30"/>
    <mergeCell ref="F30:O30"/>
    <mergeCell ref="P30:Y30"/>
    <mergeCell ref="Z30:AF30"/>
    <mergeCell ref="B31:E31"/>
    <mergeCell ref="F31:O31"/>
    <mergeCell ref="P31:Y31"/>
    <mergeCell ref="Z31:AF31"/>
    <mergeCell ref="K34:N34"/>
    <mergeCell ref="K38:N38"/>
    <mergeCell ref="O38:U38"/>
    <mergeCell ref="V38:AB38"/>
    <mergeCell ref="AC40:AF40"/>
    <mergeCell ref="B39:E39"/>
    <mergeCell ref="F39:J39"/>
    <mergeCell ref="K39:N39"/>
    <mergeCell ref="O39:U39"/>
    <mergeCell ref="V39:AB39"/>
    <mergeCell ref="AC39:AF39"/>
    <mergeCell ref="B40:E40"/>
    <mergeCell ref="F40:J40"/>
    <mergeCell ref="K40:N40"/>
    <mergeCell ref="O40:U40"/>
    <mergeCell ref="V40:AB40"/>
    <mergeCell ref="AC41:AF41"/>
    <mergeCell ref="E47:AF47"/>
    <mergeCell ref="B41:E41"/>
    <mergeCell ref="F41:J41"/>
    <mergeCell ref="K41:N41"/>
    <mergeCell ref="O41:U41"/>
    <mergeCell ref="V41:AB41"/>
  </mergeCells>
  <phoneticPr fontId="2"/>
  <dataValidations count="9">
    <dataValidation type="list" allowBlank="1" showInputMessage="1" showErrorMessage="1" sqref="X6" xr:uid="{0AA85B2B-412B-48CD-BE4D-366957E447A9}">
      <formula1>"日,1日,2日,3日,4日,5日,6日,7日,8日,9日,10日,11日,12日,13日,14日,15日,16日,17日,18日,19日,20日,21日,22日,23日,24日,25日,26日,27日,28日,29日,30日,31日"</formula1>
    </dataValidation>
    <dataValidation type="list" allowBlank="1" showInputMessage="1" showErrorMessage="1" sqref="W6" xr:uid="{C2A164F3-2003-4883-878F-4D97989C0AFE}">
      <formula1>"月,1月,2月,3月,4月,5月,6月,7月,8月,9月,10月,11月,12月,1月,2月,3月"</formula1>
    </dataValidation>
    <dataValidation type="list" allowBlank="1" showInputMessage="1" showErrorMessage="1" sqref="V6" xr:uid="{86CCE9A0-A7FB-4404-9CF0-B9C101E03226}">
      <formula1>"年,7年,8年,9年,10年"</formula1>
    </dataValidation>
    <dataValidation type="list" allowBlank="1" showInputMessage="1" showErrorMessage="1" sqref="K24:N24 K34:N34" xr:uid="{C32C5D01-E279-44FA-9D6F-4DF1B9178AE8}">
      <formula1>"有・無,有,無"</formula1>
    </dataValidation>
    <dataValidation type="list" errorStyle="warning" allowBlank="1" showInputMessage="1" showErrorMessage="1" sqref="X5:Z5" xr:uid="{688C4039-C4EB-4FA0-88F0-B25F8CAC8F78}">
      <formula1>"年,7年,8年,9年,10年"</formula1>
    </dataValidation>
    <dataValidation type="list" errorStyle="warning" allowBlank="1" showInputMessage="1" showErrorMessage="1" sqref="AD5:AF5" xr:uid="{36CD4930-A82C-4F34-B6A3-153ECEEF53CA}">
      <formula1>"日,1日,2日,3日,4日,5日,6日,7日,8日,9日,10日,11日,12日,13日,14日,15日,16日,17日,18日,19日,20日,21日,22日,23日,24日,25日,26日,27日,28日,29日,30日,31日"</formula1>
    </dataValidation>
    <dataValidation type="list" errorStyle="warning" allowBlank="1" showInputMessage="1" showErrorMessage="1" sqref="AA5:AC5" xr:uid="{C53F0E2F-49CC-4C26-AE1E-98B7C3CE3E55}">
      <formula1>"月,1月,2月,3月,4月,5月,6月,7月,8月,9月,10月,11月,12月,1月,2月,3月"</formula1>
    </dataValidation>
    <dataValidation type="list" allowBlank="1" showInputMessage="1" showErrorMessage="1" sqref="Z28:AF31" xr:uid="{E9302867-4E09-45E6-9A69-AF6B2B60E73C}">
      <formula1>"親会社,子会社,親会社を同じくする子会社同士,"</formula1>
    </dataValidation>
    <dataValidation type="list" allowBlank="1" showInputMessage="1" showErrorMessage="1" sqref="AC38:AF41" xr:uid="{57B9479C-06CD-4105-945C-798469797909}">
      <formula1>"代表取締役,取締役,代表執行役,管財人,理事,"</formula1>
    </dataValidation>
  </dataValidations>
  <pageMargins left="0.70866141732283472" right="0.70866141732283472" top="0.35433070866141736" bottom="0.35433070866141736" header="0.31496062992125984" footer="0.31496062992125984"/>
  <pageSetup paperSize="9" scale="73"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79B25-BE93-4597-AA88-7AE23D745875}">
  <dimension ref="A1:G132"/>
  <sheetViews>
    <sheetView workbookViewId="0">
      <selection activeCell="C24" sqref="C24"/>
    </sheetView>
  </sheetViews>
  <sheetFormatPr defaultRowHeight="18"/>
  <cols>
    <col min="1" max="1" width="42" customWidth="1"/>
    <col min="2" max="2" width="24" customWidth="1"/>
    <col min="3" max="3" width="61" customWidth="1"/>
    <col min="4" max="5" width="32" customWidth="1"/>
    <col min="6" max="6" width="35" customWidth="1"/>
    <col min="7" max="7" width="13" customWidth="1"/>
  </cols>
  <sheetData>
    <row r="1" spans="1:7" ht="2.4" customHeight="1">
      <c r="A1" s="91"/>
      <c r="B1" s="91"/>
      <c r="C1" s="91"/>
      <c r="D1" s="91"/>
      <c r="E1" s="91"/>
      <c r="F1" s="91"/>
      <c r="G1" s="91"/>
    </row>
    <row r="2" spans="1:7" ht="34.950000000000003" customHeight="1">
      <c r="A2" s="333" t="s">
        <v>100</v>
      </c>
      <c r="B2" s="334"/>
      <c r="C2" s="334"/>
      <c r="D2" s="334"/>
      <c r="E2" s="334"/>
      <c r="F2" s="334"/>
      <c r="G2" s="334"/>
    </row>
    <row r="3" spans="1:7" ht="2.4" customHeight="1">
      <c r="A3" s="91"/>
      <c r="B3" s="91"/>
      <c r="C3" s="91"/>
      <c r="D3" s="91"/>
      <c r="E3" s="91"/>
      <c r="F3" s="91"/>
      <c r="G3" s="91"/>
    </row>
    <row r="4" spans="1:7" ht="27" customHeight="1">
      <c r="A4" s="334" t="s">
        <v>616</v>
      </c>
      <c r="B4" s="334"/>
      <c r="C4" s="334"/>
      <c r="D4" s="334"/>
      <c r="E4" s="334"/>
      <c r="F4" s="334"/>
      <c r="G4" s="334"/>
    </row>
    <row r="5" spans="1:7" ht="27" customHeight="1">
      <c r="A5" s="91"/>
      <c r="B5" s="91"/>
      <c r="C5" s="91"/>
      <c r="D5" s="91"/>
      <c r="E5" s="91"/>
      <c r="F5" s="91"/>
      <c r="G5" s="91"/>
    </row>
    <row r="6" spans="1:7" ht="43.95" customHeight="1">
      <c r="A6" s="57" t="s">
        <v>101</v>
      </c>
      <c r="B6" s="57" t="s">
        <v>20</v>
      </c>
      <c r="C6" s="57" t="s">
        <v>102</v>
      </c>
      <c r="D6" s="57" t="s">
        <v>103</v>
      </c>
      <c r="E6" s="57" t="s">
        <v>104</v>
      </c>
      <c r="F6" s="57" t="s">
        <v>105</v>
      </c>
      <c r="G6" s="57" t="s">
        <v>106</v>
      </c>
    </row>
    <row r="7" spans="1:7" ht="27" customHeight="1">
      <c r="A7" s="91" t="s">
        <v>107</v>
      </c>
      <c r="B7" s="91" t="s">
        <v>4</v>
      </c>
      <c r="C7" s="91" t="s">
        <v>25</v>
      </c>
      <c r="D7" s="91" t="str">
        <f>IF(AND(AND(基本情報!C9="",NOT(ISNUMBER(基本情報!C9))),NOT(ISNUMBER(基本情報!C9))),"",基本情報!C9)</f>
        <v/>
      </c>
      <c r="E7" s="91" t="str">
        <f>IF(AND(D7="",NOT(ISNUMBER(D7))),"",D7)</f>
        <v/>
      </c>
      <c r="F7" s="91" t="s">
        <v>108</v>
      </c>
      <c r="G7" s="91" t="s">
        <v>109</v>
      </c>
    </row>
    <row r="8" spans="1:7" ht="27" customHeight="1">
      <c r="A8" s="91" t="s">
        <v>110</v>
      </c>
      <c r="B8" s="91" t="s">
        <v>4</v>
      </c>
      <c r="C8" s="91" t="s">
        <v>27</v>
      </c>
      <c r="D8" s="91" t="str">
        <f>IF(AND(AND(基本情報!C10="",NOT(ISNUMBER(基本情報!C10))),NOT(ISNUMBER(基本情報!C10))),"",基本情報!C10)</f>
        <v/>
      </c>
      <c r="E8" s="91" t="str">
        <f>IF(基本情報!C9="法人",IF(AND(D8="",NOT(ISNUMBER(D8))),"",D8),"")</f>
        <v/>
      </c>
      <c r="F8" s="91" t="s">
        <v>111</v>
      </c>
      <c r="G8" s="91" t="s">
        <v>109</v>
      </c>
    </row>
    <row r="9" spans="1:7" ht="27" customHeight="1">
      <c r="A9" s="91" t="s">
        <v>112</v>
      </c>
      <c r="B9" s="91" t="s">
        <v>4</v>
      </c>
      <c r="C9" s="91" t="s">
        <v>28</v>
      </c>
      <c r="D9" s="91" t="str">
        <f>IF(AND(AND(基本情報!C11="",NOT(ISNUMBER(基本情報!C11))),NOT(ISNUMBER(基本情報!C11))),"",基本情報!C11)</f>
        <v/>
      </c>
      <c r="E9" s="91" t="str">
        <f>IF(AND(D9="",NOT(ISNUMBER(D9))),"",D9)</f>
        <v/>
      </c>
      <c r="F9" s="91" t="s">
        <v>113</v>
      </c>
      <c r="G9" s="91" t="s">
        <v>109</v>
      </c>
    </row>
    <row r="10" spans="1:7" ht="27" customHeight="1">
      <c r="A10" s="91" t="s">
        <v>297</v>
      </c>
      <c r="B10" s="91" t="s">
        <v>4</v>
      </c>
      <c r="C10" s="91" t="s">
        <v>283</v>
      </c>
      <c r="D10" s="91" t="str">
        <f>IF(AND(AND(基本情報!C12="",NOT(ISNUMBER(基本情報!C12))),NOT(ISNUMBER(基本情報!C12))),"",基本情報!C12)</f>
        <v/>
      </c>
      <c r="E10" s="91" t="str">
        <f>IF(AND(D10="",NOT(ISNUMBER(D10))),"",D10)</f>
        <v/>
      </c>
      <c r="F10" s="91" t="s">
        <v>298</v>
      </c>
      <c r="G10" s="91" t="s">
        <v>109</v>
      </c>
    </row>
    <row r="11" spans="1:7" ht="27" customHeight="1">
      <c r="A11" s="91" t="s">
        <v>299</v>
      </c>
      <c r="B11" s="91" t="s">
        <v>4</v>
      </c>
      <c r="C11" s="91" t="s">
        <v>332</v>
      </c>
      <c r="D11" s="91" t="str">
        <f>IF(AND(AND(基本情報!C13="",NOT(ISNUMBER(基本情報!C13))),NOT(ISNUMBER(基本情報!C13))),"",基本情報!C13)</f>
        <v/>
      </c>
      <c r="E11" s="91" t="str">
        <f>IF(基本情報!C12&lt;&gt;"なし",IF(AND(D11="",NOT(ISNUMBER(D11))),"",D11),"")</f>
        <v/>
      </c>
      <c r="F11" s="91" t="s">
        <v>300</v>
      </c>
      <c r="G11" s="91" t="s">
        <v>109</v>
      </c>
    </row>
    <row r="12" spans="1:7" ht="27" customHeight="1">
      <c r="A12" s="91" t="s">
        <v>114</v>
      </c>
      <c r="B12" s="91" t="s">
        <v>4</v>
      </c>
      <c r="C12" s="91" t="s">
        <v>29</v>
      </c>
      <c r="D12" s="91" t="str">
        <f>IF(AND(AND(基本情報!C16="",NOT(ISNUMBER(基本情報!C16))),NOT(ISNUMBER(基本情報!C16))),"",基本情報!C16)</f>
        <v/>
      </c>
      <c r="E12" s="91" t="str">
        <f t="shared" ref="E12:E22" si="0">IF(AND(D12="",NOT(ISNUMBER(D12))),"",D12)</f>
        <v/>
      </c>
      <c r="F12" s="91" t="s">
        <v>117</v>
      </c>
      <c r="G12" s="91" t="s">
        <v>109</v>
      </c>
    </row>
    <row r="13" spans="1:7" ht="27" customHeight="1">
      <c r="A13" s="91" t="s">
        <v>115</v>
      </c>
      <c r="B13" s="91" t="s">
        <v>4</v>
      </c>
      <c r="C13" s="91" t="s">
        <v>31</v>
      </c>
      <c r="D13" s="91" t="str">
        <f>IF(AND(AND(基本情報!C17="",NOT(ISNUMBER(基本情報!C17))),NOT(ISNUMBER(基本情報!C17))),"",基本情報!C17)</f>
        <v/>
      </c>
      <c r="E13" s="91" t="str">
        <f t="shared" si="0"/>
        <v/>
      </c>
      <c r="F13" s="91" t="s">
        <v>119</v>
      </c>
      <c r="G13" s="91" t="s">
        <v>109</v>
      </c>
    </row>
    <row r="14" spans="1:7" ht="27" customHeight="1">
      <c r="A14" s="91" t="s">
        <v>116</v>
      </c>
      <c r="B14" s="91" t="s">
        <v>4</v>
      </c>
      <c r="C14" s="91" t="s">
        <v>33</v>
      </c>
      <c r="D14" s="91" t="str">
        <f>IF(AND(AND(基本情報!C18="",NOT(ISNUMBER(基本情報!C18))),NOT(ISNUMBER(基本情報!C18))),"",基本情報!C18)</f>
        <v/>
      </c>
      <c r="E14" s="91" t="str">
        <f t="shared" si="0"/>
        <v/>
      </c>
      <c r="F14" s="91" t="s">
        <v>121</v>
      </c>
      <c r="G14" s="91" t="s">
        <v>109</v>
      </c>
    </row>
    <row r="15" spans="1:7" ht="27" customHeight="1">
      <c r="A15" s="91" t="s">
        <v>118</v>
      </c>
      <c r="B15" s="91" t="s">
        <v>4</v>
      </c>
      <c r="C15" s="91" t="s">
        <v>35</v>
      </c>
      <c r="D15" s="91" t="str">
        <f>IF(AND(AND(基本情報!C19="",NOT(ISNUMBER(基本情報!C19))),NOT(ISNUMBER(基本情報!C19))),"",基本情報!C19)</f>
        <v/>
      </c>
      <c r="E15" s="91" t="str">
        <f t="shared" si="0"/>
        <v/>
      </c>
      <c r="F15" s="91" t="s">
        <v>123</v>
      </c>
      <c r="G15" s="91" t="s">
        <v>109</v>
      </c>
    </row>
    <row r="16" spans="1:7" ht="27" customHeight="1">
      <c r="A16" s="91" t="s">
        <v>120</v>
      </c>
      <c r="B16" s="91" t="s">
        <v>4</v>
      </c>
      <c r="C16" s="91" t="s">
        <v>37</v>
      </c>
      <c r="D16" s="91" t="str">
        <f>IF(AND(AND(基本情報!C20="",NOT(ISNUMBER(基本情報!C20))),NOT(ISNUMBER(基本情報!C20))),"",基本情報!C20)</f>
        <v/>
      </c>
      <c r="E16" s="91" t="str">
        <f t="shared" si="0"/>
        <v/>
      </c>
      <c r="F16" s="91" t="s">
        <v>125</v>
      </c>
      <c r="G16" s="91" t="s">
        <v>109</v>
      </c>
    </row>
    <row r="17" spans="1:7" ht="27" customHeight="1">
      <c r="A17" s="91" t="s">
        <v>122</v>
      </c>
      <c r="B17" s="91" t="s">
        <v>4</v>
      </c>
      <c r="C17" s="91" t="s">
        <v>39</v>
      </c>
      <c r="D17" s="91" t="str">
        <f>IF(AND(AND(基本情報!C21="",NOT(ISNUMBER(基本情報!C21))),NOT(ISNUMBER(基本情報!C21))),"",基本情報!C21)</f>
        <v/>
      </c>
      <c r="E17" s="91" t="str">
        <f t="shared" si="0"/>
        <v/>
      </c>
      <c r="F17" s="91" t="s">
        <v>127</v>
      </c>
      <c r="G17" s="91" t="s">
        <v>109</v>
      </c>
    </row>
    <row r="18" spans="1:7" ht="27" customHeight="1">
      <c r="A18" s="91" t="s">
        <v>124</v>
      </c>
      <c r="B18" s="91" t="s">
        <v>4</v>
      </c>
      <c r="C18" s="91" t="s">
        <v>41</v>
      </c>
      <c r="D18" s="91" t="str">
        <f>IF(AND(AND(基本情報!C22="",NOT(ISNUMBER(基本情報!C22))),NOT(ISNUMBER(基本情報!C22))),"",基本情報!C22)</f>
        <v/>
      </c>
      <c r="E18" s="91" t="str">
        <f t="shared" si="0"/>
        <v/>
      </c>
      <c r="F18" s="91" t="s">
        <v>128</v>
      </c>
      <c r="G18" s="91" t="s">
        <v>109</v>
      </c>
    </row>
    <row r="19" spans="1:7" ht="27" customHeight="1">
      <c r="A19" s="91" t="s">
        <v>126</v>
      </c>
      <c r="B19" s="91" t="s">
        <v>4</v>
      </c>
      <c r="C19" s="91" t="s">
        <v>43</v>
      </c>
      <c r="D19" s="91" t="str">
        <f>IF(AND(AND(基本情報!C23="",NOT(ISNUMBER(基本情報!C23))),NOT(ISNUMBER(基本情報!C23))),"",基本情報!C23)</f>
        <v/>
      </c>
      <c r="E19" s="91" t="str">
        <f t="shared" si="0"/>
        <v/>
      </c>
      <c r="F19" s="91" t="s">
        <v>130</v>
      </c>
      <c r="G19" s="91" t="s">
        <v>109</v>
      </c>
    </row>
    <row r="20" spans="1:7" ht="27" customHeight="1">
      <c r="A20" s="91" t="s">
        <v>129</v>
      </c>
      <c r="B20" s="91" t="s">
        <v>4</v>
      </c>
      <c r="C20" s="91" t="s">
        <v>45</v>
      </c>
      <c r="D20" s="91" t="str">
        <f>IF(AND(AND(基本情報!C24="",NOT(ISNUMBER(基本情報!C24))),NOT(ISNUMBER(基本情報!C24))),"",基本情報!C24)</f>
        <v/>
      </c>
      <c r="E20" s="91" t="str">
        <f t="shared" si="0"/>
        <v/>
      </c>
      <c r="F20" s="91" t="s">
        <v>132</v>
      </c>
      <c r="G20" s="91" t="s">
        <v>109</v>
      </c>
    </row>
    <row r="21" spans="1:7" ht="27" customHeight="1">
      <c r="A21" s="91" t="s">
        <v>131</v>
      </c>
      <c r="B21" s="91" t="s">
        <v>4</v>
      </c>
      <c r="C21" s="91" t="s">
        <v>334</v>
      </c>
      <c r="D21" s="91" t="str">
        <f>IF(AND(AND(基本情報!C25="",NOT(ISNUMBER(基本情報!C25))),NOT(ISNUMBER(基本情報!C25))),"",基本情報!C25)</f>
        <v/>
      </c>
      <c r="E21" s="91" t="str">
        <f t="shared" si="0"/>
        <v/>
      </c>
      <c r="F21" s="91" t="s">
        <v>133</v>
      </c>
      <c r="G21" s="91" t="s">
        <v>109</v>
      </c>
    </row>
    <row r="22" spans="1:7" ht="27" customHeight="1">
      <c r="A22" s="91" t="s">
        <v>134</v>
      </c>
      <c r="B22" s="91" t="s">
        <v>4</v>
      </c>
      <c r="C22" s="91" t="s">
        <v>48</v>
      </c>
      <c r="D22" s="91" t="str">
        <f>IF(AND(AND(基本情報!C26="",NOT(ISNUMBER(基本情報!C26))),NOT(ISNUMBER(基本情報!C26))),"",基本情報!C26)</f>
        <v/>
      </c>
      <c r="E22" s="91" t="str">
        <f t="shared" si="0"/>
        <v/>
      </c>
      <c r="F22" s="91" t="s">
        <v>340</v>
      </c>
      <c r="G22" s="91" t="s">
        <v>109</v>
      </c>
    </row>
    <row r="23" spans="1:7" ht="27" customHeight="1">
      <c r="A23" s="91" t="s">
        <v>136</v>
      </c>
      <c r="B23" s="91" t="s">
        <v>4</v>
      </c>
      <c r="C23" s="91" t="s">
        <v>31</v>
      </c>
      <c r="D23" s="91" t="str">
        <f>IF(AND(AND(基本情報!C29="",NOT(ISNUMBER(基本情報!C29))),NOT(ISNUMBER(基本情報!C29))),"",基本情報!C29)</f>
        <v/>
      </c>
      <c r="E23" s="91" t="str">
        <f>IF(基本情報!C26="する",IF(AND(D23="",NOT(ISNUMBER(D23))),"",D23),"")</f>
        <v/>
      </c>
      <c r="F23" s="91" t="s">
        <v>135</v>
      </c>
      <c r="G23" s="91" t="s">
        <v>109</v>
      </c>
    </row>
    <row r="24" spans="1:7" ht="27" customHeight="1">
      <c r="A24" s="91" t="s">
        <v>139</v>
      </c>
      <c r="B24" s="91" t="s">
        <v>4</v>
      </c>
      <c r="C24" s="91" t="s">
        <v>35</v>
      </c>
      <c r="D24" s="91" t="str">
        <f>IF(AND(AND(基本情報!C30="",NOT(ISNUMBER(基本情報!C30))),NOT(ISNUMBER(基本情報!C30))),"",基本情報!C30)</f>
        <v/>
      </c>
      <c r="E24" s="91" t="str">
        <f>IF(基本情報!C26="する",IF(AND(D24="",NOT(ISNUMBER(D24))),"",D24),"")</f>
        <v/>
      </c>
      <c r="F24" s="91" t="s">
        <v>137</v>
      </c>
      <c r="G24" s="91" t="s">
        <v>109</v>
      </c>
    </row>
    <row r="25" spans="1:7" ht="27" customHeight="1">
      <c r="A25" s="91" t="s">
        <v>141</v>
      </c>
      <c r="B25" s="91" t="s">
        <v>4</v>
      </c>
      <c r="C25" s="91" t="s">
        <v>49</v>
      </c>
      <c r="D25" s="91" t="str">
        <f>IF(AND(AND(基本情報!C32="",NOT(ISNUMBER(基本情報!C32))),NOT(ISNUMBER(基本情報!C32))),"",基本情報!C32)</f>
        <v/>
      </c>
      <c r="E25" s="91" t="str">
        <f>IF(基本情報!C26="する",IF(AND(D25="",NOT(ISNUMBER(D25))),"",D25),"")</f>
        <v/>
      </c>
      <c r="F25" s="91" t="s">
        <v>140</v>
      </c>
      <c r="G25" s="91" t="s">
        <v>109</v>
      </c>
    </row>
    <row r="26" spans="1:7" ht="27" customHeight="1">
      <c r="A26" s="91" t="s">
        <v>330</v>
      </c>
      <c r="B26" s="91" t="s">
        <v>4</v>
      </c>
      <c r="C26" s="91" t="s">
        <v>220</v>
      </c>
      <c r="D26" s="91" t="str">
        <f>IF(AND(AND(基本情報!C31="",NOT(ISNUMBER(基本情報!C31))),NOT(ISNUMBER(基本情報!C31))),"",基本情報!C31)</f>
        <v/>
      </c>
      <c r="E26" s="91" t="str">
        <f>IF(基本情報!C26="する",IF(AND(D26="",NOT(ISNUMBER(D26))),"",D26),"")</f>
        <v/>
      </c>
      <c r="F26" s="91" t="s">
        <v>138</v>
      </c>
      <c r="G26" s="91" t="s">
        <v>109</v>
      </c>
    </row>
    <row r="27" spans="1:7" ht="27" customHeight="1">
      <c r="A27" s="91" t="s">
        <v>144</v>
      </c>
      <c r="B27" s="91" t="s">
        <v>4</v>
      </c>
      <c r="C27" s="91" t="s">
        <v>51</v>
      </c>
      <c r="D27" s="91" t="str">
        <f>IF(AND(AND(基本情報!C33="",NOT(ISNUMBER(基本情報!C33))),NOT(ISNUMBER(基本情報!C33))),"",基本情報!C33)</f>
        <v/>
      </c>
      <c r="E27" s="91" t="str">
        <f>IF(基本情報!C26="する",IF(AND(D27="",NOT(ISNUMBER(D27))),"",D27),"")</f>
        <v/>
      </c>
      <c r="F27" s="91" t="s">
        <v>142</v>
      </c>
      <c r="G27" s="91" t="s">
        <v>109</v>
      </c>
    </row>
    <row r="28" spans="1:7" ht="27" customHeight="1">
      <c r="A28" s="91" t="s">
        <v>146</v>
      </c>
      <c r="B28" s="91" t="s">
        <v>4</v>
      </c>
      <c r="C28" s="91" t="s">
        <v>43</v>
      </c>
      <c r="D28" s="91" t="str">
        <f>IF(AND(AND(基本情報!C34="",NOT(ISNUMBER(基本情報!C34))),NOT(ISNUMBER(基本情報!C34))),"",基本情報!C34)</f>
        <v/>
      </c>
      <c r="E28" s="91" t="str">
        <f>IF(基本情報!C26="する",IF(AND(D28="",NOT(ISNUMBER(D28))),"",D28),"")</f>
        <v/>
      </c>
      <c r="F28" s="91" t="s">
        <v>143</v>
      </c>
      <c r="G28" s="91" t="s">
        <v>109</v>
      </c>
    </row>
    <row r="29" spans="1:7" ht="27" customHeight="1">
      <c r="A29" s="91" t="s">
        <v>147</v>
      </c>
      <c r="B29" s="91" t="s">
        <v>4</v>
      </c>
      <c r="C29" s="91" t="s">
        <v>45</v>
      </c>
      <c r="D29" s="91" t="str">
        <f>IF(AND(AND(基本情報!C35="",NOT(ISNUMBER(基本情報!C35))),NOT(ISNUMBER(基本情報!C35))),"",基本情報!C35)</f>
        <v/>
      </c>
      <c r="E29" s="91" t="str">
        <f>IF(基本情報!C26="する",IF(AND(D29="",NOT(ISNUMBER(D29))),"",D29),"")</f>
        <v/>
      </c>
      <c r="F29" s="91" t="s">
        <v>145</v>
      </c>
      <c r="G29" s="91" t="s">
        <v>109</v>
      </c>
    </row>
    <row r="30" spans="1:7" ht="27" customHeight="1">
      <c r="A30" s="91" t="s">
        <v>148</v>
      </c>
      <c r="B30" s="91" t="s">
        <v>4</v>
      </c>
      <c r="C30" s="91" t="s">
        <v>336</v>
      </c>
      <c r="D30" s="91" t="str">
        <f>IF(AND(AND(基本情報!C36="",NOT(ISNUMBER(基本情報!C36))),NOT(ISNUMBER(基本情報!C36))),"",基本情報!C36)</f>
        <v/>
      </c>
      <c r="E30" s="91" t="str">
        <f>IF(基本情報!C26="する",IF(AND(D30="",NOT(ISNUMBER(D30))),"",D30),"")</f>
        <v/>
      </c>
      <c r="F30" s="91" t="s">
        <v>331</v>
      </c>
      <c r="G30" s="91" t="s">
        <v>109</v>
      </c>
    </row>
    <row r="31" spans="1:7" ht="27" customHeight="1">
      <c r="A31" s="91" t="s">
        <v>1656</v>
      </c>
      <c r="B31" s="91" t="s">
        <v>5</v>
      </c>
      <c r="C31" s="91" t="s">
        <v>1657</v>
      </c>
      <c r="D31" s="91" t="str">
        <f>IF(AND(AND(経営・許可!D9="",NOT(ISNUMBER(経営・許可!D9))),NOT(ISNUMBER(経営・許可!D9))),"",経営・許可!D9)</f>
        <v/>
      </c>
      <c r="E31" s="91" t="str">
        <f t="shared" ref="E31:E37" si="1">IF(AND(D31="",NOT(ISNUMBER(D31))),"",D31)</f>
        <v/>
      </c>
      <c r="F31" s="91" t="s">
        <v>302</v>
      </c>
      <c r="G31" s="91" t="s">
        <v>617</v>
      </c>
    </row>
    <row r="32" spans="1:7" ht="27" customHeight="1">
      <c r="A32" s="91" t="s">
        <v>149</v>
      </c>
      <c r="B32" s="91" t="s">
        <v>5</v>
      </c>
      <c r="C32" s="91" t="s">
        <v>54</v>
      </c>
      <c r="D32" s="91" t="str">
        <f>IF(AND(AND(経営・許可!D10="",NOT(ISNUMBER(経営・許可!D10))),NOT(ISNUMBER(経営・許可!D10))),"",経営・許可!D10)</f>
        <v/>
      </c>
      <c r="E32" s="91" t="str">
        <f t="shared" si="1"/>
        <v/>
      </c>
      <c r="F32" s="91" t="s">
        <v>303</v>
      </c>
      <c r="G32" s="91" t="s">
        <v>617</v>
      </c>
    </row>
    <row r="33" spans="1:7" ht="27" customHeight="1">
      <c r="A33" s="91" t="s">
        <v>150</v>
      </c>
      <c r="B33" s="91" t="s">
        <v>5</v>
      </c>
      <c r="C33" s="91" t="s">
        <v>1654</v>
      </c>
      <c r="D33" s="91" t="str">
        <f>IF(AND(AND(経営・許可!D13="",NOT(ISNUMBER(経営・許可!D13))),NOT(ISNUMBER(経営・許可!D13))),"",経営・許可!D13)</f>
        <v/>
      </c>
      <c r="E33" s="91" t="str">
        <f t="shared" si="1"/>
        <v/>
      </c>
      <c r="F33" s="91" t="s">
        <v>304</v>
      </c>
      <c r="G33" s="91" t="s">
        <v>109</v>
      </c>
    </row>
    <row r="34" spans="1:7" ht="27" customHeight="1">
      <c r="A34" s="91" t="s">
        <v>151</v>
      </c>
      <c r="B34" s="91" t="s">
        <v>5</v>
      </c>
      <c r="C34" s="91" t="s">
        <v>1655</v>
      </c>
      <c r="D34" s="91" t="str">
        <f>IF(AND(AND(経営・許可!D14="",NOT(ISNUMBER(経営・許可!D14))),NOT(ISNUMBER(経営・許可!D14))),"",経営・許可!D14)</f>
        <v/>
      </c>
      <c r="E34" s="91" t="str">
        <f t="shared" si="1"/>
        <v/>
      </c>
      <c r="F34" s="91" t="s">
        <v>305</v>
      </c>
      <c r="G34" s="91" t="s">
        <v>109</v>
      </c>
    </row>
    <row r="35" spans="1:7" ht="27" customHeight="1">
      <c r="A35" s="91" t="s">
        <v>301</v>
      </c>
      <c r="B35" s="91" t="s">
        <v>5</v>
      </c>
      <c r="C35" s="91" t="s">
        <v>284</v>
      </c>
      <c r="D35" s="91" t="str">
        <f>IF(AND(AND(経営・許可!D15="",NOT(ISNUMBER(経営・許可!D15))),NOT(ISNUMBER(経営・許可!D15))),"",経営・許可!D15)</f>
        <v/>
      </c>
      <c r="E35" s="91" t="str">
        <f t="shared" si="1"/>
        <v/>
      </c>
      <c r="F35" s="91" t="s">
        <v>306</v>
      </c>
      <c r="G35" s="91" t="s">
        <v>109</v>
      </c>
    </row>
    <row r="36" spans="1:7" ht="27" customHeight="1">
      <c r="A36" s="91" t="s">
        <v>152</v>
      </c>
      <c r="B36" s="91" t="s">
        <v>5</v>
      </c>
      <c r="C36" s="91" t="s">
        <v>55</v>
      </c>
      <c r="D36" s="91" t="str">
        <f>IF(AND(AND(経営・許可!D16="",NOT(ISNUMBER(経営・許可!D16))),NOT(ISNUMBER(経営・許可!D16))),"",経営・許可!D16)</f>
        <v/>
      </c>
      <c r="E36" s="91" t="str">
        <f t="shared" si="1"/>
        <v/>
      </c>
      <c r="F36" s="91" t="s">
        <v>307</v>
      </c>
      <c r="G36" s="91" t="s">
        <v>109</v>
      </c>
    </row>
    <row r="37" spans="1:7" ht="27" customHeight="1">
      <c r="A37" s="91" t="s">
        <v>341</v>
      </c>
      <c r="B37" s="91" t="s">
        <v>5</v>
      </c>
      <c r="C37" s="91" t="s">
        <v>342</v>
      </c>
      <c r="D37" s="91" t="str">
        <f>IF(AND(AND(経営・許可!C19="",NOT(ISNUMBER(経営・許可!C19))),NOT(ISNUMBER(経営・許可!C19))),"",経営・許可!C19)</f>
        <v/>
      </c>
      <c r="E37" s="91" t="str">
        <f t="shared" si="1"/>
        <v/>
      </c>
      <c r="F37" s="91" t="s">
        <v>618</v>
      </c>
      <c r="G37" s="91" t="s">
        <v>109</v>
      </c>
    </row>
    <row r="38" spans="1:7" ht="27" customHeight="1">
      <c r="A38" s="91" t="s">
        <v>156</v>
      </c>
      <c r="B38" s="91" t="s">
        <v>419</v>
      </c>
      <c r="C38" s="91" t="s">
        <v>157</v>
      </c>
      <c r="D38" s="91" t="str">
        <f>IF(AND(AND(有資格職員数名簿!B5="",NOT(ISNUMBER(有資格職員数名簿!B5))),NOT(ISNUMBER(有資格職員数名簿!B5))),"",有資格職員数名簿!B5)</f>
        <v/>
      </c>
      <c r="E38" s="91" t="str">
        <f>IF(経営・許可!C19="市内・市外",IF(AND(D38="",NOT(ISNUMBER(D38))),"",D38),"")</f>
        <v/>
      </c>
      <c r="F38" s="91" t="s">
        <v>619</v>
      </c>
      <c r="G38" s="91" t="s">
        <v>109</v>
      </c>
    </row>
    <row r="39" spans="1:7" ht="27" customHeight="1">
      <c r="A39" s="91" t="s">
        <v>158</v>
      </c>
      <c r="B39" s="91" t="s">
        <v>419</v>
      </c>
      <c r="C39" s="91" t="s">
        <v>159</v>
      </c>
      <c r="D39" s="75">
        <f>IF(AND(AND(有資格職員数名簿!G5="",NOT(ISNUMBER(有資格職員数名簿!G5))),NOT(ISNUMBER(有資格職員数名簿!G5))),"",有資格職員数名簿!G5)</f>
        <v>46357</v>
      </c>
      <c r="E39" s="75" t="str">
        <f>IF(経営・許可!C19="市内・市外",IF(AND(D39="",NOT(ISNUMBER(D39))),"",D39),"")</f>
        <v/>
      </c>
      <c r="F39" s="91" t="s">
        <v>620</v>
      </c>
      <c r="G39" s="91" t="s">
        <v>153</v>
      </c>
    </row>
    <row r="40" spans="1:7" ht="27" customHeight="1">
      <c r="A40" s="91" t="s">
        <v>160</v>
      </c>
      <c r="B40" s="91" t="s">
        <v>419</v>
      </c>
      <c r="C40" s="91" t="s">
        <v>161</v>
      </c>
      <c r="D40" s="91" t="str">
        <f>IF(AND(AND(有資格職員数名簿!B7="",NOT(ISNUMBER(有資格職員数名簿!B7))),NOT(ISNUMBER(有資格職員数名簿!B7))),"",有資格職員数名簿!B7)</f>
        <v/>
      </c>
      <c r="E40" s="91" t="str">
        <f>IF(経営・許可!C19="市内・市外",IF(AND(D40="",NOT(ISNUMBER(D40))),"",D40),"")</f>
        <v/>
      </c>
      <c r="F40" s="91" t="s">
        <v>621</v>
      </c>
      <c r="G40" s="91" t="s">
        <v>109</v>
      </c>
    </row>
    <row r="41" spans="1:7" ht="27" customHeight="1">
      <c r="A41" s="91" t="s">
        <v>155</v>
      </c>
      <c r="B41" s="91" t="s">
        <v>5</v>
      </c>
      <c r="C41" s="91" t="s">
        <v>622</v>
      </c>
      <c r="D41" s="91" t="str">
        <f>IF(AND(AND(経営・許可!H24="",NOT(ISNUMBER(経営・許可!H24))),NOT(ISNUMBER(経営・許可!H24))),"",経営・許可!H24)</f>
        <v/>
      </c>
      <c r="E41" s="91" t="str">
        <f t="shared" ref="E41:E104" si="2">IF(AND(D41="",NOT(ISNUMBER(D41))),"",D41)</f>
        <v/>
      </c>
      <c r="F41" s="91" t="s">
        <v>623</v>
      </c>
      <c r="G41" s="91" t="s">
        <v>617</v>
      </c>
    </row>
    <row r="42" spans="1:7" ht="27" customHeight="1">
      <c r="A42" s="91" t="s">
        <v>624</v>
      </c>
      <c r="B42" s="91" t="s">
        <v>5</v>
      </c>
      <c r="C42" s="91" t="s">
        <v>625</v>
      </c>
      <c r="D42" s="91" t="str">
        <f>IF(AND(AND(経営・許可!H25="",NOT(ISNUMBER(経営・許可!H25))),NOT(ISNUMBER(経営・許可!H25))),"",経営・許可!H25)</f>
        <v/>
      </c>
      <c r="E42" s="91" t="str">
        <f t="shared" si="2"/>
        <v/>
      </c>
      <c r="F42" s="91" t="s">
        <v>626</v>
      </c>
      <c r="G42" s="91" t="s">
        <v>617</v>
      </c>
    </row>
    <row r="43" spans="1:7" ht="27" customHeight="1">
      <c r="A43" s="91" t="s">
        <v>627</v>
      </c>
      <c r="B43" s="91" t="s">
        <v>5</v>
      </c>
      <c r="C43" s="91" t="s">
        <v>628</v>
      </c>
      <c r="D43" s="91" t="str">
        <f>IF(AND(AND(経営・許可!H26="",NOT(ISNUMBER(経営・許可!H26))),NOT(ISNUMBER(経営・許可!H26))),"",経営・許可!H26)</f>
        <v/>
      </c>
      <c r="E43" s="91" t="str">
        <f t="shared" si="2"/>
        <v/>
      </c>
      <c r="F43" s="91" t="s">
        <v>629</v>
      </c>
      <c r="G43" s="91" t="s">
        <v>617</v>
      </c>
    </row>
    <row r="44" spans="1:7" ht="27" customHeight="1">
      <c r="A44" s="91" t="s">
        <v>169</v>
      </c>
      <c r="B44" s="91" t="s">
        <v>5</v>
      </c>
      <c r="C44" s="91" t="s">
        <v>630</v>
      </c>
      <c r="D44" s="91" t="str">
        <f>IF(AND(AND(経営・許可!H27="",NOT(ISNUMBER(経営・許可!H27))),NOT(ISNUMBER(経営・許可!H27))),"",経営・許可!H27)</f>
        <v/>
      </c>
      <c r="E44" s="91" t="str">
        <f t="shared" si="2"/>
        <v/>
      </c>
      <c r="F44" s="91" t="s">
        <v>631</v>
      </c>
      <c r="G44" s="91" t="s">
        <v>617</v>
      </c>
    </row>
    <row r="45" spans="1:7" ht="27" customHeight="1">
      <c r="A45" s="91" t="s">
        <v>632</v>
      </c>
      <c r="B45" s="91" t="s">
        <v>5</v>
      </c>
      <c r="C45" s="91" t="s">
        <v>633</v>
      </c>
      <c r="D45" s="91" t="str">
        <f>IF(AND(AND(経営・許可!H28="",NOT(ISNUMBER(経営・許可!H28))),NOT(ISNUMBER(経営・許可!H28))),"",経営・許可!H28)</f>
        <v/>
      </c>
      <c r="E45" s="91" t="str">
        <f t="shared" si="2"/>
        <v/>
      </c>
      <c r="F45" s="91" t="s">
        <v>634</v>
      </c>
      <c r="G45" s="91" t="s">
        <v>617</v>
      </c>
    </row>
    <row r="46" spans="1:7" ht="27" customHeight="1">
      <c r="A46" s="91" t="s">
        <v>635</v>
      </c>
      <c r="B46" s="91" t="s">
        <v>5</v>
      </c>
      <c r="C46" s="91" t="s">
        <v>636</v>
      </c>
      <c r="D46" s="91" t="str">
        <f>IF(AND(AND(経営・許可!H29="",NOT(ISNUMBER(経営・許可!H29))),NOT(ISNUMBER(経営・許可!H29))),"",経営・許可!H29)</f>
        <v/>
      </c>
      <c r="E46" s="91" t="str">
        <f t="shared" si="2"/>
        <v/>
      </c>
      <c r="F46" s="91" t="s">
        <v>637</v>
      </c>
      <c r="G46" s="91" t="s">
        <v>617</v>
      </c>
    </row>
    <row r="47" spans="1:7" ht="27" customHeight="1">
      <c r="A47" s="91" t="s">
        <v>308</v>
      </c>
      <c r="B47" s="91" t="s">
        <v>5</v>
      </c>
      <c r="C47" s="91" t="s">
        <v>309</v>
      </c>
      <c r="D47" s="91" t="str">
        <f>IF(AND(AND(経営・許可!H30="",NOT(ISNUMBER(経営・許可!H30))),NOT(ISNUMBER(経営・許可!H30))),"",経営・許可!H30)</f>
        <v/>
      </c>
      <c r="E47" s="91" t="str">
        <f t="shared" si="2"/>
        <v/>
      </c>
      <c r="F47" s="91" t="s">
        <v>638</v>
      </c>
      <c r="G47" s="91" t="s">
        <v>617</v>
      </c>
    </row>
    <row r="48" spans="1:7" ht="27" customHeight="1">
      <c r="A48" s="91" t="s">
        <v>639</v>
      </c>
      <c r="B48" s="91" t="s">
        <v>5</v>
      </c>
      <c r="C48" s="91" t="s">
        <v>640</v>
      </c>
      <c r="D48" s="91" t="str">
        <f>IF(AND(AND(経営・許可!H31="",NOT(ISNUMBER(経営・許可!H31))),NOT(ISNUMBER(経営・許可!H31))),"",経営・許可!H31)</f>
        <v/>
      </c>
      <c r="E48" s="91" t="str">
        <f t="shared" si="2"/>
        <v/>
      </c>
      <c r="F48" s="91" t="s">
        <v>641</v>
      </c>
      <c r="G48" s="91" t="s">
        <v>617</v>
      </c>
    </row>
    <row r="49" spans="1:7" ht="27" customHeight="1">
      <c r="A49" s="91" t="s">
        <v>642</v>
      </c>
      <c r="B49" s="91" t="s">
        <v>5</v>
      </c>
      <c r="C49" s="91" t="s">
        <v>643</v>
      </c>
      <c r="D49" s="91" t="str">
        <f>IF(AND(AND(経営・許可!H32="",NOT(ISNUMBER(経営・許可!H32))),NOT(ISNUMBER(経営・許可!H32))),"",経営・許可!H32)</f>
        <v/>
      </c>
      <c r="E49" s="91" t="str">
        <f t="shared" si="2"/>
        <v/>
      </c>
      <c r="F49" s="91" t="s">
        <v>644</v>
      </c>
      <c r="G49" s="91" t="s">
        <v>617</v>
      </c>
    </row>
    <row r="50" spans="1:7" ht="27" customHeight="1">
      <c r="A50" s="91" t="s">
        <v>645</v>
      </c>
      <c r="B50" s="91" t="s">
        <v>5</v>
      </c>
      <c r="C50" s="91" t="s">
        <v>646</v>
      </c>
      <c r="D50" s="91" t="str">
        <f>IF(AND(AND(経営・許可!H33="",NOT(ISNUMBER(経営・許可!H33))),NOT(ISNUMBER(経営・許可!H33))),"",経営・許可!H33)</f>
        <v/>
      </c>
      <c r="E50" s="91" t="str">
        <f t="shared" si="2"/>
        <v/>
      </c>
      <c r="F50" s="91" t="s">
        <v>647</v>
      </c>
      <c r="G50" s="91" t="s">
        <v>617</v>
      </c>
    </row>
    <row r="51" spans="1:7" ht="27" customHeight="1">
      <c r="A51" s="91" t="s">
        <v>648</v>
      </c>
      <c r="B51" s="91" t="s">
        <v>5</v>
      </c>
      <c r="C51" s="91" t="s">
        <v>649</v>
      </c>
      <c r="D51" s="91" t="str">
        <f>IF(AND(AND(経営・許可!H34="",NOT(ISNUMBER(経営・許可!H34))),NOT(ISNUMBER(経営・許可!H34))),"",経営・許可!H34)</f>
        <v/>
      </c>
      <c r="E51" s="91" t="str">
        <f t="shared" si="2"/>
        <v/>
      </c>
      <c r="F51" s="91" t="s">
        <v>650</v>
      </c>
      <c r="G51" s="91" t="s">
        <v>617</v>
      </c>
    </row>
    <row r="52" spans="1:7" ht="27" customHeight="1">
      <c r="A52" s="91" t="s">
        <v>651</v>
      </c>
      <c r="B52" s="91" t="s">
        <v>5</v>
      </c>
      <c r="C52" s="91" t="s">
        <v>652</v>
      </c>
      <c r="D52" s="91" t="str">
        <f>IF(AND(AND(経営・許可!H35="",NOT(ISNUMBER(経営・許可!H35))),NOT(ISNUMBER(経営・許可!H35))),"",経営・許可!H35)</f>
        <v/>
      </c>
      <c r="E52" s="91" t="str">
        <f t="shared" si="2"/>
        <v/>
      </c>
      <c r="F52" s="91" t="s">
        <v>653</v>
      </c>
      <c r="G52" s="91" t="s">
        <v>617</v>
      </c>
    </row>
    <row r="53" spans="1:7" ht="27" customHeight="1">
      <c r="A53" s="91" t="s">
        <v>654</v>
      </c>
      <c r="B53" s="91" t="s">
        <v>5</v>
      </c>
      <c r="C53" s="91" t="s">
        <v>655</v>
      </c>
      <c r="D53" s="91" t="str">
        <f>IF(AND(AND(経営・許可!H36="",NOT(ISNUMBER(経営・許可!H36))),NOT(ISNUMBER(経営・許可!H36))),"",経営・許可!H36)</f>
        <v/>
      </c>
      <c r="E53" s="91" t="str">
        <f t="shared" si="2"/>
        <v/>
      </c>
      <c r="F53" s="91" t="s">
        <v>656</v>
      </c>
      <c r="G53" s="91" t="s">
        <v>617</v>
      </c>
    </row>
    <row r="54" spans="1:7" ht="27" customHeight="1">
      <c r="A54" s="91" t="s">
        <v>657</v>
      </c>
      <c r="B54" s="91" t="s">
        <v>5</v>
      </c>
      <c r="C54" s="91" t="s">
        <v>658</v>
      </c>
      <c r="D54" s="91" t="str">
        <f>IF(AND(AND(経営・許可!H37="",NOT(ISNUMBER(経営・許可!H37))),NOT(ISNUMBER(経営・許可!H37))),"",経営・許可!H37)</f>
        <v/>
      </c>
      <c r="E54" s="91" t="str">
        <f t="shared" si="2"/>
        <v/>
      </c>
      <c r="F54" s="91" t="s">
        <v>659</v>
      </c>
      <c r="G54" s="91" t="s">
        <v>617</v>
      </c>
    </row>
    <row r="55" spans="1:7" ht="27" customHeight="1">
      <c r="A55" s="91" t="s">
        <v>660</v>
      </c>
      <c r="B55" s="91" t="s">
        <v>5</v>
      </c>
      <c r="C55" s="91" t="s">
        <v>661</v>
      </c>
      <c r="D55" s="91" t="str">
        <f>IF(AND(AND(経営・許可!H38="",NOT(ISNUMBER(経営・許可!H38))),NOT(ISNUMBER(経営・許可!H38))),"",経営・許可!H38)</f>
        <v/>
      </c>
      <c r="E55" s="91" t="str">
        <f t="shared" si="2"/>
        <v/>
      </c>
      <c r="F55" s="91" t="s">
        <v>662</v>
      </c>
      <c r="G55" s="91" t="s">
        <v>617</v>
      </c>
    </row>
    <row r="56" spans="1:7" ht="27" customHeight="1">
      <c r="A56" s="91" t="s">
        <v>663</v>
      </c>
      <c r="B56" s="91" t="s">
        <v>5</v>
      </c>
      <c r="C56" s="91" t="s">
        <v>664</v>
      </c>
      <c r="D56" s="91" t="str">
        <f>IF(AND(AND(経営・許可!H39="",NOT(ISNUMBER(経営・許可!H39))),NOT(ISNUMBER(経営・許可!H39))),"",経営・許可!H39)</f>
        <v/>
      </c>
      <c r="E56" s="91" t="str">
        <f t="shared" si="2"/>
        <v/>
      </c>
      <c r="F56" s="91" t="s">
        <v>665</v>
      </c>
      <c r="G56" s="91" t="s">
        <v>617</v>
      </c>
    </row>
    <row r="57" spans="1:7" ht="27" customHeight="1">
      <c r="A57" s="91" t="s">
        <v>666</v>
      </c>
      <c r="B57" s="91" t="s">
        <v>5</v>
      </c>
      <c r="C57" s="91" t="s">
        <v>667</v>
      </c>
      <c r="D57" s="91" t="str">
        <f>IF(AND(AND(経営・許可!H40="",NOT(ISNUMBER(経営・許可!H40))),NOT(ISNUMBER(経営・許可!H40))),"",経営・許可!H40)</f>
        <v/>
      </c>
      <c r="E57" s="91" t="str">
        <f t="shared" si="2"/>
        <v/>
      </c>
      <c r="F57" s="91" t="s">
        <v>668</v>
      </c>
      <c r="G57" s="91" t="s">
        <v>617</v>
      </c>
    </row>
    <row r="58" spans="1:7" ht="27" customHeight="1">
      <c r="A58" s="91" t="s">
        <v>669</v>
      </c>
      <c r="B58" s="91" t="s">
        <v>5</v>
      </c>
      <c r="C58" s="91" t="s">
        <v>670</v>
      </c>
      <c r="D58" s="91" t="str">
        <f>IF(AND(AND(経営・許可!H41="",NOT(ISNUMBER(経営・許可!H41))),NOT(ISNUMBER(経営・許可!H41))),"",経営・許可!H41)</f>
        <v/>
      </c>
      <c r="E58" s="91" t="str">
        <f t="shared" si="2"/>
        <v/>
      </c>
      <c r="F58" s="91" t="s">
        <v>671</v>
      </c>
      <c r="G58" s="91" t="s">
        <v>617</v>
      </c>
    </row>
    <row r="59" spans="1:7" ht="27" customHeight="1">
      <c r="A59" s="91" t="s">
        <v>672</v>
      </c>
      <c r="B59" s="91" t="s">
        <v>5</v>
      </c>
      <c r="C59" s="91" t="s">
        <v>673</v>
      </c>
      <c r="D59" s="91" t="str">
        <f>IF(AND(AND(経営・許可!H42="",NOT(ISNUMBER(経営・許可!H42))),NOT(ISNUMBER(経営・許可!H42))),"",経営・許可!H42)</f>
        <v/>
      </c>
      <c r="E59" s="91" t="str">
        <f t="shared" si="2"/>
        <v/>
      </c>
      <c r="F59" s="91" t="s">
        <v>674</v>
      </c>
      <c r="G59" s="91" t="s">
        <v>617</v>
      </c>
    </row>
    <row r="60" spans="1:7" ht="27" customHeight="1">
      <c r="A60" s="91" t="s">
        <v>675</v>
      </c>
      <c r="B60" s="91" t="s">
        <v>5</v>
      </c>
      <c r="C60" s="91" t="s">
        <v>676</v>
      </c>
      <c r="D60" s="91" t="str">
        <f>IF(AND(AND(経営・許可!H43="",NOT(ISNUMBER(経営・許可!H43))),NOT(ISNUMBER(経営・許可!H43))),"",経営・許可!H43)</f>
        <v/>
      </c>
      <c r="E60" s="91" t="str">
        <f t="shared" si="2"/>
        <v/>
      </c>
      <c r="F60" s="91" t="s">
        <v>677</v>
      </c>
      <c r="G60" s="91" t="s">
        <v>617</v>
      </c>
    </row>
    <row r="61" spans="1:7" ht="27" customHeight="1">
      <c r="A61" s="91" t="s">
        <v>678</v>
      </c>
      <c r="B61" s="91" t="s">
        <v>5</v>
      </c>
      <c r="C61" s="91" t="s">
        <v>679</v>
      </c>
      <c r="D61" s="91" t="str">
        <f>IF(AND(AND(経営・許可!H44="",NOT(ISNUMBER(経営・許可!H44))),NOT(ISNUMBER(経営・許可!H44))),"",経営・許可!H44)</f>
        <v/>
      </c>
      <c r="E61" s="91" t="str">
        <f t="shared" si="2"/>
        <v/>
      </c>
      <c r="F61" s="91" t="s">
        <v>680</v>
      </c>
      <c r="G61" s="91" t="s">
        <v>617</v>
      </c>
    </row>
    <row r="62" spans="1:7" ht="27" customHeight="1">
      <c r="A62" s="91" t="s">
        <v>681</v>
      </c>
      <c r="B62" s="91" t="s">
        <v>5</v>
      </c>
      <c r="C62" s="91" t="s">
        <v>682</v>
      </c>
      <c r="D62" s="91" t="str">
        <f>IF(AND(AND(経営・許可!H45="",NOT(ISNUMBER(経営・許可!H45))),NOT(ISNUMBER(経営・許可!H45))),"",経営・許可!H45)</f>
        <v/>
      </c>
      <c r="E62" s="91" t="str">
        <f t="shared" si="2"/>
        <v/>
      </c>
      <c r="F62" s="91" t="s">
        <v>683</v>
      </c>
      <c r="G62" s="91" t="s">
        <v>617</v>
      </c>
    </row>
    <row r="63" spans="1:7" ht="27" customHeight="1">
      <c r="A63" s="91" t="s">
        <v>684</v>
      </c>
      <c r="B63" s="91" t="s">
        <v>5</v>
      </c>
      <c r="C63" s="91" t="s">
        <v>685</v>
      </c>
      <c r="D63" s="91" t="str">
        <f>IF(AND(AND(経営・許可!H46="",NOT(ISNUMBER(経営・許可!H46))),NOT(ISNUMBER(経営・許可!H46))),"",経営・許可!H46)</f>
        <v/>
      </c>
      <c r="E63" s="91" t="str">
        <f t="shared" si="2"/>
        <v/>
      </c>
      <c r="F63" s="91" t="s">
        <v>686</v>
      </c>
      <c r="G63" s="91" t="s">
        <v>617</v>
      </c>
    </row>
    <row r="64" spans="1:7" ht="27" customHeight="1">
      <c r="A64" s="91" t="s">
        <v>687</v>
      </c>
      <c r="B64" s="91" t="s">
        <v>5</v>
      </c>
      <c r="C64" s="91" t="s">
        <v>688</v>
      </c>
      <c r="D64" s="91" t="str">
        <f>IF(AND(AND(経営・許可!H47="",NOT(ISNUMBER(経営・許可!H47))),NOT(ISNUMBER(経営・許可!H47))),"",経営・許可!H47)</f>
        <v/>
      </c>
      <c r="E64" s="91" t="str">
        <f t="shared" si="2"/>
        <v/>
      </c>
      <c r="F64" s="91" t="s">
        <v>689</v>
      </c>
      <c r="G64" s="91" t="s">
        <v>617</v>
      </c>
    </row>
    <row r="65" spans="1:7" ht="27" customHeight="1">
      <c r="A65" s="91" t="s">
        <v>690</v>
      </c>
      <c r="B65" s="91" t="s">
        <v>5</v>
      </c>
      <c r="C65" s="91" t="s">
        <v>691</v>
      </c>
      <c r="D65" s="91" t="str">
        <f>IF(AND(AND(経営・許可!H48="",NOT(ISNUMBER(経営・許可!H48))),NOT(ISNUMBER(経営・許可!H48))),"",経営・許可!H48)</f>
        <v/>
      </c>
      <c r="E65" s="91" t="str">
        <f t="shared" si="2"/>
        <v/>
      </c>
      <c r="F65" s="91" t="s">
        <v>692</v>
      </c>
      <c r="G65" s="91" t="s">
        <v>617</v>
      </c>
    </row>
    <row r="66" spans="1:7" ht="27" customHeight="1">
      <c r="A66" s="91" t="s">
        <v>693</v>
      </c>
      <c r="B66" s="91" t="s">
        <v>5</v>
      </c>
      <c r="C66" s="91" t="s">
        <v>694</v>
      </c>
      <c r="D66" s="91" t="str">
        <f>IF(AND(AND(経営・許可!H49="",NOT(ISNUMBER(経営・許可!H49))),NOT(ISNUMBER(経営・許可!H49))),"",経営・許可!H49)</f>
        <v/>
      </c>
      <c r="E66" s="91" t="str">
        <f t="shared" si="2"/>
        <v/>
      </c>
      <c r="F66" s="91" t="s">
        <v>695</v>
      </c>
      <c r="G66" s="91" t="s">
        <v>617</v>
      </c>
    </row>
    <row r="67" spans="1:7" ht="27" customHeight="1">
      <c r="A67" s="91" t="s">
        <v>176</v>
      </c>
      <c r="B67" s="91" t="s">
        <v>5</v>
      </c>
      <c r="C67" s="91" t="s">
        <v>177</v>
      </c>
      <c r="D67" s="91" t="str">
        <f>IF(AND(AND(経営・許可!H50="",NOT(ISNUMBER(経営・許可!H50))),NOT(ISNUMBER(経営・許可!H50))),"",経営・許可!H50)</f>
        <v/>
      </c>
      <c r="E67" s="91" t="str">
        <f t="shared" si="2"/>
        <v/>
      </c>
      <c r="F67" s="91" t="s">
        <v>696</v>
      </c>
      <c r="G67" s="91" t="s">
        <v>617</v>
      </c>
    </row>
    <row r="68" spans="1:7" ht="27" customHeight="1">
      <c r="A68" s="91" t="s">
        <v>178</v>
      </c>
      <c r="B68" s="91" t="s">
        <v>5</v>
      </c>
      <c r="C68" s="91" t="s">
        <v>179</v>
      </c>
      <c r="D68" s="91" t="str">
        <f>IF(AND(AND(経営・許可!H51="",NOT(ISNUMBER(経営・許可!H51))),NOT(ISNUMBER(経営・許可!H51))),"",経営・許可!H51)</f>
        <v/>
      </c>
      <c r="E68" s="91" t="str">
        <f t="shared" si="2"/>
        <v/>
      </c>
      <c r="F68" s="91" t="s">
        <v>697</v>
      </c>
      <c r="G68" s="91" t="s">
        <v>617</v>
      </c>
    </row>
    <row r="69" spans="1:7" ht="27" customHeight="1">
      <c r="A69" s="91" t="s">
        <v>163</v>
      </c>
      <c r="B69" s="91" t="s">
        <v>5</v>
      </c>
      <c r="C69" s="91" t="s">
        <v>164</v>
      </c>
      <c r="D69" s="91" t="str">
        <f>IF(AND(AND(経営・許可!H52="",NOT(ISNUMBER(経営・許可!H52))),NOT(ISNUMBER(経営・許可!H52))),"",経営・許可!H52)</f>
        <v/>
      </c>
      <c r="E69" s="91" t="str">
        <f t="shared" si="2"/>
        <v/>
      </c>
      <c r="F69" s="91" t="s">
        <v>698</v>
      </c>
      <c r="G69" s="91" t="s">
        <v>617</v>
      </c>
    </row>
    <row r="70" spans="1:7" ht="27" customHeight="1">
      <c r="A70" s="91" t="s">
        <v>165</v>
      </c>
      <c r="B70" s="91" t="s">
        <v>5</v>
      </c>
      <c r="C70" s="91" t="s">
        <v>166</v>
      </c>
      <c r="D70" s="91" t="str">
        <f>IF(AND(AND(経営・許可!H53="",NOT(ISNUMBER(経営・許可!H53))),NOT(ISNUMBER(経営・許可!H53))),"",経営・許可!H53)</f>
        <v/>
      </c>
      <c r="E70" s="91" t="str">
        <f t="shared" si="2"/>
        <v/>
      </c>
      <c r="F70" s="91" t="s">
        <v>699</v>
      </c>
      <c r="G70" s="91" t="s">
        <v>617</v>
      </c>
    </row>
    <row r="71" spans="1:7" ht="27" customHeight="1">
      <c r="A71" s="91" t="s">
        <v>167</v>
      </c>
      <c r="B71" s="91" t="s">
        <v>5</v>
      </c>
      <c r="C71" s="91" t="s">
        <v>168</v>
      </c>
      <c r="D71" s="91" t="str">
        <f>IF(AND(AND(経営・許可!H54="",NOT(ISNUMBER(経営・許可!H54))),NOT(ISNUMBER(経営・許可!H54))),"",経営・許可!H54)</f>
        <v/>
      </c>
      <c r="E71" s="91" t="str">
        <f t="shared" si="2"/>
        <v/>
      </c>
      <c r="F71" s="91" t="s">
        <v>700</v>
      </c>
      <c r="G71" s="91" t="s">
        <v>617</v>
      </c>
    </row>
    <row r="72" spans="1:7" ht="27" customHeight="1">
      <c r="A72" s="91" t="s">
        <v>701</v>
      </c>
      <c r="B72" s="91" t="s">
        <v>5</v>
      </c>
      <c r="C72" s="91" t="s">
        <v>702</v>
      </c>
      <c r="D72" s="91" t="str">
        <f>IF(AND(AND(経営・許可!H55="",NOT(ISNUMBER(経営・許可!H55))),NOT(ISNUMBER(経営・許可!H55))),"",経営・許可!H55)</f>
        <v/>
      </c>
      <c r="E72" s="91" t="str">
        <f t="shared" si="2"/>
        <v/>
      </c>
      <c r="F72" s="91" t="s">
        <v>703</v>
      </c>
      <c r="G72" s="91" t="s">
        <v>617</v>
      </c>
    </row>
    <row r="73" spans="1:7" ht="27" customHeight="1">
      <c r="A73" s="91" t="s">
        <v>704</v>
      </c>
      <c r="B73" s="91" t="s">
        <v>5</v>
      </c>
      <c r="C73" s="91" t="s">
        <v>705</v>
      </c>
      <c r="D73" s="91" t="str">
        <f>IF(AND(AND(経営・許可!H56="",NOT(ISNUMBER(経営・許可!H56))),NOT(ISNUMBER(経営・許可!H56))),"",経営・許可!H56)</f>
        <v/>
      </c>
      <c r="E73" s="91" t="str">
        <f t="shared" si="2"/>
        <v/>
      </c>
      <c r="F73" s="91" t="s">
        <v>706</v>
      </c>
      <c r="G73" s="91" t="s">
        <v>617</v>
      </c>
    </row>
    <row r="74" spans="1:7" ht="27" customHeight="1">
      <c r="A74" s="91" t="s">
        <v>707</v>
      </c>
      <c r="B74" s="91" t="s">
        <v>5</v>
      </c>
      <c r="C74" s="91" t="s">
        <v>708</v>
      </c>
      <c r="D74" s="91" t="str">
        <f>IF(AND(AND(経営・許可!H57="",NOT(ISNUMBER(経営・許可!H57))),NOT(ISNUMBER(経営・許可!H57))),"",経営・許可!H57)</f>
        <v/>
      </c>
      <c r="E74" s="91" t="str">
        <f t="shared" si="2"/>
        <v/>
      </c>
      <c r="F74" s="91" t="s">
        <v>709</v>
      </c>
      <c r="G74" s="91" t="s">
        <v>617</v>
      </c>
    </row>
    <row r="75" spans="1:7" ht="27" customHeight="1">
      <c r="A75" s="91" t="s">
        <v>710</v>
      </c>
      <c r="B75" s="91" t="s">
        <v>5</v>
      </c>
      <c r="C75" s="91" t="s">
        <v>711</v>
      </c>
      <c r="D75" s="91" t="str">
        <f>IF(AND(AND(経営・許可!H58="",NOT(ISNUMBER(経営・許可!H58))),NOT(ISNUMBER(経営・許可!H58))),"",経営・許可!H58)</f>
        <v/>
      </c>
      <c r="E75" s="91" t="str">
        <f t="shared" si="2"/>
        <v/>
      </c>
      <c r="F75" s="91" t="s">
        <v>712</v>
      </c>
      <c r="G75" s="91" t="s">
        <v>617</v>
      </c>
    </row>
    <row r="76" spans="1:7" ht="27" customHeight="1">
      <c r="A76" s="91" t="s">
        <v>713</v>
      </c>
      <c r="B76" s="91" t="s">
        <v>5</v>
      </c>
      <c r="C76" s="91" t="s">
        <v>714</v>
      </c>
      <c r="D76" s="91" t="str">
        <f>IF(AND(AND(経営・許可!H59="",NOT(ISNUMBER(経営・許可!H59))),NOT(ISNUMBER(経営・許可!H59))),"",経営・許可!H59)</f>
        <v/>
      </c>
      <c r="E76" s="91" t="str">
        <f t="shared" si="2"/>
        <v/>
      </c>
      <c r="F76" s="91" t="s">
        <v>715</v>
      </c>
      <c r="G76" s="91" t="s">
        <v>617</v>
      </c>
    </row>
    <row r="77" spans="1:7" ht="27" customHeight="1">
      <c r="A77" s="91" t="s">
        <v>716</v>
      </c>
      <c r="B77" s="91" t="s">
        <v>5</v>
      </c>
      <c r="C77" s="91" t="s">
        <v>717</v>
      </c>
      <c r="D77" s="91" t="str">
        <f>IF(AND(AND(経営・許可!H60="",NOT(ISNUMBER(経営・許可!H60))),NOT(ISNUMBER(経営・許可!H60))),"",経営・許可!H60)</f>
        <v/>
      </c>
      <c r="E77" s="91" t="str">
        <f t="shared" si="2"/>
        <v/>
      </c>
      <c r="F77" s="91" t="s">
        <v>718</v>
      </c>
      <c r="G77" s="91" t="s">
        <v>617</v>
      </c>
    </row>
    <row r="78" spans="1:7" ht="27" customHeight="1">
      <c r="A78" s="91" t="s">
        <v>719</v>
      </c>
      <c r="B78" s="91" t="s">
        <v>5</v>
      </c>
      <c r="C78" s="91" t="s">
        <v>720</v>
      </c>
      <c r="D78" s="91" t="str">
        <f>IF(AND(AND(経営・許可!H61="",NOT(ISNUMBER(経営・許可!H61))),NOT(ISNUMBER(経営・許可!H61))),"",経営・許可!H61)</f>
        <v/>
      </c>
      <c r="E78" s="91" t="str">
        <f t="shared" si="2"/>
        <v/>
      </c>
      <c r="F78" s="91" t="s">
        <v>721</v>
      </c>
      <c r="G78" s="91" t="s">
        <v>617</v>
      </c>
    </row>
    <row r="79" spans="1:7" ht="27" customHeight="1">
      <c r="A79" s="91" t="s">
        <v>722</v>
      </c>
      <c r="B79" s="91" t="s">
        <v>5</v>
      </c>
      <c r="C79" s="91" t="s">
        <v>723</v>
      </c>
      <c r="D79" s="91" t="str">
        <f>IF(AND(AND(経営・許可!H62="",NOT(ISNUMBER(経営・許可!H62))),NOT(ISNUMBER(経営・許可!H62))),"",経営・許可!H62)</f>
        <v/>
      </c>
      <c r="E79" s="91" t="str">
        <f t="shared" si="2"/>
        <v/>
      </c>
      <c r="F79" s="91" t="s">
        <v>724</v>
      </c>
      <c r="G79" s="91" t="s">
        <v>617</v>
      </c>
    </row>
    <row r="80" spans="1:7" ht="27" customHeight="1">
      <c r="A80" s="91" t="s">
        <v>725</v>
      </c>
      <c r="B80" s="91" t="s">
        <v>5</v>
      </c>
      <c r="C80" s="91" t="s">
        <v>726</v>
      </c>
      <c r="D80" s="91" t="str">
        <f>IF(AND(AND(経営・許可!H63="",NOT(ISNUMBER(経営・許可!H63))),NOT(ISNUMBER(経営・許可!H63))),"",経営・許可!H63)</f>
        <v/>
      </c>
      <c r="E80" s="91" t="str">
        <f t="shared" si="2"/>
        <v/>
      </c>
      <c r="F80" s="91" t="s">
        <v>727</v>
      </c>
      <c r="G80" s="91" t="s">
        <v>617</v>
      </c>
    </row>
    <row r="81" spans="1:7" ht="27" customHeight="1">
      <c r="A81" s="91" t="s">
        <v>728</v>
      </c>
      <c r="B81" s="91" t="s">
        <v>5</v>
      </c>
      <c r="C81" s="91" t="s">
        <v>729</v>
      </c>
      <c r="D81" s="91" t="str">
        <f>IF(AND(AND(経営・許可!H64="",NOT(ISNUMBER(経営・許可!H64))),NOT(ISNUMBER(経営・許可!H64))),"",経営・許可!H64)</f>
        <v/>
      </c>
      <c r="E81" s="91" t="str">
        <f t="shared" si="2"/>
        <v/>
      </c>
      <c r="F81" s="91" t="s">
        <v>730</v>
      </c>
      <c r="G81" s="91" t="s">
        <v>617</v>
      </c>
    </row>
    <row r="82" spans="1:7" ht="27" customHeight="1">
      <c r="A82" s="91" t="s">
        <v>731</v>
      </c>
      <c r="B82" s="91" t="s">
        <v>5</v>
      </c>
      <c r="C82" s="91" t="s">
        <v>732</v>
      </c>
      <c r="D82" s="91" t="str">
        <f>IF(AND(AND(経営・許可!H65="",NOT(ISNUMBER(経営・許可!H65))),NOT(ISNUMBER(経営・許可!H65))),"",経営・許可!H65)</f>
        <v/>
      </c>
      <c r="E82" s="91" t="str">
        <f t="shared" si="2"/>
        <v/>
      </c>
      <c r="F82" s="91" t="s">
        <v>733</v>
      </c>
      <c r="G82" s="91" t="s">
        <v>617</v>
      </c>
    </row>
    <row r="83" spans="1:7" ht="27" customHeight="1">
      <c r="A83" s="91" t="s">
        <v>734</v>
      </c>
      <c r="B83" s="91" t="s">
        <v>5</v>
      </c>
      <c r="C83" s="91" t="s">
        <v>735</v>
      </c>
      <c r="D83" s="91" t="str">
        <f>IF(AND(AND(経営・許可!H66="",NOT(ISNUMBER(経営・許可!H66))),NOT(ISNUMBER(経営・許可!H66))),"",経営・許可!H66)</f>
        <v/>
      </c>
      <c r="E83" s="91" t="str">
        <f t="shared" si="2"/>
        <v/>
      </c>
      <c r="F83" s="91" t="s">
        <v>736</v>
      </c>
      <c r="G83" s="91" t="s">
        <v>617</v>
      </c>
    </row>
    <row r="84" spans="1:7" ht="27" customHeight="1">
      <c r="A84" s="91" t="s">
        <v>737</v>
      </c>
      <c r="B84" s="91" t="s">
        <v>5</v>
      </c>
      <c r="C84" s="91" t="s">
        <v>738</v>
      </c>
      <c r="D84" s="91" t="str">
        <f>IF(AND(AND(経営・許可!H67="",NOT(ISNUMBER(経営・許可!H67))),NOT(ISNUMBER(経営・許可!H67))),"",経営・許可!H67)</f>
        <v/>
      </c>
      <c r="E84" s="91" t="str">
        <f t="shared" si="2"/>
        <v/>
      </c>
      <c r="F84" s="91" t="s">
        <v>739</v>
      </c>
      <c r="G84" s="91" t="s">
        <v>617</v>
      </c>
    </row>
    <row r="85" spans="1:7" ht="27" customHeight="1">
      <c r="A85" s="91" t="s">
        <v>740</v>
      </c>
      <c r="B85" s="91" t="s">
        <v>5</v>
      </c>
      <c r="C85" s="91" t="s">
        <v>741</v>
      </c>
      <c r="D85" s="91" t="str">
        <f>IF(AND(AND(経営・許可!H68="",NOT(ISNUMBER(経営・許可!H68))),NOT(ISNUMBER(経営・許可!H68))),"",経営・許可!H68)</f>
        <v/>
      </c>
      <c r="E85" s="91" t="str">
        <f t="shared" si="2"/>
        <v/>
      </c>
      <c r="F85" s="91" t="s">
        <v>742</v>
      </c>
      <c r="G85" s="91" t="s">
        <v>617</v>
      </c>
    </row>
    <row r="86" spans="1:7" ht="27" customHeight="1">
      <c r="A86" s="91" t="s">
        <v>743</v>
      </c>
      <c r="B86" s="91" t="s">
        <v>5</v>
      </c>
      <c r="C86" s="91" t="s">
        <v>744</v>
      </c>
      <c r="D86" s="91" t="str">
        <f>IF(AND(AND(経営・許可!H69="",NOT(ISNUMBER(経営・許可!H69))),NOT(ISNUMBER(経営・許可!H69))),"",経営・許可!H69)</f>
        <v/>
      </c>
      <c r="E86" s="91" t="str">
        <f t="shared" si="2"/>
        <v/>
      </c>
      <c r="F86" s="91" t="s">
        <v>745</v>
      </c>
      <c r="G86" s="91" t="s">
        <v>617</v>
      </c>
    </row>
    <row r="87" spans="1:7" ht="27" customHeight="1">
      <c r="A87" s="91" t="s">
        <v>746</v>
      </c>
      <c r="B87" s="91" t="s">
        <v>5</v>
      </c>
      <c r="C87" s="91" t="s">
        <v>747</v>
      </c>
      <c r="D87" s="91" t="str">
        <f>IF(AND(AND(経営・許可!H70="",NOT(ISNUMBER(経営・許可!H70))),NOT(ISNUMBER(経営・許可!H70))),"",経営・許可!H70)</f>
        <v/>
      </c>
      <c r="E87" s="91" t="str">
        <f t="shared" si="2"/>
        <v/>
      </c>
      <c r="F87" s="91" t="s">
        <v>748</v>
      </c>
      <c r="G87" s="91" t="s">
        <v>617</v>
      </c>
    </row>
    <row r="88" spans="1:7" ht="27" customHeight="1">
      <c r="A88" s="91" t="s">
        <v>749</v>
      </c>
      <c r="B88" s="91" t="s">
        <v>5</v>
      </c>
      <c r="C88" s="91" t="s">
        <v>750</v>
      </c>
      <c r="D88" s="91" t="str">
        <f>IF(AND(AND(経営・許可!H71="",NOT(ISNUMBER(経営・許可!H71))),NOT(ISNUMBER(経営・許可!H71))),"",経営・許可!H71)</f>
        <v/>
      </c>
      <c r="E88" s="91" t="str">
        <f t="shared" si="2"/>
        <v/>
      </c>
      <c r="F88" s="91" t="s">
        <v>751</v>
      </c>
      <c r="G88" s="91" t="s">
        <v>617</v>
      </c>
    </row>
    <row r="89" spans="1:7" ht="27" customHeight="1">
      <c r="A89" s="91" t="s">
        <v>752</v>
      </c>
      <c r="B89" s="91" t="s">
        <v>5</v>
      </c>
      <c r="C89" s="91" t="s">
        <v>753</v>
      </c>
      <c r="D89" s="91" t="str">
        <f>IF(AND(AND(経営・許可!H72="",NOT(ISNUMBER(経営・許可!H72))),NOT(ISNUMBER(経営・許可!H72))),"",経営・許可!H72)</f>
        <v/>
      </c>
      <c r="E89" s="91" t="str">
        <f t="shared" si="2"/>
        <v/>
      </c>
      <c r="F89" s="91" t="s">
        <v>754</v>
      </c>
      <c r="G89" s="91" t="s">
        <v>617</v>
      </c>
    </row>
    <row r="90" spans="1:7" ht="27" customHeight="1">
      <c r="A90" s="91" t="s">
        <v>755</v>
      </c>
      <c r="B90" s="91" t="s">
        <v>5</v>
      </c>
      <c r="C90" s="91" t="s">
        <v>756</v>
      </c>
      <c r="D90" s="91" t="str">
        <f>IF(AND(AND(経営・許可!H73="",NOT(ISNUMBER(経営・許可!H73))),NOT(ISNUMBER(経営・許可!H73))),"",経営・許可!H73)</f>
        <v/>
      </c>
      <c r="E90" s="91" t="str">
        <f t="shared" si="2"/>
        <v/>
      </c>
      <c r="F90" s="91" t="s">
        <v>757</v>
      </c>
      <c r="G90" s="91" t="s">
        <v>617</v>
      </c>
    </row>
    <row r="91" spans="1:7" ht="27" customHeight="1">
      <c r="A91" s="91" t="s">
        <v>758</v>
      </c>
      <c r="B91" s="91" t="s">
        <v>5</v>
      </c>
      <c r="C91" s="91" t="s">
        <v>759</v>
      </c>
      <c r="D91" s="91" t="str">
        <f>IF(AND(AND(経営・許可!H74="",NOT(ISNUMBER(経営・許可!H74))),NOT(ISNUMBER(経営・許可!H74))),"",経営・許可!H74)</f>
        <v/>
      </c>
      <c r="E91" s="91" t="str">
        <f t="shared" si="2"/>
        <v/>
      </c>
      <c r="F91" s="91" t="s">
        <v>760</v>
      </c>
      <c r="G91" s="91" t="s">
        <v>617</v>
      </c>
    </row>
    <row r="92" spans="1:7" ht="27" customHeight="1">
      <c r="A92" s="91" t="s">
        <v>761</v>
      </c>
      <c r="B92" s="91" t="s">
        <v>5</v>
      </c>
      <c r="C92" s="91" t="s">
        <v>762</v>
      </c>
      <c r="D92" s="91" t="str">
        <f>IF(AND(AND(経営・許可!H75="",NOT(ISNUMBER(経営・許可!H75))),NOT(ISNUMBER(経営・許可!H75))),"",経営・許可!H75)</f>
        <v/>
      </c>
      <c r="E92" s="91" t="str">
        <f t="shared" si="2"/>
        <v/>
      </c>
      <c r="F92" s="91" t="s">
        <v>763</v>
      </c>
      <c r="G92" s="91" t="s">
        <v>617</v>
      </c>
    </row>
    <row r="93" spans="1:7" ht="27" customHeight="1">
      <c r="A93" s="91" t="s">
        <v>764</v>
      </c>
      <c r="B93" s="91" t="s">
        <v>5</v>
      </c>
      <c r="C93" s="91" t="s">
        <v>765</v>
      </c>
      <c r="D93" s="91" t="str">
        <f>IF(AND(AND(経営・許可!H76="",NOT(ISNUMBER(経営・許可!H76))),NOT(ISNUMBER(経営・許可!H76))),"",経営・許可!H76)</f>
        <v/>
      </c>
      <c r="E93" s="91" t="str">
        <f t="shared" si="2"/>
        <v/>
      </c>
      <c r="F93" s="91" t="s">
        <v>766</v>
      </c>
      <c r="G93" s="91" t="s">
        <v>617</v>
      </c>
    </row>
    <row r="94" spans="1:7" ht="27" customHeight="1">
      <c r="A94" s="91" t="s">
        <v>767</v>
      </c>
      <c r="B94" s="91" t="s">
        <v>5</v>
      </c>
      <c r="C94" s="91" t="s">
        <v>768</v>
      </c>
      <c r="D94" s="91" t="str">
        <f>IF(AND(AND(経営・許可!H77="",NOT(ISNUMBER(経営・許可!H77))),NOT(ISNUMBER(経営・許可!H77))),"",経営・許可!H77)</f>
        <v/>
      </c>
      <c r="E94" s="91" t="str">
        <f t="shared" si="2"/>
        <v/>
      </c>
      <c r="F94" s="91" t="s">
        <v>769</v>
      </c>
      <c r="G94" s="91" t="s">
        <v>617</v>
      </c>
    </row>
    <row r="95" spans="1:7" ht="27" customHeight="1">
      <c r="A95" s="91" t="s">
        <v>770</v>
      </c>
      <c r="B95" s="91" t="s">
        <v>5</v>
      </c>
      <c r="C95" s="91" t="s">
        <v>771</v>
      </c>
      <c r="D95" s="91" t="str">
        <f>IF(AND(AND(経営・許可!H78="",NOT(ISNUMBER(経営・許可!H78))),NOT(ISNUMBER(経営・許可!H78))),"",経営・許可!H78)</f>
        <v/>
      </c>
      <c r="E95" s="91" t="str">
        <f t="shared" si="2"/>
        <v/>
      </c>
      <c r="F95" s="91" t="s">
        <v>772</v>
      </c>
      <c r="G95" s="91" t="s">
        <v>617</v>
      </c>
    </row>
    <row r="96" spans="1:7" ht="27" customHeight="1">
      <c r="A96" s="91" t="s">
        <v>773</v>
      </c>
      <c r="B96" s="91" t="s">
        <v>5</v>
      </c>
      <c r="C96" s="91" t="s">
        <v>774</v>
      </c>
      <c r="D96" s="91" t="str">
        <f>IF(AND(AND(経営・許可!H79="",NOT(ISNUMBER(経営・許可!H79))),NOT(ISNUMBER(経営・許可!H79))),"",経営・許可!H79)</f>
        <v/>
      </c>
      <c r="E96" s="91" t="str">
        <f t="shared" si="2"/>
        <v/>
      </c>
      <c r="F96" s="91" t="s">
        <v>775</v>
      </c>
      <c r="G96" s="91" t="s">
        <v>617</v>
      </c>
    </row>
    <row r="97" spans="1:7" ht="27" customHeight="1">
      <c r="A97" s="91" t="s">
        <v>776</v>
      </c>
      <c r="B97" s="91" t="s">
        <v>5</v>
      </c>
      <c r="C97" s="91" t="s">
        <v>777</v>
      </c>
      <c r="D97" s="91" t="str">
        <f>IF(AND(AND(経営・許可!H80="",NOT(ISNUMBER(経営・許可!H80))),NOT(ISNUMBER(経営・許可!H80))),"",経営・許可!H80)</f>
        <v/>
      </c>
      <c r="E97" s="91" t="str">
        <f t="shared" si="2"/>
        <v/>
      </c>
      <c r="F97" s="91" t="s">
        <v>778</v>
      </c>
      <c r="G97" s="91" t="s">
        <v>617</v>
      </c>
    </row>
    <row r="98" spans="1:7" ht="27" customHeight="1">
      <c r="A98" s="91" t="s">
        <v>779</v>
      </c>
      <c r="B98" s="91" t="s">
        <v>5</v>
      </c>
      <c r="C98" s="91" t="s">
        <v>780</v>
      </c>
      <c r="D98" s="91" t="str">
        <f>IF(AND(AND(経営・許可!H81="",NOT(ISNUMBER(経営・許可!H81))),NOT(ISNUMBER(経営・許可!H81))),"",経営・許可!H81)</f>
        <v/>
      </c>
      <c r="E98" s="91" t="str">
        <f t="shared" si="2"/>
        <v/>
      </c>
      <c r="F98" s="91" t="s">
        <v>781</v>
      </c>
      <c r="G98" s="91" t="s">
        <v>617</v>
      </c>
    </row>
    <row r="99" spans="1:7" ht="27" customHeight="1">
      <c r="A99" s="91" t="s">
        <v>782</v>
      </c>
      <c r="B99" s="91" t="s">
        <v>5</v>
      </c>
      <c r="C99" s="91" t="s">
        <v>783</v>
      </c>
      <c r="D99" s="91" t="str">
        <f>IF(AND(AND(経営・許可!H82="",NOT(ISNUMBER(経営・許可!H82))),NOT(ISNUMBER(経営・許可!H82))),"",経営・許可!H82)</f>
        <v/>
      </c>
      <c r="E99" s="91" t="str">
        <f t="shared" si="2"/>
        <v/>
      </c>
      <c r="F99" s="91" t="s">
        <v>784</v>
      </c>
      <c r="G99" s="91" t="s">
        <v>617</v>
      </c>
    </row>
    <row r="100" spans="1:7" ht="27" customHeight="1">
      <c r="A100" s="91" t="s">
        <v>785</v>
      </c>
      <c r="B100" s="91" t="s">
        <v>5</v>
      </c>
      <c r="C100" s="91" t="s">
        <v>786</v>
      </c>
      <c r="D100" s="91" t="str">
        <f>IF(AND(AND(経営・許可!H83="",NOT(ISNUMBER(経営・許可!H83))),NOT(ISNUMBER(経営・許可!H83))),"",経営・許可!H83)</f>
        <v/>
      </c>
      <c r="E100" s="91" t="str">
        <f t="shared" si="2"/>
        <v/>
      </c>
      <c r="F100" s="91" t="s">
        <v>787</v>
      </c>
      <c r="G100" s="91" t="s">
        <v>617</v>
      </c>
    </row>
    <row r="101" spans="1:7" ht="27" customHeight="1">
      <c r="A101" s="91" t="s">
        <v>154</v>
      </c>
      <c r="B101" s="91" t="s">
        <v>5</v>
      </c>
      <c r="C101" s="91" t="s">
        <v>788</v>
      </c>
      <c r="D101" s="91" t="str">
        <f>IF(AND(AND(経営・許可!H84="",NOT(ISNUMBER(経営・許可!H84))),NOT(ISNUMBER(経営・許可!H84))),"",経営・許可!H84)</f>
        <v/>
      </c>
      <c r="E101" s="91" t="str">
        <f t="shared" si="2"/>
        <v/>
      </c>
      <c r="F101" s="91" t="s">
        <v>789</v>
      </c>
      <c r="G101" s="91" t="s">
        <v>617</v>
      </c>
    </row>
    <row r="102" spans="1:7" ht="27" customHeight="1">
      <c r="A102" s="91" t="s">
        <v>162</v>
      </c>
      <c r="B102" s="91" t="s">
        <v>5</v>
      </c>
      <c r="C102" s="91" t="s">
        <v>790</v>
      </c>
      <c r="D102" s="91" t="str">
        <f>IF(AND(AND(経営・許可!H85="",NOT(ISNUMBER(経営・許可!H85))),NOT(ISNUMBER(経営・許可!H85))),"",経営・許可!H85)</f>
        <v/>
      </c>
      <c r="E102" s="91" t="str">
        <f t="shared" si="2"/>
        <v/>
      </c>
      <c r="F102" s="91" t="s">
        <v>791</v>
      </c>
      <c r="G102" s="91" t="s">
        <v>617</v>
      </c>
    </row>
    <row r="103" spans="1:7" ht="27" customHeight="1">
      <c r="A103" s="91" t="s">
        <v>792</v>
      </c>
      <c r="B103" s="91" t="s">
        <v>5</v>
      </c>
      <c r="C103" s="91" t="s">
        <v>793</v>
      </c>
      <c r="D103" s="91" t="str">
        <f>IF(AND(AND(経営・許可!H86="",NOT(ISNUMBER(経営・許可!H86))),NOT(ISNUMBER(経営・許可!H86))),"",経営・許可!H86)</f>
        <v/>
      </c>
      <c r="E103" s="91" t="str">
        <f t="shared" si="2"/>
        <v/>
      </c>
      <c r="F103" s="91" t="s">
        <v>794</v>
      </c>
      <c r="G103" s="91" t="s">
        <v>617</v>
      </c>
    </row>
    <row r="104" spans="1:7" ht="27" customHeight="1">
      <c r="A104" s="91" t="s">
        <v>795</v>
      </c>
      <c r="B104" s="91" t="s">
        <v>5</v>
      </c>
      <c r="C104" s="91" t="s">
        <v>796</v>
      </c>
      <c r="D104" s="91" t="str">
        <f>IF(AND(AND(経営・許可!H87="",NOT(ISNUMBER(経営・許可!H87))),NOT(ISNUMBER(経営・許可!H87))),"",経営・許可!H87)</f>
        <v/>
      </c>
      <c r="E104" s="91" t="str">
        <f t="shared" si="2"/>
        <v/>
      </c>
      <c r="F104" s="91" t="s">
        <v>797</v>
      </c>
      <c r="G104" s="91" t="s">
        <v>617</v>
      </c>
    </row>
    <row r="105" spans="1:7" ht="27" customHeight="1">
      <c r="A105" s="91" t="s">
        <v>798</v>
      </c>
      <c r="B105" s="91" t="s">
        <v>5</v>
      </c>
      <c r="C105" s="91" t="s">
        <v>799</v>
      </c>
      <c r="D105" s="91" t="str">
        <f>IF(AND(AND(経営・許可!H88="",NOT(ISNUMBER(経営・許可!H88))),NOT(ISNUMBER(経営・許可!H88))),"",経営・許可!H88)</f>
        <v/>
      </c>
      <c r="E105" s="91" t="str">
        <f t="shared" ref="E105:E132" si="3">IF(AND(D105="",NOT(ISNUMBER(D105))),"",D105)</f>
        <v/>
      </c>
      <c r="F105" s="91" t="s">
        <v>800</v>
      </c>
      <c r="G105" s="91" t="s">
        <v>617</v>
      </c>
    </row>
    <row r="106" spans="1:7" ht="27" customHeight="1">
      <c r="A106" s="91" t="s">
        <v>801</v>
      </c>
      <c r="B106" s="91" t="s">
        <v>5</v>
      </c>
      <c r="C106" s="91" t="s">
        <v>802</v>
      </c>
      <c r="D106" s="91" t="str">
        <f>IF(AND(AND(経営・許可!H89="",NOT(ISNUMBER(経営・許可!H89))),NOT(ISNUMBER(経営・許可!H89))),"",経営・許可!H89)</f>
        <v/>
      </c>
      <c r="E106" s="91" t="str">
        <f t="shared" si="3"/>
        <v/>
      </c>
      <c r="F106" s="91" t="s">
        <v>803</v>
      </c>
      <c r="G106" s="91" t="s">
        <v>617</v>
      </c>
    </row>
    <row r="107" spans="1:7" ht="27" customHeight="1">
      <c r="A107" s="91" t="s">
        <v>170</v>
      </c>
      <c r="B107" s="91" t="s">
        <v>5</v>
      </c>
      <c r="C107" s="91" t="s">
        <v>804</v>
      </c>
      <c r="D107" s="91" t="str">
        <f>IF(AND(AND(経営・許可!H90="",NOT(ISNUMBER(経営・許可!H90))),NOT(ISNUMBER(経営・許可!H90))),"",経営・許可!H90)</f>
        <v/>
      </c>
      <c r="E107" s="91" t="str">
        <f t="shared" si="3"/>
        <v/>
      </c>
      <c r="F107" s="91" t="s">
        <v>805</v>
      </c>
      <c r="G107" s="91" t="s">
        <v>617</v>
      </c>
    </row>
    <row r="108" spans="1:7" ht="27" customHeight="1">
      <c r="A108" s="91" t="s">
        <v>171</v>
      </c>
      <c r="B108" s="91" t="s">
        <v>5</v>
      </c>
      <c r="C108" s="91" t="s">
        <v>806</v>
      </c>
      <c r="D108" s="91" t="str">
        <f>IF(AND(AND(経営・許可!H91="",NOT(ISNUMBER(経営・許可!H91))),NOT(ISNUMBER(経営・許可!H91))),"",経営・許可!H91)</f>
        <v/>
      </c>
      <c r="E108" s="91" t="str">
        <f t="shared" si="3"/>
        <v/>
      </c>
      <c r="F108" s="91" t="s">
        <v>807</v>
      </c>
      <c r="G108" s="91" t="s">
        <v>617</v>
      </c>
    </row>
    <row r="109" spans="1:7" ht="27" customHeight="1">
      <c r="A109" s="91" t="s">
        <v>172</v>
      </c>
      <c r="B109" s="91" t="s">
        <v>5</v>
      </c>
      <c r="C109" s="91" t="s">
        <v>173</v>
      </c>
      <c r="D109" s="91" t="str">
        <f>IF(AND(AND(経営・許可!H92="",NOT(ISNUMBER(経営・許可!H92))),NOT(ISNUMBER(経営・許可!H92))),"",経営・許可!H92)</f>
        <v/>
      </c>
      <c r="E109" s="91" t="str">
        <f t="shared" si="3"/>
        <v/>
      </c>
      <c r="F109" s="91" t="s">
        <v>808</v>
      </c>
      <c r="G109" s="91" t="s">
        <v>617</v>
      </c>
    </row>
    <row r="110" spans="1:7" ht="27" customHeight="1">
      <c r="A110" s="91" t="s">
        <v>809</v>
      </c>
      <c r="B110" s="91" t="s">
        <v>5</v>
      </c>
      <c r="C110" s="91" t="s">
        <v>810</v>
      </c>
      <c r="D110" s="91" t="str">
        <f>IF(AND(AND(経営・許可!H93="",NOT(ISNUMBER(経営・許可!H93))),NOT(ISNUMBER(経営・許可!H93))),"",経営・許可!H93)</f>
        <v/>
      </c>
      <c r="E110" s="91" t="str">
        <f t="shared" si="3"/>
        <v/>
      </c>
      <c r="F110" s="91" t="s">
        <v>811</v>
      </c>
      <c r="G110" s="91" t="s">
        <v>617</v>
      </c>
    </row>
    <row r="111" spans="1:7" ht="27" customHeight="1">
      <c r="A111" s="91" t="s">
        <v>812</v>
      </c>
      <c r="B111" s="91" t="s">
        <v>5</v>
      </c>
      <c r="C111" s="91" t="s">
        <v>813</v>
      </c>
      <c r="D111" s="91" t="str">
        <f>IF(AND(AND(経営・許可!H94="",NOT(ISNUMBER(経営・許可!H94))),NOT(ISNUMBER(経営・許可!H94))),"",経営・許可!H94)</f>
        <v/>
      </c>
      <c r="E111" s="91" t="str">
        <f t="shared" si="3"/>
        <v/>
      </c>
      <c r="F111" s="91" t="s">
        <v>814</v>
      </c>
      <c r="G111" s="91" t="s">
        <v>617</v>
      </c>
    </row>
    <row r="112" spans="1:7" ht="27" customHeight="1">
      <c r="A112" s="91" t="s">
        <v>815</v>
      </c>
      <c r="B112" s="91" t="s">
        <v>5</v>
      </c>
      <c r="C112" s="91" t="s">
        <v>816</v>
      </c>
      <c r="D112" s="91" t="str">
        <f>IF(AND(AND(経営・許可!H95="",NOT(ISNUMBER(経営・許可!H95))),NOT(ISNUMBER(経営・許可!H95))),"",経営・許可!H95)</f>
        <v/>
      </c>
      <c r="E112" s="91" t="str">
        <f t="shared" si="3"/>
        <v/>
      </c>
      <c r="F112" s="91" t="s">
        <v>817</v>
      </c>
      <c r="G112" s="91" t="s">
        <v>617</v>
      </c>
    </row>
    <row r="113" spans="1:7" ht="27" customHeight="1">
      <c r="A113" s="91" t="s">
        <v>818</v>
      </c>
      <c r="B113" s="91" t="s">
        <v>5</v>
      </c>
      <c r="C113" s="91" t="s">
        <v>819</v>
      </c>
      <c r="D113" s="91" t="str">
        <f>IF(AND(AND(経営・許可!H96="",NOT(ISNUMBER(経営・許可!H96))),NOT(ISNUMBER(経営・許可!H96))),"",経営・許可!H96)</f>
        <v/>
      </c>
      <c r="E113" s="91" t="str">
        <f t="shared" si="3"/>
        <v/>
      </c>
      <c r="F113" s="91" t="s">
        <v>820</v>
      </c>
      <c r="G113" s="91" t="s">
        <v>617</v>
      </c>
    </row>
    <row r="114" spans="1:7" ht="27" customHeight="1">
      <c r="A114" s="91" t="s">
        <v>174</v>
      </c>
      <c r="B114" s="91" t="s">
        <v>5</v>
      </c>
      <c r="C114" s="91" t="s">
        <v>821</v>
      </c>
      <c r="D114" s="91" t="str">
        <f>IF(AND(AND(経営・許可!H97="",NOT(ISNUMBER(経営・許可!H97))),NOT(ISNUMBER(経営・許可!H97))),"",経営・許可!H97)</f>
        <v/>
      </c>
      <c r="E114" s="91" t="str">
        <f t="shared" si="3"/>
        <v/>
      </c>
      <c r="F114" s="91" t="s">
        <v>822</v>
      </c>
      <c r="G114" s="91" t="s">
        <v>617</v>
      </c>
    </row>
    <row r="115" spans="1:7" ht="27" customHeight="1">
      <c r="A115" s="91" t="s">
        <v>175</v>
      </c>
      <c r="B115" s="91" t="s">
        <v>5</v>
      </c>
      <c r="C115" s="91" t="s">
        <v>823</v>
      </c>
      <c r="D115" s="91" t="str">
        <f>IF(AND(AND(経営・許可!H98="",NOT(ISNUMBER(経営・許可!H98))),NOT(ISNUMBER(経営・許可!H98))),"",経営・許可!H98)</f>
        <v/>
      </c>
      <c r="E115" s="91" t="str">
        <f t="shared" si="3"/>
        <v/>
      </c>
      <c r="F115" s="91" t="s">
        <v>824</v>
      </c>
      <c r="G115" s="91" t="s">
        <v>617</v>
      </c>
    </row>
    <row r="116" spans="1:7" ht="27" customHeight="1">
      <c r="A116" s="91" t="s">
        <v>825</v>
      </c>
      <c r="B116" s="91" t="s">
        <v>5</v>
      </c>
      <c r="C116" s="91" t="s">
        <v>826</v>
      </c>
      <c r="D116" s="91" t="str">
        <f>IF(AND(AND(経営・許可!H99="",NOT(ISNUMBER(経営・許可!H99))),NOT(ISNUMBER(経営・許可!H99))),"",経営・許可!H99)</f>
        <v/>
      </c>
      <c r="E116" s="91" t="str">
        <f t="shared" si="3"/>
        <v/>
      </c>
      <c r="F116" s="91" t="s">
        <v>827</v>
      </c>
      <c r="G116" s="91" t="s">
        <v>617</v>
      </c>
    </row>
    <row r="117" spans="1:7" ht="27" customHeight="1">
      <c r="A117" s="91" t="s">
        <v>828</v>
      </c>
      <c r="B117" s="91" t="s">
        <v>5</v>
      </c>
      <c r="C117" s="91" t="s">
        <v>829</v>
      </c>
      <c r="D117" s="91" t="str">
        <f>IF(AND(AND(経営・許可!H100="",NOT(ISNUMBER(経営・許可!H100))),NOT(ISNUMBER(経営・許可!H100))),"",経営・許可!H100)</f>
        <v/>
      </c>
      <c r="E117" s="91" t="str">
        <f t="shared" si="3"/>
        <v/>
      </c>
      <c r="F117" s="91" t="s">
        <v>830</v>
      </c>
      <c r="G117" s="91" t="s">
        <v>617</v>
      </c>
    </row>
    <row r="118" spans="1:7" ht="27" customHeight="1">
      <c r="A118" s="91" t="s">
        <v>831</v>
      </c>
      <c r="B118" s="91" t="s">
        <v>5</v>
      </c>
      <c r="C118" s="91" t="s">
        <v>832</v>
      </c>
      <c r="D118" s="91" t="str">
        <f>IF(AND(AND(経営・許可!H101="",NOT(ISNUMBER(経営・許可!H101))),NOT(ISNUMBER(経営・許可!H101))),"",経営・許可!H101)</f>
        <v/>
      </c>
      <c r="E118" s="91" t="str">
        <f t="shared" si="3"/>
        <v/>
      </c>
      <c r="F118" s="91" t="s">
        <v>833</v>
      </c>
      <c r="G118" s="91" t="s">
        <v>617</v>
      </c>
    </row>
    <row r="119" spans="1:7" ht="27" customHeight="1">
      <c r="A119" s="91" t="s">
        <v>834</v>
      </c>
      <c r="B119" s="91" t="s">
        <v>5</v>
      </c>
      <c r="C119" s="91" t="s">
        <v>835</v>
      </c>
      <c r="D119" s="91" t="str">
        <f>IF(AND(AND(経営・許可!H102="",NOT(ISNUMBER(経営・許可!H102))),NOT(ISNUMBER(経営・許可!H102))),"",経営・許可!H102)</f>
        <v/>
      </c>
      <c r="E119" s="91" t="str">
        <f t="shared" si="3"/>
        <v/>
      </c>
      <c r="F119" s="91" t="s">
        <v>836</v>
      </c>
      <c r="G119" s="91" t="s">
        <v>617</v>
      </c>
    </row>
    <row r="120" spans="1:7" ht="27" customHeight="1">
      <c r="A120" s="91" t="s">
        <v>837</v>
      </c>
      <c r="B120" s="91" t="s">
        <v>5</v>
      </c>
      <c r="C120" s="91" t="s">
        <v>838</v>
      </c>
      <c r="D120" s="91" t="str">
        <f>IF(AND(AND(経営・許可!H103="",NOT(ISNUMBER(経営・許可!H103))),NOT(ISNUMBER(経営・許可!H103))),"",経営・許可!H103)</f>
        <v/>
      </c>
      <c r="E120" s="91" t="str">
        <f t="shared" si="3"/>
        <v/>
      </c>
      <c r="F120" s="91" t="s">
        <v>839</v>
      </c>
      <c r="G120" s="91" t="s">
        <v>617</v>
      </c>
    </row>
    <row r="121" spans="1:7" ht="27" customHeight="1">
      <c r="A121" s="91" t="s">
        <v>840</v>
      </c>
      <c r="B121" s="91" t="s">
        <v>5</v>
      </c>
      <c r="C121" s="91" t="s">
        <v>841</v>
      </c>
      <c r="D121" s="91" t="str">
        <f>IF(AND(AND(経営・許可!H104="",NOT(ISNUMBER(経営・許可!H104))),NOT(ISNUMBER(経営・許可!H104))),"",経営・許可!H104)</f>
        <v/>
      </c>
      <c r="E121" s="91" t="str">
        <f t="shared" si="3"/>
        <v/>
      </c>
      <c r="F121" s="91" t="s">
        <v>842</v>
      </c>
      <c r="G121" s="91" t="s">
        <v>617</v>
      </c>
    </row>
    <row r="122" spans="1:7" ht="27" customHeight="1">
      <c r="A122" s="91" t="s">
        <v>843</v>
      </c>
      <c r="B122" s="91" t="s">
        <v>5</v>
      </c>
      <c r="C122" s="91" t="s">
        <v>844</v>
      </c>
      <c r="D122" s="91" t="str">
        <f>IF(AND(AND(経営・許可!H105="",NOT(ISNUMBER(経営・許可!H105))),NOT(ISNUMBER(経営・許可!H105))),"",経営・許可!H105)</f>
        <v/>
      </c>
      <c r="E122" s="91" t="str">
        <f t="shared" si="3"/>
        <v/>
      </c>
      <c r="F122" s="91" t="s">
        <v>845</v>
      </c>
      <c r="G122" s="91" t="s">
        <v>617</v>
      </c>
    </row>
    <row r="123" spans="1:7" ht="27" customHeight="1">
      <c r="A123" s="91" t="s">
        <v>846</v>
      </c>
      <c r="B123" s="91" t="s">
        <v>5</v>
      </c>
      <c r="C123" s="91" t="s">
        <v>847</v>
      </c>
      <c r="D123" s="91" t="str">
        <f>IF(AND(AND(経営・許可!H106="",NOT(ISNUMBER(経営・許可!H106))),NOT(ISNUMBER(経営・許可!H106))),"",経営・許可!H106)</f>
        <v/>
      </c>
      <c r="E123" s="91" t="str">
        <f t="shared" si="3"/>
        <v/>
      </c>
      <c r="F123" s="91" t="s">
        <v>848</v>
      </c>
      <c r="G123" s="91" t="s">
        <v>617</v>
      </c>
    </row>
    <row r="124" spans="1:7" ht="27" customHeight="1">
      <c r="A124" s="91" t="s">
        <v>849</v>
      </c>
      <c r="B124" s="91" t="s">
        <v>5</v>
      </c>
      <c r="C124" s="91" t="s">
        <v>850</v>
      </c>
      <c r="D124" s="91" t="str">
        <f>IF(AND(AND(経営・許可!H107="",NOT(ISNUMBER(経営・許可!H107))),NOT(ISNUMBER(経営・許可!H107))),"",経営・許可!H107)</f>
        <v/>
      </c>
      <c r="E124" s="91" t="str">
        <f t="shared" si="3"/>
        <v/>
      </c>
      <c r="F124" s="91" t="s">
        <v>851</v>
      </c>
      <c r="G124" s="91" t="s">
        <v>617</v>
      </c>
    </row>
    <row r="125" spans="1:7" ht="27" customHeight="1">
      <c r="A125" s="91" t="s">
        <v>852</v>
      </c>
      <c r="B125" s="91" t="s">
        <v>5</v>
      </c>
      <c r="C125" s="91" t="s">
        <v>853</v>
      </c>
      <c r="D125" s="91" t="str">
        <f>IF(AND(AND(経営・許可!H108="",NOT(ISNUMBER(経営・許可!H108))),NOT(ISNUMBER(経営・許可!H108))),"",経営・許可!H108)</f>
        <v/>
      </c>
      <c r="E125" s="91" t="str">
        <f t="shared" si="3"/>
        <v/>
      </c>
      <c r="F125" s="91" t="s">
        <v>854</v>
      </c>
      <c r="G125" s="91" t="s">
        <v>617</v>
      </c>
    </row>
    <row r="126" spans="1:7" ht="27" customHeight="1">
      <c r="A126" s="91" t="s">
        <v>855</v>
      </c>
      <c r="B126" s="91" t="s">
        <v>5</v>
      </c>
      <c r="C126" s="91" t="s">
        <v>856</v>
      </c>
      <c r="D126" s="91" t="str">
        <f>IF(AND(AND(経営・許可!H109="",NOT(ISNUMBER(経営・許可!H109))),NOT(ISNUMBER(経営・許可!H109))),"",経営・許可!H109)</f>
        <v/>
      </c>
      <c r="E126" s="91" t="str">
        <f t="shared" si="3"/>
        <v/>
      </c>
      <c r="F126" s="91" t="s">
        <v>857</v>
      </c>
      <c r="G126" s="91" t="s">
        <v>617</v>
      </c>
    </row>
    <row r="127" spans="1:7" ht="27" customHeight="1">
      <c r="A127" s="91" t="s">
        <v>858</v>
      </c>
      <c r="B127" s="91" t="s">
        <v>5</v>
      </c>
      <c r="C127" s="91" t="s">
        <v>859</v>
      </c>
      <c r="D127" s="91" t="str">
        <f>IF(AND(AND(経営・許可!H110="",NOT(ISNUMBER(経営・許可!H110))),NOT(ISNUMBER(経営・許可!H110))),"",経営・許可!H110)</f>
        <v/>
      </c>
      <c r="E127" s="91" t="str">
        <f t="shared" si="3"/>
        <v/>
      </c>
      <c r="F127" s="91" t="s">
        <v>860</v>
      </c>
      <c r="G127" s="91" t="s">
        <v>617</v>
      </c>
    </row>
    <row r="128" spans="1:7" ht="27" customHeight="1">
      <c r="A128" s="91" t="s">
        <v>861</v>
      </c>
      <c r="B128" s="91" t="s">
        <v>5</v>
      </c>
      <c r="C128" s="91" t="s">
        <v>862</v>
      </c>
      <c r="D128" s="91" t="str">
        <f>IF(AND(AND(経営・許可!H111="",NOT(ISNUMBER(経営・許可!H111))),NOT(ISNUMBER(経営・許可!H111))),"",経営・許可!H111)</f>
        <v/>
      </c>
      <c r="E128" s="91" t="str">
        <f t="shared" si="3"/>
        <v/>
      </c>
      <c r="F128" s="91" t="s">
        <v>863</v>
      </c>
      <c r="G128" s="91" t="s">
        <v>617</v>
      </c>
    </row>
    <row r="129" spans="1:7" ht="27" customHeight="1">
      <c r="A129" s="91" t="s">
        <v>864</v>
      </c>
      <c r="B129" s="91" t="s">
        <v>5</v>
      </c>
      <c r="C129" s="91" t="s">
        <v>865</v>
      </c>
      <c r="D129" s="91" t="str">
        <f>IF(AND(AND(経営・許可!H112="",NOT(ISNUMBER(経営・許可!H112))),NOT(ISNUMBER(経営・許可!H112))),"",経営・許可!H112)</f>
        <v/>
      </c>
      <c r="E129" s="91" t="str">
        <f t="shared" si="3"/>
        <v/>
      </c>
      <c r="F129" s="91" t="s">
        <v>866</v>
      </c>
      <c r="G129" s="91" t="s">
        <v>617</v>
      </c>
    </row>
    <row r="130" spans="1:7" ht="27" customHeight="1">
      <c r="A130" s="91" t="s">
        <v>867</v>
      </c>
      <c r="B130" s="91" t="s">
        <v>5</v>
      </c>
      <c r="C130" s="91" t="s">
        <v>868</v>
      </c>
      <c r="D130" s="91" t="str">
        <f>IF(AND(AND(経営・許可!H113="",NOT(ISNUMBER(経営・許可!H113))),NOT(ISNUMBER(経営・許可!H113))),"",経営・許可!H113)</f>
        <v/>
      </c>
      <c r="E130" s="91" t="str">
        <f t="shared" si="3"/>
        <v/>
      </c>
      <c r="F130" s="91" t="s">
        <v>869</v>
      </c>
      <c r="G130" s="91" t="s">
        <v>617</v>
      </c>
    </row>
    <row r="131" spans="1:7" ht="27" customHeight="1">
      <c r="A131" s="91" t="s">
        <v>870</v>
      </c>
      <c r="B131" s="91" t="s">
        <v>5</v>
      </c>
      <c r="C131" s="91" t="s">
        <v>871</v>
      </c>
      <c r="D131" s="91" t="str">
        <f>IF(AND(AND(経営・許可!H114="",NOT(ISNUMBER(経営・許可!H114))),NOT(ISNUMBER(経営・許可!H114))),"",経営・許可!H114)</f>
        <v/>
      </c>
      <c r="E131" s="91" t="str">
        <f t="shared" si="3"/>
        <v/>
      </c>
      <c r="F131" s="91" t="s">
        <v>872</v>
      </c>
      <c r="G131" s="91" t="s">
        <v>617</v>
      </c>
    </row>
    <row r="132" spans="1:7" ht="27" customHeight="1">
      <c r="A132" s="91" t="s">
        <v>873</v>
      </c>
      <c r="B132" s="91" t="s">
        <v>5</v>
      </c>
      <c r="C132" s="91" t="s">
        <v>874</v>
      </c>
      <c r="D132" s="91" t="str">
        <f>IF(AND(AND(経営・許可!H115="",NOT(ISNUMBER(経営・許可!H115))),NOT(ISNUMBER(経営・許可!H115))),"",経営・許可!H115)</f>
        <v/>
      </c>
      <c r="E132" s="91" t="str">
        <f t="shared" si="3"/>
        <v/>
      </c>
      <c r="F132" s="91" t="s">
        <v>875</v>
      </c>
      <c r="G132" s="91" t="s">
        <v>617</v>
      </c>
    </row>
  </sheetData>
  <mergeCells count="2">
    <mergeCell ref="A2:G2"/>
    <mergeCell ref="A4:G4"/>
  </mergeCells>
  <phoneticPr fontId="2"/>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4A94C-0A38-458A-A683-EAFE5E5C3D05}">
  <dimension ref="A1:O100"/>
  <sheetViews>
    <sheetView topLeftCell="C5" workbookViewId="0">
      <selection activeCell="C24" sqref="C24"/>
    </sheetView>
  </sheetViews>
  <sheetFormatPr defaultRowHeight="18"/>
  <cols>
    <col min="1" max="1" width="23" customWidth="1"/>
    <col min="2" max="2" width="57" customWidth="1"/>
    <col min="3" max="3" width="3" customWidth="1"/>
    <col min="4" max="4" width="10" customWidth="1"/>
    <col min="5" max="5" width="55" customWidth="1"/>
    <col min="6" max="6" width="12" customWidth="1"/>
    <col min="7" max="7" width="25" customWidth="1"/>
    <col min="8" max="8" width="65" customWidth="1"/>
    <col min="9" max="9" width="23" customWidth="1"/>
    <col min="10" max="10" width="3" customWidth="1"/>
    <col min="11" max="11" width="30" customWidth="1"/>
    <col min="12" max="12" width="3" customWidth="1"/>
    <col min="13" max="13" width="30" customWidth="1"/>
    <col min="14" max="14" width="3" customWidth="1"/>
    <col min="15" max="15" width="30" customWidth="1"/>
  </cols>
  <sheetData>
    <row r="1" spans="1:15" ht="3" customHeight="1">
      <c r="A1" s="91"/>
      <c r="B1" s="91"/>
      <c r="C1" s="91"/>
      <c r="D1" s="91"/>
      <c r="E1" s="91"/>
      <c r="F1" s="91"/>
      <c r="G1" s="91"/>
      <c r="H1" s="91"/>
      <c r="I1" s="91"/>
    </row>
    <row r="2" spans="1:15" ht="34.950000000000003" customHeight="1">
      <c r="A2" s="90" t="s">
        <v>60</v>
      </c>
      <c r="B2" s="91"/>
      <c r="C2" s="91"/>
      <c r="D2" s="91"/>
      <c r="E2" s="91"/>
      <c r="F2" s="91"/>
      <c r="G2" s="91"/>
      <c r="H2" s="91"/>
      <c r="I2" s="91"/>
    </row>
    <row r="3" spans="1:15" ht="3" customHeight="1">
      <c r="A3" s="91"/>
      <c r="B3" s="91"/>
      <c r="C3" s="91"/>
      <c r="D3" s="91"/>
      <c r="E3" s="91"/>
      <c r="F3" s="91"/>
      <c r="G3" s="91"/>
      <c r="H3" s="91"/>
      <c r="I3" s="91"/>
    </row>
    <row r="4" spans="1:15" ht="43.95" customHeight="1">
      <c r="A4" s="57" t="s">
        <v>876</v>
      </c>
      <c r="B4" s="57" t="s">
        <v>877</v>
      </c>
      <c r="C4" s="91"/>
      <c r="D4" s="57" t="s">
        <v>57</v>
      </c>
      <c r="E4" s="57" t="s">
        <v>61</v>
      </c>
      <c r="F4" s="57" t="s">
        <v>286</v>
      </c>
      <c r="G4" s="57" t="s">
        <v>878</v>
      </c>
      <c r="H4" s="57" t="s">
        <v>291</v>
      </c>
      <c r="I4" s="57" t="s">
        <v>292</v>
      </c>
      <c r="K4" s="76" t="s">
        <v>908</v>
      </c>
      <c r="M4" s="76" t="s">
        <v>911</v>
      </c>
      <c r="O4" s="76" t="s">
        <v>912</v>
      </c>
    </row>
    <row r="5" spans="1:15" ht="42" customHeight="1">
      <c r="A5" s="91" t="s">
        <v>62</v>
      </c>
      <c r="B5" s="58" t="s">
        <v>986</v>
      </c>
      <c r="C5" s="91"/>
      <c r="D5" s="59" t="s">
        <v>71</v>
      </c>
      <c r="E5" s="91" t="s">
        <v>428</v>
      </c>
      <c r="F5" s="91" t="s">
        <v>288</v>
      </c>
      <c r="G5" s="91" t="s">
        <v>428</v>
      </c>
      <c r="H5" s="91" t="str">
        <f t="shared" ref="H5:H68" si="0">D5&amp;":"&amp;E5</f>
        <v>137:一級建築士</v>
      </c>
      <c r="I5" s="77">
        <v>46357</v>
      </c>
      <c r="K5" s="91" t="s">
        <v>913</v>
      </c>
      <c r="M5" s="91" t="s">
        <v>914</v>
      </c>
      <c r="O5" s="91" t="s">
        <v>915</v>
      </c>
    </row>
    <row r="6" spans="1:15" ht="42" customHeight="1">
      <c r="A6" s="91" t="s">
        <v>293</v>
      </c>
      <c r="B6" s="58" t="s">
        <v>879</v>
      </c>
      <c r="C6" s="91"/>
      <c r="D6" s="59" t="s">
        <v>429</v>
      </c>
      <c r="E6" s="91" t="s">
        <v>430</v>
      </c>
      <c r="F6" s="91" t="s">
        <v>288</v>
      </c>
      <c r="G6" s="91" t="s">
        <v>430</v>
      </c>
      <c r="H6" s="91" t="str">
        <f t="shared" si="0"/>
        <v>078:設備設計一級建築士</v>
      </c>
      <c r="I6" s="91"/>
      <c r="K6" s="91" t="s">
        <v>916</v>
      </c>
      <c r="M6" s="91" t="s">
        <v>917</v>
      </c>
      <c r="O6" s="91" t="s">
        <v>918</v>
      </c>
    </row>
    <row r="7" spans="1:15" ht="42" customHeight="1">
      <c r="A7" s="91" t="s">
        <v>294</v>
      </c>
      <c r="B7" s="58" t="s">
        <v>880</v>
      </c>
      <c r="C7" s="91"/>
      <c r="D7" s="59" t="s">
        <v>431</v>
      </c>
      <c r="E7" s="91" t="s">
        <v>432</v>
      </c>
      <c r="F7" s="91" t="s">
        <v>288</v>
      </c>
      <c r="G7" s="91" t="s">
        <v>432</v>
      </c>
      <c r="H7" s="91" t="str">
        <f t="shared" si="0"/>
        <v>079:構造設計一級建築士</v>
      </c>
      <c r="I7" s="91"/>
      <c r="K7" s="91" t="s">
        <v>919</v>
      </c>
      <c r="M7" s="91" t="s">
        <v>920</v>
      </c>
      <c r="O7" s="91" t="s">
        <v>921</v>
      </c>
    </row>
    <row r="8" spans="1:15" ht="42" customHeight="1">
      <c r="A8" s="91" t="s">
        <v>295</v>
      </c>
      <c r="B8" s="58" t="s">
        <v>881</v>
      </c>
      <c r="C8" s="91"/>
      <c r="D8" s="59" t="s">
        <v>72</v>
      </c>
      <c r="E8" s="91" t="s">
        <v>433</v>
      </c>
      <c r="F8" s="91" t="s">
        <v>288</v>
      </c>
      <c r="G8" s="91" t="s">
        <v>433</v>
      </c>
      <c r="H8" s="91" t="str">
        <f t="shared" si="0"/>
        <v>238:二級建築士</v>
      </c>
      <c r="I8" s="91"/>
      <c r="M8" s="91" t="s">
        <v>922</v>
      </c>
      <c r="O8" s="91" t="s">
        <v>923</v>
      </c>
    </row>
    <row r="9" spans="1:15" ht="42" customHeight="1">
      <c r="A9" s="91" t="s">
        <v>882</v>
      </c>
      <c r="B9" s="58" t="s">
        <v>883</v>
      </c>
      <c r="C9" s="91"/>
      <c r="D9" s="59" t="s">
        <v>434</v>
      </c>
      <c r="E9" s="91" t="s">
        <v>435</v>
      </c>
      <c r="F9" s="91" t="s">
        <v>288</v>
      </c>
      <c r="G9" s="91" t="s">
        <v>884</v>
      </c>
      <c r="H9" s="91" t="str">
        <f t="shared" si="0"/>
        <v>062:建築設備士</v>
      </c>
      <c r="I9" s="91"/>
      <c r="M9" s="91" t="s">
        <v>924</v>
      </c>
      <c r="O9" s="91" t="s">
        <v>925</v>
      </c>
    </row>
    <row r="10" spans="1:15" ht="42" customHeight="1">
      <c r="A10" s="91" t="s">
        <v>885</v>
      </c>
      <c r="B10" s="58" t="s">
        <v>886</v>
      </c>
      <c r="C10" s="91"/>
      <c r="D10" s="59" t="s">
        <v>436</v>
      </c>
      <c r="E10" s="91" t="s">
        <v>437</v>
      </c>
      <c r="F10" s="91" t="s">
        <v>288</v>
      </c>
      <c r="G10" s="91" t="s">
        <v>884</v>
      </c>
      <c r="H10" s="91" t="str">
        <f t="shared" si="0"/>
        <v>064:建築構造士</v>
      </c>
      <c r="I10" s="91"/>
      <c r="M10" s="91" t="s">
        <v>926</v>
      </c>
      <c r="O10" s="91" t="s">
        <v>927</v>
      </c>
    </row>
    <row r="11" spans="1:15" ht="42" customHeight="1">
      <c r="A11" s="91" t="s">
        <v>601</v>
      </c>
      <c r="B11" s="58" t="s">
        <v>887</v>
      </c>
      <c r="C11" s="91"/>
      <c r="D11" s="59" t="s">
        <v>289</v>
      </c>
      <c r="E11" s="91" t="s">
        <v>290</v>
      </c>
      <c r="F11" s="91" t="s">
        <v>288</v>
      </c>
      <c r="G11" s="91" t="s">
        <v>884</v>
      </c>
      <c r="H11" s="91" t="str">
        <f t="shared" si="0"/>
        <v>076:建築積算士（建築コスト管理士含む）</v>
      </c>
      <c r="I11" s="91"/>
      <c r="M11" s="91" t="s">
        <v>928</v>
      </c>
      <c r="O11" s="91" t="s">
        <v>929</v>
      </c>
    </row>
    <row r="12" spans="1:15" ht="42" customHeight="1">
      <c r="A12" s="91" t="s">
        <v>888</v>
      </c>
      <c r="B12" s="58" t="s">
        <v>889</v>
      </c>
      <c r="C12" s="91"/>
      <c r="D12" s="59" t="s">
        <v>439</v>
      </c>
      <c r="E12" s="91" t="s">
        <v>440</v>
      </c>
      <c r="F12" s="91" t="s">
        <v>438</v>
      </c>
      <c r="G12" s="91" t="s">
        <v>440</v>
      </c>
      <c r="H12" s="91" t="str">
        <f t="shared" si="0"/>
        <v>107:測量士</v>
      </c>
      <c r="I12" s="91"/>
      <c r="M12" s="91" t="s">
        <v>930</v>
      </c>
      <c r="O12" s="91" t="s">
        <v>931</v>
      </c>
    </row>
    <row r="13" spans="1:15" ht="42" customHeight="1">
      <c r="A13" s="91" t="s">
        <v>890</v>
      </c>
      <c r="B13" s="58" t="s">
        <v>891</v>
      </c>
      <c r="C13" s="91"/>
      <c r="D13" s="59" t="s">
        <v>441</v>
      </c>
      <c r="E13" s="91" t="s">
        <v>442</v>
      </c>
      <c r="F13" s="91" t="s">
        <v>438</v>
      </c>
      <c r="G13" s="91" t="s">
        <v>442</v>
      </c>
      <c r="H13" s="91" t="str">
        <f t="shared" si="0"/>
        <v>208:測量士補</v>
      </c>
      <c r="I13" s="91"/>
      <c r="M13" s="91" t="s">
        <v>932</v>
      </c>
      <c r="O13" s="91" t="s">
        <v>933</v>
      </c>
    </row>
    <row r="14" spans="1:15" ht="27" customHeight="1">
      <c r="A14" s="91"/>
      <c r="B14" s="91"/>
      <c r="C14" s="91"/>
      <c r="D14" s="59" t="s">
        <v>443</v>
      </c>
      <c r="E14" s="91" t="s">
        <v>444</v>
      </c>
      <c r="F14" s="91" t="s">
        <v>438</v>
      </c>
      <c r="G14" s="91" t="s">
        <v>444</v>
      </c>
      <c r="H14" s="91" t="str">
        <f t="shared" si="0"/>
        <v>991:土地家屋調査士</v>
      </c>
      <c r="I14" s="91"/>
      <c r="M14" s="91" t="s">
        <v>934</v>
      </c>
      <c r="O14" s="91" t="s">
        <v>935</v>
      </c>
    </row>
    <row r="15" spans="1:15" ht="27" customHeight="1">
      <c r="A15" s="91"/>
      <c r="B15" s="91"/>
      <c r="C15" s="91"/>
      <c r="D15" s="59" t="s">
        <v>445</v>
      </c>
      <c r="E15" s="91" t="s">
        <v>446</v>
      </c>
      <c r="F15" s="91" t="s">
        <v>287</v>
      </c>
      <c r="G15" s="91" t="s">
        <v>892</v>
      </c>
      <c r="H15" s="91" t="str">
        <f t="shared" si="0"/>
        <v>701:技術士：機械部門</v>
      </c>
      <c r="I15" s="91"/>
      <c r="M15" s="91" t="s">
        <v>936</v>
      </c>
    </row>
    <row r="16" spans="1:15" ht="27" customHeight="1">
      <c r="A16" s="91"/>
      <c r="B16" s="91"/>
      <c r="C16" s="91"/>
      <c r="D16" s="59" t="s">
        <v>447</v>
      </c>
      <c r="E16" s="91" t="s">
        <v>448</v>
      </c>
      <c r="F16" s="91" t="s">
        <v>287</v>
      </c>
      <c r="G16" s="91" t="s">
        <v>892</v>
      </c>
      <c r="H16" s="91" t="str">
        <f t="shared" si="0"/>
        <v>702:技術士：船舶・海洋部門</v>
      </c>
      <c r="I16" s="91"/>
      <c r="M16" s="91" t="s">
        <v>937</v>
      </c>
    </row>
    <row r="17" spans="1:13" ht="27" customHeight="1">
      <c r="A17" s="91"/>
      <c r="B17" s="91"/>
      <c r="C17" s="91"/>
      <c r="D17" s="59" t="s">
        <v>449</v>
      </c>
      <c r="E17" s="91" t="s">
        <v>450</v>
      </c>
      <c r="F17" s="91" t="s">
        <v>287</v>
      </c>
      <c r="G17" s="91" t="s">
        <v>892</v>
      </c>
      <c r="H17" s="91" t="str">
        <f t="shared" si="0"/>
        <v>704:技術士：電気電子部門</v>
      </c>
      <c r="I17" s="91"/>
      <c r="M17" s="91" t="s">
        <v>938</v>
      </c>
    </row>
    <row r="18" spans="1:13" ht="27" customHeight="1">
      <c r="A18" s="91"/>
      <c r="B18" s="91"/>
      <c r="C18" s="91"/>
      <c r="D18" s="59" t="s">
        <v>451</v>
      </c>
      <c r="E18" s="91" t="s">
        <v>452</v>
      </c>
      <c r="F18" s="91" t="s">
        <v>287</v>
      </c>
      <c r="G18" s="91" t="s">
        <v>892</v>
      </c>
      <c r="H18" s="91" t="str">
        <f t="shared" si="0"/>
        <v>705:技術士：化学部門</v>
      </c>
      <c r="I18" s="91"/>
      <c r="M18" s="91" t="s">
        <v>939</v>
      </c>
    </row>
    <row r="19" spans="1:13" ht="27" customHeight="1">
      <c r="A19" s="91"/>
      <c r="B19" s="91"/>
      <c r="C19" s="91"/>
      <c r="D19" s="59" t="s">
        <v>453</v>
      </c>
      <c r="E19" s="91" t="s">
        <v>454</v>
      </c>
      <c r="F19" s="91" t="s">
        <v>287</v>
      </c>
      <c r="G19" s="91" t="s">
        <v>892</v>
      </c>
      <c r="H19" s="91" t="str">
        <f t="shared" si="0"/>
        <v>707:技術士：金属部門</v>
      </c>
      <c r="I19" s="91"/>
      <c r="M19" s="91" t="s">
        <v>940</v>
      </c>
    </row>
    <row r="20" spans="1:13" ht="27" customHeight="1">
      <c r="A20" s="91"/>
      <c r="B20" s="91"/>
      <c r="C20" s="91"/>
      <c r="D20" s="59" t="s">
        <v>455</v>
      </c>
      <c r="E20" s="91" t="s">
        <v>456</v>
      </c>
      <c r="F20" s="91" t="s">
        <v>287</v>
      </c>
      <c r="G20" s="91" t="s">
        <v>892</v>
      </c>
      <c r="H20" s="91" t="str">
        <f t="shared" si="0"/>
        <v>722:技術士：建設部門（土質及び基礎）</v>
      </c>
      <c r="I20" s="91"/>
      <c r="M20" s="91" t="s">
        <v>941</v>
      </c>
    </row>
    <row r="21" spans="1:13" ht="27" customHeight="1">
      <c r="A21" s="91"/>
      <c r="B21" s="91"/>
      <c r="C21" s="91"/>
      <c r="D21" s="59" t="s">
        <v>457</v>
      </c>
      <c r="E21" s="91" t="s">
        <v>458</v>
      </c>
      <c r="F21" s="91" t="s">
        <v>287</v>
      </c>
      <c r="G21" s="91" t="s">
        <v>892</v>
      </c>
      <c r="H21" s="91" t="str">
        <f t="shared" si="0"/>
        <v>723:技術士：建設部門（鋼構造及びコンクリート）</v>
      </c>
      <c r="I21" s="91"/>
      <c r="M21" s="91" t="s">
        <v>942</v>
      </c>
    </row>
    <row r="22" spans="1:13" ht="27" customHeight="1">
      <c r="A22" s="91"/>
      <c r="B22" s="91"/>
      <c r="C22" s="91"/>
      <c r="D22" s="59" t="s">
        <v>459</v>
      </c>
      <c r="E22" s="91" t="s">
        <v>460</v>
      </c>
      <c r="F22" s="91" t="s">
        <v>287</v>
      </c>
      <c r="G22" s="91" t="s">
        <v>892</v>
      </c>
      <c r="H22" s="91" t="str">
        <f t="shared" si="0"/>
        <v>724:技術士：建設部門（都市及び地方計画）</v>
      </c>
      <c r="I22" s="91"/>
      <c r="M22" s="91" t="s">
        <v>943</v>
      </c>
    </row>
    <row r="23" spans="1:13" ht="27" customHeight="1">
      <c r="A23" s="91"/>
      <c r="B23" s="91"/>
      <c r="C23" s="91"/>
      <c r="D23" s="59" t="s">
        <v>461</v>
      </c>
      <c r="E23" s="91" t="s">
        <v>462</v>
      </c>
      <c r="F23" s="91" t="s">
        <v>287</v>
      </c>
      <c r="G23" s="91" t="s">
        <v>892</v>
      </c>
      <c r="H23" s="91" t="str">
        <f t="shared" si="0"/>
        <v>725:技術士：建設部門（河川、砂防及び海岸・海洋）</v>
      </c>
      <c r="I23" s="91"/>
      <c r="M23" s="91" t="s">
        <v>944</v>
      </c>
    </row>
    <row r="24" spans="1:13" ht="27" customHeight="1">
      <c r="A24" s="91"/>
      <c r="B24" s="91"/>
      <c r="C24" s="91"/>
      <c r="D24" s="59" t="s">
        <v>463</v>
      </c>
      <c r="E24" s="91" t="s">
        <v>464</v>
      </c>
      <c r="F24" s="91" t="s">
        <v>287</v>
      </c>
      <c r="G24" s="91" t="s">
        <v>892</v>
      </c>
      <c r="H24" s="91" t="str">
        <f t="shared" si="0"/>
        <v>726:技術士：建設部門（港湾及び空港）</v>
      </c>
      <c r="I24" s="91"/>
      <c r="M24" s="91" t="s">
        <v>945</v>
      </c>
    </row>
    <row r="25" spans="1:13" ht="27" customHeight="1">
      <c r="A25" s="91"/>
      <c r="B25" s="91"/>
      <c r="C25" s="91"/>
      <c r="D25" s="59" t="s">
        <v>465</v>
      </c>
      <c r="E25" s="91" t="s">
        <v>466</v>
      </c>
      <c r="F25" s="91" t="s">
        <v>287</v>
      </c>
      <c r="G25" s="91" t="s">
        <v>892</v>
      </c>
      <c r="H25" s="91" t="str">
        <f t="shared" si="0"/>
        <v>727:技術士：建設部門（電力土木）</v>
      </c>
      <c r="I25" s="91"/>
      <c r="M25" s="91" t="s">
        <v>946</v>
      </c>
    </row>
    <row r="26" spans="1:13" ht="27" customHeight="1">
      <c r="A26" s="91"/>
      <c r="B26" s="91"/>
      <c r="C26" s="91"/>
      <c r="D26" s="59" t="s">
        <v>467</v>
      </c>
      <c r="E26" s="91" t="s">
        <v>468</v>
      </c>
      <c r="F26" s="91" t="s">
        <v>287</v>
      </c>
      <c r="G26" s="91" t="s">
        <v>892</v>
      </c>
      <c r="H26" s="91" t="str">
        <f t="shared" si="0"/>
        <v>728:技術士：建設部門（道路）</v>
      </c>
      <c r="I26" s="91"/>
      <c r="M26" s="91" t="s">
        <v>947</v>
      </c>
    </row>
    <row r="27" spans="1:13" ht="27" customHeight="1">
      <c r="A27" s="91"/>
      <c r="B27" s="91"/>
      <c r="C27" s="91"/>
      <c r="D27" s="59" t="s">
        <v>469</v>
      </c>
      <c r="E27" s="91" t="s">
        <v>470</v>
      </c>
      <c r="F27" s="91" t="s">
        <v>287</v>
      </c>
      <c r="G27" s="91" t="s">
        <v>892</v>
      </c>
      <c r="H27" s="91" t="str">
        <f t="shared" si="0"/>
        <v>729:技術士：建設部門（鉄道）</v>
      </c>
      <c r="I27" s="91"/>
      <c r="M27" s="91" t="s">
        <v>948</v>
      </c>
    </row>
    <row r="28" spans="1:13" ht="27" customHeight="1">
      <c r="A28" s="91"/>
      <c r="B28" s="91"/>
      <c r="C28" s="91"/>
      <c r="D28" s="59" t="s">
        <v>471</v>
      </c>
      <c r="E28" s="91" t="s">
        <v>472</v>
      </c>
      <c r="F28" s="91" t="s">
        <v>287</v>
      </c>
      <c r="G28" s="91" t="s">
        <v>892</v>
      </c>
      <c r="H28" s="91" t="str">
        <f t="shared" si="0"/>
        <v>730:技術士：建設部門（トンネル）</v>
      </c>
      <c r="I28" s="91"/>
      <c r="M28" s="91" t="s">
        <v>949</v>
      </c>
    </row>
    <row r="29" spans="1:13" ht="27" customHeight="1">
      <c r="A29" s="91"/>
      <c r="B29" s="91"/>
      <c r="C29" s="91"/>
      <c r="D29" s="59" t="s">
        <v>473</v>
      </c>
      <c r="E29" s="91" t="s">
        <v>474</v>
      </c>
      <c r="F29" s="91" t="s">
        <v>287</v>
      </c>
      <c r="G29" s="91" t="s">
        <v>892</v>
      </c>
      <c r="H29" s="91" t="str">
        <f t="shared" si="0"/>
        <v>731:技術士：建設部門（施工計画、施工設備及び積算）</v>
      </c>
      <c r="I29" s="91"/>
      <c r="M29" s="91" t="s">
        <v>950</v>
      </c>
    </row>
    <row r="30" spans="1:13" ht="27" customHeight="1">
      <c r="A30" s="91"/>
      <c r="B30" s="91"/>
      <c r="C30" s="91"/>
      <c r="D30" s="59" t="s">
        <v>475</v>
      </c>
      <c r="E30" s="91" t="s">
        <v>476</v>
      </c>
      <c r="F30" s="91" t="s">
        <v>287</v>
      </c>
      <c r="G30" s="91" t="s">
        <v>892</v>
      </c>
      <c r="H30" s="91" t="str">
        <f t="shared" si="0"/>
        <v>732:技術士：建設部門（建設環境）</v>
      </c>
      <c r="I30" s="91"/>
      <c r="M30" s="91" t="s">
        <v>951</v>
      </c>
    </row>
    <row r="31" spans="1:13" ht="27" customHeight="1">
      <c r="A31" s="91"/>
      <c r="B31" s="91"/>
      <c r="C31" s="91"/>
      <c r="D31" s="59" t="s">
        <v>78</v>
      </c>
      <c r="E31" s="91" t="s">
        <v>79</v>
      </c>
      <c r="F31" s="91" t="s">
        <v>287</v>
      </c>
      <c r="G31" s="91" t="s">
        <v>892</v>
      </c>
      <c r="H31" s="91" t="str">
        <f t="shared" si="0"/>
        <v>710:技術士：上下水道部門</v>
      </c>
      <c r="I31" s="91"/>
      <c r="M31" s="91" t="s">
        <v>952</v>
      </c>
    </row>
    <row r="32" spans="1:13" ht="27" customHeight="1">
      <c r="A32" s="91"/>
      <c r="B32" s="91"/>
      <c r="C32" s="91"/>
      <c r="D32" s="59" t="s">
        <v>80</v>
      </c>
      <c r="E32" s="91" t="s">
        <v>81</v>
      </c>
      <c r="F32" s="91" t="s">
        <v>287</v>
      </c>
      <c r="G32" s="91" t="s">
        <v>892</v>
      </c>
      <c r="H32" s="91" t="str">
        <f t="shared" si="0"/>
        <v>711:技術士：衛生工学部門</v>
      </c>
      <c r="I32" s="91"/>
      <c r="M32" s="91" t="s">
        <v>953</v>
      </c>
    </row>
    <row r="33" spans="1:13" ht="27" customHeight="1">
      <c r="A33" s="91"/>
      <c r="B33" s="91"/>
      <c r="C33" s="91"/>
      <c r="D33" s="59" t="s">
        <v>65</v>
      </c>
      <c r="E33" s="91" t="s">
        <v>66</v>
      </c>
      <c r="F33" s="91" t="s">
        <v>287</v>
      </c>
      <c r="G33" s="91" t="s">
        <v>892</v>
      </c>
      <c r="H33" s="91" t="str">
        <f t="shared" si="0"/>
        <v>712:技術士：農業部門</v>
      </c>
      <c r="I33" s="91"/>
      <c r="M33" s="91" t="s">
        <v>954</v>
      </c>
    </row>
    <row r="34" spans="1:13" ht="27" customHeight="1">
      <c r="A34" s="91"/>
      <c r="B34" s="91"/>
      <c r="C34" s="91"/>
      <c r="D34" s="59" t="s">
        <v>67</v>
      </c>
      <c r="E34" s="91" t="s">
        <v>68</v>
      </c>
      <c r="F34" s="91" t="s">
        <v>287</v>
      </c>
      <c r="G34" s="91" t="s">
        <v>892</v>
      </c>
      <c r="H34" s="91" t="str">
        <f t="shared" si="0"/>
        <v>713:技術士：森林部門</v>
      </c>
      <c r="I34" s="91"/>
      <c r="M34" s="91" t="s">
        <v>955</v>
      </c>
    </row>
    <row r="35" spans="1:13" ht="27" customHeight="1">
      <c r="A35" s="91"/>
      <c r="B35" s="91"/>
      <c r="C35" s="91"/>
      <c r="D35" s="59" t="s">
        <v>69</v>
      </c>
      <c r="E35" s="91" t="s">
        <v>70</v>
      </c>
      <c r="F35" s="91" t="s">
        <v>287</v>
      </c>
      <c r="G35" s="91" t="s">
        <v>892</v>
      </c>
      <c r="H35" s="91" t="str">
        <f t="shared" si="0"/>
        <v>714:技術士：水産部門</v>
      </c>
      <c r="I35" s="91"/>
      <c r="M35" s="91" t="s">
        <v>956</v>
      </c>
    </row>
    <row r="36" spans="1:13" ht="27" customHeight="1">
      <c r="A36" s="91"/>
      <c r="B36" s="91"/>
      <c r="C36" s="91"/>
      <c r="D36" s="59" t="s">
        <v>477</v>
      </c>
      <c r="E36" s="91" t="s">
        <v>478</v>
      </c>
      <c r="F36" s="91" t="s">
        <v>287</v>
      </c>
      <c r="G36" s="91" t="s">
        <v>892</v>
      </c>
      <c r="H36" s="91" t="str">
        <f t="shared" si="0"/>
        <v>715:技術士：経営工学部門</v>
      </c>
      <c r="I36" s="91"/>
      <c r="M36" s="91" t="s">
        <v>957</v>
      </c>
    </row>
    <row r="37" spans="1:13" ht="27" customHeight="1">
      <c r="A37" s="91"/>
      <c r="B37" s="91"/>
      <c r="C37" s="91"/>
      <c r="D37" s="59" t="s">
        <v>479</v>
      </c>
      <c r="E37" s="91" t="s">
        <v>480</v>
      </c>
      <c r="F37" s="91" t="s">
        <v>287</v>
      </c>
      <c r="G37" s="91" t="s">
        <v>892</v>
      </c>
      <c r="H37" s="91" t="str">
        <f t="shared" si="0"/>
        <v>716:技術士：情報工学部門</v>
      </c>
      <c r="I37" s="91"/>
      <c r="M37" s="91" t="s">
        <v>958</v>
      </c>
    </row>
    <row r="38" spans="1:13" ht="27" customHeight="1">
      <c r="A38" s="91"/>
      <c r="B38" s="91"/>
      <c r="C38" s="91"/>
      <c r="D38" s="59" t="s">
        <v>481</v>
      </c>
      <c r="E38" s="91" t="s">
        <v>482</v>
      </c>
      <c r="F38" s="91" t="s">
        <v>287</v>
      </c>
      <c r="G38" s="91" t="s">
        <v>892</v>
      </c>
      <c r="H38" s="91" t="str">
        <f t="shared" si="0"/>
        <v>717:技術士：応用理学部門</v>
      </c>
      <c r="I38" s="91"/>
      <c r="M38" s="91" t="s">
        <v>959</v>
      </c>
    </row>
    <row r="39" spans="1:13" ht="27" customHeight="1">
      <c r="A39" s="91"/>
      <c r="B39" s="91"/>
      <c r="C39" s="91"/>
      <c r="D39" s="59" t="s">
        <v>483</v>
      </c>
      <c r="E39" s="91" t="s">
        <v>484</v>
      </c>
      <c r="F39" s="91" t="s">
        <v>287</v>
      </c>
      <c r="G39" s="91" t="s">
        <v>892</v>
      </c>
      <c r="H39" s="91" t="str">
        <f t="shared" si="0"/>
        <v>718:技術士：生物工学部門</v>
      </c>
      <c r="I39" s="91"/>
      <c r="M39" s="91" t="s">
        <v>960</v>
      </c>
    </row>
    <row r="40" spans="1:13" ht="27" customHeight="1">
      <c r="A40" s="91"/>
      <c r="B40" s="91"/>
      <c r="C40" s="91"/>
      <c r="D40" s="59" t="s">
        <v>485</v>
      </c>
      <c r="E40" s="91" t="s">
        <v>486</v>
      </c>
      <c r="F40" s="91" t="s">
        <v>287</v>
      </c>
      <c r="G40" s="91" t="s">
        <v>892</v>
      </c>
      <c r="H40" s="91" t="str">
        <f t="shared" si="0"/>
        <v>719:技術士：環境部門</v>
      </c>
      <c r="I40" s="91"/>
      <c r="M40" s="91" t="s">
        <v>961</v>
      </c>
    </row>
    <row r="41" spans="1:13" ht="27" customHeight="1">
      <c r="A41" s="91"/>
      <c r="B41" s="91"/>
      <c r="C41" s="91"/>
      <c r="D41" s="59" t="s">
        <v>487</v>
      </c>
      <c r="E41" s="91" t="s">
        <v>488</v>
      </c>
      <c r="F41" s="91" t="s">
        <v>287</v>
      </c>
      <c r="G41" s="91" t="s">
        <v>892</v>
      </c>
      <c r="H41" s="91" t="str">
        <f t="shared" si="0"/>
        <v>721:技術士：総合技術監理部門（その他）</v>
      </c>
      <c r="I41" s="91"/>
      <c r="M41" s="91" t="s">
        <v>962</v>
      </c>
    </row>
    <row r="42" spans="1:13" ht="27" customHeight="1">
      <c r="A42" s="91"/>
      <c r="B42" s="91"/>
      <c r="C42" s="91"/>
      <c r="D42" s="59" t="s">
        <v>489</v>
      </c>
      <c r="E42" s="91" t="s">
        <v>490</v>
      </c>
      <c r="F42" s="91" t="s">
        <v>287</v>
      </c>
      <c r="G42" s="91" t="s">
        <v>892</v>
      </c>
      <c r="H42" s="91" t="str">
        <f t="shared" si="0"/>
        <v>789:技術士：総合技術監理部門（建設）</v>
      </c>
      <c r="I42" s="91"/>
      <c r="M42" s="91" t="s">
        <v>963</v>
      </c>
    </row>
    <row r="43" spans="1:13" ht="27" customHeight="1">
      <c r="A43" s="91"/>
      <c r="B43" s="91"/>
      <c r="C43" s="91"/>
      <c r="D43" s="59" t="s">
        <v>491</v>
      </c>
      <c r="E43" s="91" t="s">
        <v>492</v>
      </c>
      <c r="F43" s="91" t="s">
        <v>287</v>
      </c>
      <c r="G43" s="91" t="s">
        <v>892</v>
      </c>
      <c r="H43" s="91" t="str">
        <f t="shared" si="0"/>
        <v>797:技術士：総合技術監理部門（応用理学）</v>
      </c>
      <c r="I43" s="91"/>
      <c r="M43" s="91" t="s">
        <v>964</v>
      </c>
    </row>
    <row r="44" spans="1:13" ht="27" customHeight="1">
      <c r="A44" s="91"/>
      <c r="B44" s="91"/>
      <c r="C44" s="91"/>
      <c r="D44" s="59" t="s">
        <v>493</v>
      </c>
      <c r="E44" s="91" t="s">
        <v>494</v>
      </c>
      <c r="F44" s="91" t="s">
        <v>287</v>
      </c>
      <c r="G44" s="91" t="s">
        <v>893</v>
      </c>
      <c r="H44" s="91" t="str">
        <f t="shared" si="0"/>
        <v>751:RCCM：河川、砂防及び海岸・海洋部門</v>
      </c>
      <c r="I44" s="91"/>
      <c r="M44" s="91" t="s">
        <v>965</v>
      </c>
    </row>
    <row r="45" spans="1:13" ht="27" customHeight="1">
      <c r="A45" s="91"/>
      <c r="B45" s="91"/>
      <c r="C45" s="91"/>
      <c r="D45" s="59" t="s">
        <v>495</v>
      </c>
      <c r="E45" s="91" t="s">
        <v>496</v>
      </c>
      <c r="F45" s="91" t="s">
        <v>287</v>
      </c>
      <c r="G45" s="91" t="s">
        <v>893</v>
      </c>
      <c r="H45" s="91" t="str">
        <f t="shared" si="0"/>
        <v>752:RCCM：港湾及び空港部門</v>
      </c>
      <c r="I45" s="91"/>
      <c r="M45" s="91" t="s">
        <v>966</v>
      </c>
    </row>
    <row r="46" spans="1:13" ht="27" customHeight="1">
      <c r="A46" s="91"/>
      <c r="B46" s="91"/>
      <c r="C46" s="91"/>
      <c r="D46" s="59" t="s">
        <v>497</v>
      </c>
      <c r="E46" s="91" t="s">
        <v>498</v>
      </c>
      <c r="F46" s="91" t="s">
        <v>287</v>
      </c>
      <c r="G46" s="91" t="s">
        <v>893</v>
      </c>
      <c r="H46" s="91" t="str">
        <f t="shared" si="0"/>
        <v>753:RCCM：電力土木部門</v>
      </c>
      <c r="I46" s="91"/>
      <c r="M46" s="91" t="s">
        <v>967</v>
      </c>
    </row>
    <row r="47" spans="1:13" ht="27" customHeight="1">
      <c r="A47" s="91"/>
      <c r="B47" s="91"/>
      <c r="C47" s="91"/>
      <c r="D47" s="59" t="s">
        <v>499</v>
      </c>
      <c r="E47" s="91" t="s">
        <v>500</v>
      </c>
      <c r="F47" s="91" t="s">
        <v>287</v>
      </c>
      <c r="G47" s="91" t="s">
        <v>893</v>
      </c>
      <c r="H47" s="91" t="str">
        <f t="shared" si="0"/>
        <v>754:RCCM：道路部門</v>
      </c>
      <c r="I47" s="91"/>
      <c r="M47" s="91" t="s">
        <v>968</v>
      </c>
    </row>
    <row r="48" spans="1:13" ht="27" customHeight="1">
      <c r="A48" s="91"/>
      <c r="B48" s="91"/>
      <c r="C48" s="91"/>
      <c r="D48" s="59" t="s">
        <v>501</v>
      </c>
      <c r="E48" s="91" t="s">
        <v>502</v>
      </c>
      <c r="F48" s="91" t="s">
        <v>287</v>
      </c>
      <c r="G48" s="91" t="s">
        <v>893</v>
      </c>
      <c r="H48" s="91" t="str">
        <f t="shared" si="0"/>
        <v>755:RCCM：鉄道部門</v>
      </c>
      <c r="I48" s="91"/>
      <c r="M48" s="91" t="s">
        <v>969</v>
      </c>
    </row>
    <row r="49" spans="1:13" ht="27" customHeight="1">
      <c r="A49" s="91"/>
      <c r="B49" s="91"/>
      <c r="C49" s="91"/>
      <c r="D49" s="59" t="s">
        <v>503</v>
      </c>
      <c r="E49" s="91" t="s">
        <v>504</v>
      </c>
      <c r="F49" s="91" t="s">
        <v>287</v>
      </c>
      <c r="G49" s="91" t="s">
        <v>893</v>
      </c>
      <c r="H49" s="91" t="str">
        <f t="shared" si="0"/>
        <v>756:RCCM：上水道及び工業用水道部門</v>
      </c>
      <c r="I49" s="91"/>
      <c r="M49" s="91" t="s">
        <v>970</v>
      </c>
    </row>
    <row r="50" spans="1:13" ht="27" customHeight="1">
      <c r="A50" s="91"/>
      <c r="B50" s="91"/>
      <c r="C50" s="91"/>
      <c r="D50" s="59" t="s">
        <v>505</v>
      </c>
      <c r="E50" s="91" t="s">
        <v>506</v>
      </c>
      <c r="F50" s="91" t="s">
        <v>287</v>
      </c>
      <c r="G50" s="91" t="s">
        <v>893</v>
      </c>
      <c r="H50" s="91" t="str">
        <f t="shared" si="0"/>
        <v>757:RCCM：下水道部門</v>
      </c>
      <c r="I50" s="91"/>
      <c r="M50" s="91" t="s">
        <v>971</v>
      </c>
    </row>
    <row r="51" spans="1:13" ht="27" customHeight="1">
      <c r="A51" s="91"/>
      <c r="B51" s="91"/>
      <c r="C51" s="91"/>
      <c r="D51" s="59" t="s">
        <v>507</v>
      </c>
      <c r="E51" s="91" t="s">
        <v>508</v>
      </c>
      <c r="F51" s="91" t="s">
        <v>287</v>
      </c>
      <c r="G51" s="91" t="s">
        <v>893</v>
      </c>
      <c r="H51" s="91" t="str">
        <f t="shared" si="0"/>
        <v>758:RCCM：農業土木部門</v>
      </c>
      <c r="I51" s="91"/>
      <c r="M51" s="91" t="s">
        <v>972</v>
      </c>
    </row>
    <row r="52" spans="1:13" ht="27" customHeight="1">
      <c r="A52" s="91"/>
      <c r="B52" s="91"/>
      <c r="C52" s="91"/>
      <c r="D52" s="59" t="s">
        <v>509</v>
      </c>
      <c r="E52" s="91" t="s">
        <v>510</v>
      </c>
      <c r="F52" s="91" t="s">
        <v>287</v>
      </c>
      <c r="G52" s="91" t="s">
        <v>893</v>
      </c>
      <c r="H52" s="91" t="str">
        <f t="shared" si="0"/>
        <v>759:RCCM：森林土木部門</v>
      </c>
      <c r="I52" s="91"/>
      <c r="M52" s="91" t="s">
        <v>973</v>
      </c>
    </row>
    <row r="53" spans="1:13" ht="27" customHeight="1">
      <c r="A53" s="91"/>
      <c r="B53" s="91"/>
      <c r="C53" s="91"/>
      <c r="D53" s="59" t="s">
        <v>511</v>
      </c>
      <c r="E53" s="91" t="s">
        <v>512</v>
      </c>
      <c r="F53" s="91" t="s">
        <v>287</v>
      </c>
      <c r="G53" s="91" t="s">
        <v>893</v>
      </c>
      <c r="H53" s="91" t="str">
        <f t="shared" si="0"/>
        <v>760:RCCM：水産土木部門</v>
      </c>
      <c r="I53" s="91"/>
    </row>
    <row r="54" spans="1:13" ht="27" customHeight="1">
      <c r="A54" s="91"/>
      <c r="B54" s="91"/>
      <c r="C54" s="91"/>
      <c r="D54" s="59" t="s">
        <v>513</v>
      </c>
      <c r="E54" s="91" t="s">
        <v>514</v>
      </c>
      <c r="F54" s="91" t="s">
        <v>287</v>
      </c>
      <c r="G54" s="91" t="s">
        <v>893</v>
      </c>
      <c r="H54" s="91" t="str">
        <f t="shared" si="0"/>
        <v>761:RCCM：廃棄物部門</v>
      </c>
      <c r="I54" s="91"/>
    </row>
    <row r="55" spans="1:13" ht="27" customHeight="1">
      <c r="A55" s="91"/>
      <c r="B55" s="91"/>
      <c r="C55" s="91"/>
      <c r="D55" s="59" t="s">
        <v>515</v>
      </c>
      <c r="E55" s="91" t="s">
        <v>516</v>
      </c>
      <c r="F55" s="91" t="s">
        <v>287</v>
      </c>
      <c r="G55" s="91" t="s">
        <v>893</v>
      </c>
      <c r="H55" s="91" t="str">
        <f t="shared" si="0"/>
        <v>762:RCCM：造園部門</v>
      </c>
      <c r="I55" s="91"/>
    </row>
    <row r="56" spans="1:13" ht="27" customHeight="1">
      <c r="A56" s="91"/>
      <c r="B56" s="91"/>
      <c r="C56" s="91"/>
      <c r="D56" s="59" t="s">
        <v>517</v>
      </c>
      <c r="E56" s="91" t="s">
        <v>518</v>
      </c>
      <c r="F56" s="91" t="s">
        <v>287</v>
      </c>
      <c r="G56" s="91" t="s">
        <v>893</v>
      </c>
      <c r="H56" s="91" t="str">
        <f t="shared" si="0"/>
        <v>763:RCCM：都市計画及び地方計画部門</v>
      </c>
      <c r="I56" s="91"/>
    </row>
    <row r="57" spans="1:13" ht="27" customHeight="1">
      <c r="A57" s="91"/>
      <c r="B57" s="91"/>
      <c r="C57" s="91"/>
      <c r="D57" s="59" t="s">
        <v>519</v>
      </c>
      <c r="E57" s="91" t="s">
        <v>520</v>
      </c>
      <c r="F57" s="91" t="s">
        <v>287</v>
      </c>
      <c r="G57" s="91" t="s">
        <v>893</v>
      </c>
      <c r="H57" s="91" t="str">
        <f t="shared" si="0"/>
        <v>764:RCCM：地質部門</v>
      </c>
      <c r="I57" s="91"/>
    </row>
    <row r="58" spans="1:13" ht="27" customHeight="1">
      <c r="A58" s="91"/>
      <c r="B58" s="91"/>
      <c r="C58" s="91"/>
      <c r="D58" s="59" t="s">
        <v>521</v>
      </c>
      <c r="E58" s="91" t="s">
        <v>522</v>
      </c>
      <c r="F58" s="91" t="s">
        <v>287</v>
      </c>
      <c r="G58" s="91" t="s">
        <v>893</v>
      </c>
      <c r="H58" s="91" t="str">
        <f t="shared" si="0"/>
        <v>765:RCCM：土質及び基礎部門</v>
      </c>
      <c r="I58" s="91"/>
    </row>
    <row r="59" spans="1:13" ht="27" customHeight="1">
      <c r="A59" s="91"/>
      <c r="B59" s="91"/>
      <c r="C59" s="91"/>
      <c r="D59" s="59" t="s">
        <v>523</v>
      </c>
      <c r="E59" s="91" t="s">
        <v>524</v>
      </c>
      <c r="F59" s="91" t="s">
        <v>287</v>
      </c>
      <c r="G59" s="91" t="s">
        <v>893</v>
      </c>
      <c r="H59" s="91" t="str">
        <f t="shared" si="0"/>
        <v>766:RCCM：鋼構造物及びコンクリート部門</v>
      </c>
      <c r="I59" s="91"/>
    </row>
    <row r="60" spans="1:13" ht="27" customHeight="1">
      <c r="A60" s="91"/>
      <c r="B60" s="91"/>
      <c r="C60" s="91"/>
      <c r="D60" s="59" t="s">
        <v>525</v>
      </c>
      <c r="E60" s="91" t="s">
        <v>526</v>
      </c>
      <c r="F60" s="91" t="s">
        <v>287</v>
      </c>
      <c r="G60" s="91" t="s">
        <v>893</v>
      </c>
      <c r="H60" s="91" t="str">
        <f t="shared" si="0"/>
        <v>767:RCCM：トンネル部門</v>
      </c>
      <c r="I60" s="91"/>
    </row>
    <row r="61" spans="1:13" ht="27" customHeight="1">
      <c r="A61" s="91"/>
      <c r="B61" s="91"/>
      <c r="C61" s="91"/>
      <c r="D61" s="59" t="s">
        <v>527</v>
      </c>
      <c r="E61" s="91" t="s">
        <v>528</v>
      </c>
      <c r="F61" s="91" t="s">
        <v>287</v>
      </c>
      <c r="G61" s="91" t="s">
        <v>893</v>
      </c>
      <c r="H61" s="91" t="str">
        <f t="shared" si="0"/>
        <v>768:RCCM：施工計画、施工設備及び積算部門</v>
      </c>
      <c r="I61" s="91"/>
    </row>
    <row r="62" spans="1:13" ht="27" customHeight="1">
      <c r="A62" s="91"/>
      <c r="B62" s="91"/>
      <c r="C62" s="91"/>
      <c r="D62" s="59" t="s">
        <v>529</v>
      </c>
      <c r="E62" s="91" t="s">
        <v>530</v>
      </c>
      <c r="F62" s="91" t="s">
        <v>287</v>
      </c>
      <c r="G62" s="91" t="s">
        <v>893</v>
      </c>
      <c r="H62" s="91" t="str">
        <f t="shared" si="0"/>
        <v>769:RCCM：建設環境部門</v>
      </c>
      <c r="I62" s="91"/>
    </row>
    <row r="63" spans="1:13" ht="27" customHeight="1">
      <c r="A63" s="91"/>
      <c r="B63" s="91"/>
      <c r="C63" s="91"/>
      <c r="D63" s="59" t="s">
        <v>531</v>
      </c>
      <c r="E63" s="91" t="s">
        <v>532</v>
      </c>
      <c r="F63" s="91" t="s">
        <v>287</v>
      </c>
      <c r="G63" s="91" t="s">
        <v>893</v>
      </c>
      <c r="H63" s="91" t="str">
        <f t="shared" si="0"/>
        <v>770:RCCM：機械部門</v>
      </c>
      <c r="I63" s="91"/>
    </row>
    <row r="64" spans="1:13" ht="27" customHeight="1">
      <c r="A64" s="91"/>
      <c r="B64" s="91"/>
      <c r="C64" s="91"/>
      <c r="D64" s="59" t="s">
        <v>533</v>
      </c>
      <c r="E64" s="91" t="s">
        <v>534</v>
      </c>
      <c r="F64" s="91" t="s">
        <v>287</v>
      </c>
      <c r="G64" s="91" t="s">
        <v>893</v>
      </c>
      <c r="H64" s="91" t="str">
        <f t="shared" si="0"/>
        <v>771:RCCM：電気電子部門</v>
      </c>
      <c r="I64" s="91"/>
    </row>
    <row r="65" spans="1:9" ht="27" customHeight="1">
      <c r="A65" s="91"/>
      <c r="B65" s="91"/>
      <c r="C65" s="91"/>
      <c r="D65" s="59" t="s">
        <v>63</v>
      </c>
      <c r="E65" s="91" t="s">
        <v>535</v>
      </c>
      <c r="F65" s="91" t="s">
        <v>287</v>
      </c>
      <c r="G65" s="91" t="s">
        <v>535</v>
      </c>
      <c r="H65" s="91" t="str">
        <f t="shared" si="0"/>
        <v>113:一級土木施工管理技士</v>
      </c>
      <c r="I65" s="91"/>
    </row>
    <row r="66" spans="1:9" ht="27" customHeight="1">
      <c r="A66" s="91"/>
      <c r="B66" s="91"/>
      <c r="C66" s="91"/>
      <c r="D66" s="59" t="s">
        <v>64</v>
      </c>
      <c r="E66" s="91" t="s">
        <v>536</v>
      </c>
      <c r="F66" s="91" t="s">
        <v>287</v>
      </c>
      <c r="G66" s="91" t="s">
        <v>894</v>
      </c>
      <c r="H66" s="91" t="str">
        <f t="shared" si="0"/>
        <v>214:二級土木施工管理技士（土木）</v>
      </c>
      <c r="I66" s="91"/>
    </row>
    <row r="67" spans="1:9" ht="27" customHeight="1">
      <c r="A67" s="91"/>
      <c r="B67" s="91"/>
      <c r="C67" s="91"/>
      <c r="D67" s="59" t="s">
        <v>537</v>
      </c>
      <c r="E67" s="91" t="s">
        <v>538</v>
      </c>
      <c r="F67" s="91" t="s">
        <v>287</v>
      </c>
      <c r="G67" s="91" t="s">
        <v>894</v>
      </c>
      <c r="H67" s="91" t="str">
        <f t="shared" si="0"/>
        <v>215:二級土木施工管理技士（鋼構造物塗装）</v>
      </c>
      <c r="I67" s="91"/>
    </row>
    <row r="68" spans="1:9" ht="27" customHeight="1">
      <c r="A68" s="91"/>
      <c r="B68" s="91"/>
      <c r="C68" s="91"/>
      <c r="D68" s="59" t="s">
        <v>539</v>
      </c>
      <c r="E68" s="91" t="s">
        <v>540</v>
      </c>
      <c r="F68" s="91" t="s">
        <v>287</v>
      </c>
      <c r="G68" s="91" t="s">
        <v>894</v>
      </c>
      <c r="H68" s="91" t="str">
        <f t="shared" si="0"/>
        <v>216:二級土木施工管理技士（薬液注入）</v>
      </c>
      <c r="I68" s="91"/>
    </row>
    <row r="69" spans="1:9" ht="27" customHeight="1">
      <c r="A69" s="91"/>
      <c r="B69" s="91"/>
      <c r="C69" s="91"/>
      <c r="D69" s="59" t="s">
        <v>541</v>
      </c>
      <c r="E69" s="91" t="s">
        <v>542</v>
      </c>
      <c r="F69" s="91" t="s">
        <v>287</v>
      </c>
      <c r="G69" s="91" t="s">
        <v>895</v>
      </c>
      <c r="H69" s="91" t="str">
        <f t="shared" ref="H69:H96" si="1">D69&amp;":"&amp;E69</f>
        <v>061:地すべり防止工事士</v>
      </c>
      <c r="I69" s="91"/>
    </row>
    <row r="70" spans="1:9" ht="27" customHeight="1">
      <c r="A70" s="91"/>
      <c r="B70" s="91"/>
      <c r="C70" s="91"/>
      <c r="D70" s="59" t="s">
        <v>543</v>
      </c>
      <c r="E70" s="91" t="s">
        <v>544</v>
      </c>
      <c r="F70" s="91" t="s">
        <v>287</v>
      </c>
      <c r="G70" s="91" t="s">
        <v>544</v>
      </c>
      <c r="H70" s="91" t="str">
        <f t="shared" si="1"/>
        <v>073:土地区画整理士</v>
      </c>
      <c r="I70" s="91"/>
    </row>
    <row r="71" spans="1:9" ht="27" customHeight="1">
      <c r="A71" s="91"/>
      <c r="B71" s="91"/>
      <c r="C71" s="91"/>
      <c r="D71" s="59" t="s">
        <v>73</v>
      </c>
      <c r="E71" s="91" t="s">
        <v>546</v>
      </c>
      <c r="F71" s="91" t="s">
        <v>545</v>
      </c>
      <c r="G71" s="91" t="s">
        <v>896</v>
      </c>
      <c r="H71" s="91" t="str">
        <f t="shared" si="1"/>
        <v>127:一級電気工事施工管理技士</v>
      </c>
      <c r="I71" s="91"/>
    </row>
    <row r="72" spans="1:9" ht="27" customHeight="1">
      <c r="A72" s="91"/>
      <c r="B72" s="91"/>
      <c r="C72" s="91"/>
      <c r="D72" s="59" t="s">
        <v>74</v>
      </c>
      <c r="E72" s="91" t="s">
        <v>547</v>
      </c>
      <c r="F72" s="91" t="s">
        <v>545</v>
      </c>
      <c r="G72" s="91" t="s">
        <v>896</v>
      </c>
      <c r="H72" s="91" t="str">
        <f t="shared" si="1"/>
        <v>228:二級電気工事施工管理技士</v>
      </c>
      <c r="I72" s="91"/>
    </row>
    <row r="73" spans="1:9" ht="27" customHeight="1">
      <c r="A73" s="91"/>
      <c r="B73" s="91"/>
      <c r="C73" s="91"/>
      <c r="D73" s="59" t="s">
        <v>75</v>
      </c>
      <c r="E73" s="91" t="s">
        <v>76</v>
      </c>
      <c r="F73" s="91" t="s">
        <v>545</v>
      </c>
      <c r="G73" s="91" t="s">
        <v>896</v>
      </c>
      <c r="H73" s="91" t="str">
        <f t="shared" si="1"/>
        <v>155:第一種電気工事士</v>
      </c>
      <c r="I73" s="91"/>
    </row>
    <row r="74" spans="1:9" ht="27" customHeight="1">
      <c r="A74" s="91"/>
      <c r="B74" s="91"/>
      <c r="C74" s="91"/>
      <c r="D74" s="59" t="s">
        <v>548</v>
      </c>
      <c r="E74" s="91" t="s">
        <v>549</v>
      </c>
      <c r="F74" s="91" t="s">
        <v>545</v>
      </c>
      <c r="G74" s="91" t="s">
        <v>896</v>
      </c>
      <c r="H74" s="91" t="str">
        <f t="shared" si="1"/>
        <v>256:第二種電気工事士</v>
      </c>
      <c r="I74" s="91"/>
    </row>
    <row r="75" spans="1:9" ht="27" customHeight="1">
      <c r="A75" s="91"/>
      <c r="B75" s="91"/>
      <c r="C75" s="91"/>
      <c r="D75" s="59" t="s">
        <v>550</v>
      </c>
      <c r="E75" s="91" t="s">
        <v>551</v>
      </c>
      <c r="F75" s="91" t="s">
        <v>545</v>
      </c>
      <c r="G75" s="91" t="s">
        <v>896</v>
      </c>
      <c r="H75" s="91" t="str">
        <f t="shared" si="1"/>
        <v>258:電気主任技術者（第1種～第3種）</v>
      </c>
      <c r="I75" s="91"/>
    </row>
    <row r="76" spans="1:9" ht="27" customHeight="1">
      <c r="A76" s="91"/>
      <c r="B76" s="91"/>
      <c r="C76" s="91"/>
      <c r="D76" s="59" t="s">
        <v>552</v>
      </c>
      <c r="E76" s="91" t="s">
        <v>553</v>
      </c>
      <c r="F76" s="91" t="s">
        <v>545</v>
      </c>
      <c r="G76" s="91" t="s">
        <v>896</v>
      </c>
      <c r="H76" s="91" t="str">
        <f t="shared" si="1"/>
        <v>268:甲種消防設備士（第四類）</v>
      </c>
      <c r="I76" s="91"/>
    </row>
    <row r="77" spans="1:9" ht="27" customHeight="1">
      <c r="A77" s="91"/>
      <c r="B77" s="91"/>
      <c r="C77" s="91"/>
      <c r="D77" s="59" t="s">
        <v>554</v>
      </c>
      <c r="E77" s="91" t="s">
        <v>555</v>
      </c>
      <c r="F77" s="91" t="s">
        <v>545</v>
      </c>
      <c r="G77" s="91" t="s">
        <v>896</v>
      </c>
      <c r="H77" s="91" t="str">
        <f t="shared" si="1"/>
        <v>269:乙種消防設備士（第四類及び第七類）</v>
      </c>
      <c r="I77" s="91"/>
    </row>
    <row r="78" spans="1:9" ht="27" customHeight="1">
      <c r="A78" s="91"/>
      <c r="B78" s="91"/>
      <c r="C78" s="91"/>
      <c r="D78" s="59" t="s">
        <v>77</v>
      </c>
      <c r="E78" s="91" t="s">
        <v>556</v>
      </c>
      <c r="F78" s="91" t="s">
        <v>545</v>
      </c>
      <c r="G78" s="91" t="s">
        <v>897</v>
      </c>
      <c r="H78" s="91" t="str">
        <f t="shared" si="1"/>
        <v>129:一級管工事施工管理技士</v>
      </c>
      <c r="I78" s="91"/>
    </row>
    <row r="79" spans="1:9" ht="27" customHeight="1">
      <c r="A79" s="91"/>
      <c r="B79" s="91"/>
      <c r="C79" s="91"/>
      <c r="D79" s="59" t="s">
        <v>59</v>
      </c>
      <c r="E79" s="91" t="s">
        <v>557</v>
      </c>
      <c r="F79" s="91" t="s">
        <v>545</v>
      </c>
      <c r="G79" s="91" t="s">
        <v>897</v>
      </c>
      <c r="H79" s="91" t="str">
        <f t="shared" si="1"/>
        <v>230:二級管工事施工管理技士</v>
      </c>
      <c r="I79" s="91"/>
    </row>
    <row r="80" spans="1:9" ht="27" customHeight="1">
      <c r="A80" s="91"/>
      <c r="B80" s="91"/>
      <c r="C80" s="91"/>
      <c r="D80" s="59" t="s">
        <v>558</v>
      </c>
      <c r="E80" s="91" t="s">
        <v>559</v>
      </c>
      <c r="F80" s="91" t="s">
        <v>545</v>
      </c>
      <c r="G80" s="91" t="s">
        <v>897</v>
      </c>
      <c r="H80" s="91" t="str">
        <f t="shared" si="1"/>
        <v>168:甲種消防設備士（第四類除く）</v>
      </c>
      <c r="I80" s="91"/>
    </row>
    <row r="81" spans="1:9" ht="27" customHeight="1">
      <c r="A81" s="91"/>
      <c r="B81" s="91"/>
      <c r="C81" s="91"/>
      <c r="D81" s="59" t="s">
        <v>560</v>
      </c>
      <c r="E81" s="91" t="s">
        <v>561</v>
      </c>
      <c r="F81" s="91" t="s">
        <v>545</v>
      </c>
      <c r="G81" s="91" t="s">
        <v>897</v>
      </c>
      <c r="H81" s="91" t="str">
        <f t="shared" si="1"/>
        <v>169:乙種消防設備士（第四類及び第七類除く）</v>
      </c>
      <c r="I81" s="91"/>
    </row>
    <row r="82" spans="1:9" ht="27" customHeight="1">
      <c r="A82" s="91"/>
      <c r="B82" s="91"/>
      <c r="C82" s="91"/>
      <c r="D82" s="59" t="s">
        <v>562</v>
      </c>
      <c r="E82" s="91" t="s">
        <v>563</v>
      </c>
      <c r="F82" s="91" t="s">
        <v>545</v>
      </c>
      <c r="G82" s="91" t="s">
        <v>897</v>
      </c>
      <c r="H82" s="91" t="str">
        <f t="shared" si="1"/>
        <v>265:給水装置工事主任技術者</v>
      </c>
      <c r="I82" s="91"/>
    </row>
    <row r="83" spans="1:9" ht="27" customHeight="1">
      <c r="A83" s="91"/>
      <c r="B83" s="91"/>
      <c r="C83" s="91"/>
      <c r="D83" s="59" t="s">
        <v>565</v>
      </c>
      <c r="E83" s="91" t="s">
        <v>566</v>
      </c>
      <c r="F83" s="91" t="s">
        <v>564</v>
      </c>
      <c r="G83" s="91" t="s">
        <v>566</v>
      </c>
      <c r="H83" s="91" t="str">
        <f t="shared" si="1"/>
        <v>071:不動産鑑定士</v>
      </c>
      <c r="I83" s="91"/>
    </row>
    <row r="84" spans="1:9" ht="27" customHeight="1">
      <c r="A84" s="91"/>
      <c r="B84" s="91"/>
      <c r="C84" s="91"/>
      <c r="D84" s="59" t="s">
        <v>567</v>
      </c>
      <c r="E84" s="91" t="s">
        <v>568</v>
      </c>
      <c r="F84" s="91" t="s">
        <v>564</v>
      </c>
      <c r="G84" s="91" t="s">
        <v>898</v>
      </c>
      <c r="H84" s="91" t="str">
        <f t="shared" si="1"/>
        <v>992:補償業務管理士：土地調査部門</v>
      </c>
      <c r="I84" s="91"/>
    </row>
    <row r="85" spans="1:9" ht="27" customHeight="1">
      <c r="A85" s="91"/>
      <c r="B85" s="91"/>
      <c r="C85" s="91"/>
      <c r="D85" s="59" t="s">
        <v>569</v>
      </c>
      <c r="E85" s="91" t="s">
        <v>570</v>
      </c>
      <c r="F85" s="91" t="s">
        <v>564</v>
      </c>
      <c r="G85" s="91" t="s">
        <v>898</v>
      </c>
      <c r="H85" s="91" t="str">
        <f t="shared" si="1"/>
        <v>993:補償業務管理士：土地評価部門</v>
      </c>
      <c r="I85" s="91"/>
    </row>
    <row r="86" spans="1:9" ht="27" customHeight="1">
      <c r="A86" s="91"/>
      <c r="B86" s="91"/>
      <c r="C86" s="91"/>
      <c r="D86" s="59" t="s">
        <v>571</v>
      </c>
      <c r="E86" s="91" t="s">
        <v>572</v>
      </c>
      <c r="F86" s="91" t="s">
        <v>564</v>
      </c>
      <c r="G86" s="91" t="s">
        <v>898</v>
      </c>
      <c r="H86" s="91" t="str">
        <f t="shared" si="1"/>
        <v>994:補償業務管理士：物件部門</v>
      </c>
      <c r="I86" s="91"/>
    </row>
    <row r="87" spans="1:9" ht="27" customHeight="1">
      <c r="A87" s="91"/>
      <c r="B87" s="91"/>
      <c r="C87" s="91"/>
      <c r="D87" s="59" t="s">
        <v>573</v>
      </c>
      <c r="E87" s="91" t="s">
        <v>574</v>
      </c>
      <c r="F87" s="91" t="s">
        <v>564</v>
      </c>
      <c r="G87" s="91" t="s">
        <v>898</v>
      </c>
      <c r="H87" s="91" t="str">
        <f t="shared" si="1"/>
        <v>995:補償業務管理士：機械工作物部門</v>
      </c>
      <c r="I87" s="91"/>
    </row>
    <row r="88" spans="1:9" ht="27" customHeight="1">
      <c r="A88" s="91"/>
      <c r="B88" s="91"/>
      <c r="C88" s="91"/>
      <c r="D88" s="59" t="s">
        <v>575</v>
      </c>
      <c r="E88" s="91" t="s">
        <v>576</v>
      </c>
      <c r="F88" s="91" t="s">
        <v>564</v>
      </c>
      <c r="G88" s="91" t="s">
        <v>898</v>
      </c>
      <c r="H88" s="91" t="str">
        <f t="shared" si="1"/>
        <v>996:補償業務管理士：営業補償・特殊補償部門</v>
      </c>
      <c r="I88" s="91"/>
    </row>
    <row r="89" spans="1:9" ht="27" customHeight="1">
      <c r="A89" s="91"/>
      <c r="B89" s="91"/>
      <c r="C89" s="91"/>
      <c r="D89" s="59" t="s">
        <v>577</v>
      </c>
      <c r="E89" s="91" t="s">
        <v>578</v>
      </c>
      <c r="F89" s="91" t="s">
        <v>564</v>
      </c>
      <c r="G89" s="91" t="s">
        <v>898</v>
      </c>
      <c r="H89" s="91" t="str">
        <f t="shared" si="1"/>
        <v>997:補償業務管理士：事業損失部門</v>
      </c>
      <c r="I89" s="91"/>
    </row>
    <row r="90" spans="1:9" ht="27" customHeight="1">
      <c r="A90" s="91"/>
      <c r="B90" s="91"/>
      <c r="C90" s="91"/>
      <c r="D90" s="59" t="s">
        <v>579</v>
      </c>
      <c r="E90" s="91" t="s">
        <v>580</v>
      </c>
      <c r="F90" s="91" t="s">
        <v>564</v>
      </c>
      <c r="G90" s="91" t="s">
        <v>898</v>
      </c>
      <c r="H90" s="91" t="str">
        <f t="shared" si="1"/>
        <v>998:補償業務管理士：補償関連部門</v>
      </c>
      <c r="I90" s="91"/>
    </row>
    <row r="91" spans="1:9" ht="27" customHeight="1">
      <c r="A91" s="91"/>
      <c r="B91" s="91"/>
      <c r="C91" s="91"/>
      <c r="D91" s="59" t="s">
        <v>581</v>
      </c>
      <c r="E91" s="91" t="s">
        <v>582</v>
      </c>
      <c r="F91" s="91" t="s">
        <v>564</v>
      </c>
      <c r="G91" s="91" t="s">
        <v>898</v>
      </c>
      <c r="H91" s="91" t="str">
        <f t="shared" si="1"/>
        <v>999:補償業務管理士：総合補償部門（総合補償士）</v>
      </c>
      <c r="I91" s="91"/>
    </row>
    <row r="92" spans="1:9" ht="27" customHeight="1">
      <c r="A92" s="91"/>
      <c r="B92" s="91"/>
      <c r="C92" s="91"/>
      <c r="D92" s="59" t="s">
        <v>583</v>
      </c>
      <c r="E92" s="91" t="s">
        <v>584</v>
      </c>
      <c r="F92" s="91" t="s">
        <v>564</v>
      </c>
      <c r="G92" s="91" t="s">
        <v>584</v>
      </c>
      <c r="H92" s="91" t="str">
        <f t="shared" si="1"/>
        <v>099:公共用地取得実務経験者</v>
      </c>
      <c r="I92" s="91"/>
    </row>
    <row r="93" spans="1:9" ht="27" customHeight="1">
      <c r="A93" s="91"/>
      <c r="B93" s="91"/>
      <c r="C93" s="91"/>
      <c r="D93" s="59" t="s">
        <v>586</v>
      </c>
      <c r="E93" s="91" t="s">
        <v>587</v>
      </c>
      <c r="F93" s="91" t="s">
        <v>585</v>
      </c>
      <c r="G93" s="91" t="s">
        <v>587</v>
      </c>
      <c r="H93" s="91" t="str">
        <f t="shared" si="1"/>
        <v>074:地質調査技士</v>
      </c>
      <c r="I93" s="91"/>
    </row>
    <row r="94" spans="1:9" ht="27" customHeight="1">
      <c r="A94" s="91"/>
      <c r="B94" s="91"/>
      <c r="C94" s="91"/>
      <c r="D94" s="59" t="s">
        <v>589</v>
      </c>
      <c r="E94" s="91" t="s">
        <v>590</v>
      </c>
      <c r="F94" s="91" t="s">
        <v>588</v>
      </c>
      <c r="G94" s="91" t="s">
        <v>590</v>
      </c>
      <c r="H94" s="91" t="str">
        <f t="shared" si="1"/>
        <v>075:環境計量士</v>
      </c>
      <c r="I94" s="91"/>
    </row>
    <row r="95" spans="1:9" ht="27" customHeight="1">
      <c r="A95" s="91"/>
      <c r="B95" s="91"/>
      <c r="C95" s="91"/>
      <c r="D95" s="59" t="s">
        <v>591</v>
      </c>
      <c r="E95" s="91" t="s">
        <v>592</v>
      </c>
      <c r="F95" s="91" t="s">
        <v>588</v>
      </c>
      <c r="G95" s="91" t="s">
        <v>899</v>
      </c>
      <c r="H95" s="91" t="str">
        <f t="shared" si="1"/>
        <v>077:港湾海洋調査士（危険物探査部門）</v>
      </c>
      <c r="I95" s="91"/>
    </row>
    <row r="96" spans="1:9" ht="27" customHeight="1">
      <c r="A96" s="91"/>
      <c r="B96" s="91"/>
      <c r="C96" s="91"/>
      <c r="D96" s="59" t="s">
        <v>594</v>
      </c>
      <c r="E96" s="91" t="s">
        <v>595</v>
      </c>
      <c r="F96" s="91" t="s">
        <v>593</v>
      </c>
      <c r="G96" s="91" t="s">
        <v>595</v>
      </c>
      <c r="H96" s="91" t="str">
        <f t="shared" si="1"/>
        <v>072:磁気探査技士</v>
      </c>
      <c r="I96" s="91"/>
    </row>
    <row r="97" spans="1:9" ht="27" customHeight="1">
      <c r="A97" s="91"/>
      <c r="B97" s="91"/>
      <c r="C97" s="91"/>
      <c r="D97" s="91"/>
      <c r="E97" s="91"/>
      <c r="F97" s="91"/>
      <c r="G97" s="91"/>
      <c r="H97" s="91"/>
      <c r="I97" s="91"/>
    </row>
    <row r="98" spans="1:9" ht="27" customHeight="1">
      <c r="A98" s="91"/>
      <c r="B98" s="91"/>
      <c r="C98" s="91"/>
      <c r="D98" s="91"/>
      <c r="E98" s="91"/>
      <c r="F98" s="91"/>
      <c r="G98" s="91"/>
      <c r="H98" s="91"/>
      <c r="I98" s="91"/>
    </row>
    <row r="99" spans="1:9" ht="27" customHeight="1">
      <c r="A99" s="91"/>
      <c r="B99" s="91"/>
      <c r="C99" s="91"/>
      <c r="D99" s="91"/>
      <c r="E99" s="91"/>
      <c r="F99" s="91"/>
      <c r="G99" s="91"/>
      <c r="H99" s="91"/>
      <c r="I99" s="91"/>
    </row>
    <row r="100" spans="1:9" ht="27" customHeight="1">
      <c r="A100" s="91"/>
      <c r="B100" s="91"/>
      <c r="C100" s="91"/>
      <c r="D100" s="91"/>
      <c r="E100" s="91"/>
      <c r="F100" s="91"/>
      <c r="G100" s="91"/>
      <c r="H100" s="91"/>
      <c r="I100" s="91"/>
    </row>
  </sheetData>
  <phoneticPr fontId="2"/>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4F0E1-2B10-409C-A891-76DA7E37414F}">
  <dimension ref="A1:DV2"/>
  <sheetViews>
    <sheetView workbookViewId="0">
      <selection activeCell="C24" sqref="C24"/>
    </sheetView>
  </sheetViews>
  <sheetFormatPr defaultRowHeight="18"/>
  <cols>
    <col min="1" max="126" width="25" customWidth="1"/>
  </cols>
  <sheetData>
    <row r="1" spans="1:126" ht="36">
      <c r="A1" s="57" t="s">
        <v>107</v>
      </c>
      <c r="B1" s="57" t="s">
        <v>110</v>
      </c>
      <c r="C1" s="57" t="s">
        <v>112</v>
      </c>
      <c r="D1" s="57" t="s">
        <v>297</v>
      </c>
      <c r="E1" s="57" t="s">
        <v>299</v>
      </c>
      <c r="F1" s="57" t="s">
        <v>114</v>
      </c>
      <c r="G1" s="57" t="s">
        <v>115</v>
      </c>
      <c r="H1" s="57" t="s">
        <v>116</v>
      </c>
      <c r="I1" s="57" t="s">
        <v>118</v>
      </c>
      <c r="J1" s="57" t="s">
        <v>120</v>
      </c>
      <c r="K1" s="57" t="s">
        <v>122</v>
      </c>
      <c r="L1" s="57" t="s">
        <v>124</v>
      </c>
      <c r="M1" s="57" t="s">
        <v>126</v>
      </c>
      <c r="N1" s="57" t="s">
        <v>129</v>
      </c>
      <c r="O1" s="57" t="s">
        <v>131</v>
      </c>
      <c r="P1" s="57" t="s">
        <v>134</v>
      </c>
      <c r="Q1" s="57" t="s">
        <v>136</v>
      </c>
      <c r="R1" s="57" t="s">
        <v>139</v>
      </c>
      <c r="S1" s="57" t="s">
        <v>141</v>
      </c>
      <c r="T1" s="57" t="s">
        <v>330</v>
      </c>
      <c r="U1" s="57" t="s">
        <v>144</v>
      </c>
      <c r="V1" s="57" t="s">
        <v>146</v>
      </c>
      <c r="W1" s="57" t="s">
        <v>147</v>
      </c>
      <c r="X1" s="57" t="s">
        <v>148</v>
      </c>
      <c r="Y1" s="57" t="s">
        <v>1656</v>
      </c>
      <c r="Z1" s="57" t="s">
        <v>149</v>
      </c>
      <c r="AA1" s="57" t="s">
        <v>150</v>
      </c>
      <c r="AB1" s="57" t="s">
        <v>151</v>
      </c>
      <c r="AC1" s="57" t="s">
        <v>301</v>
      </c>
      <c r="AD1" s="57" t="s">
        <v>152</v>
      </c>
      <c r="AE1" s="57" t="s">
        <v>341</v>
      </c>
      <c r="AF1" s="57" t="s">
        <v>156</v>
      </c>
      <c r="AG1" s="57" t="s">
        <v>158</v>
      </c>
      <c r="AH1" s="57" t="s">
        <v>160</v>
      </c>
      <c r="AI1" s="57" t="s">
        <v>155</v>
      </c>
      <c r="AJ1" s="57" t="s">
        <v>624</v>
      </c>
      <c r="AK1" s="57" t="s">
        <v>627</v>
      </c>
      <c r="AL1" s="57" t="s">
        <v>169</v>
      </c>
      <c r="AM1" s="57" t="s">
        <v>632</v>
      </c>
      <c r="AN1" s="57" t="s">
        <v>635</v>
      </c>
      <c r="AO1" s="57" t="s">
        <v>308</v>
      </c>
      <c r="AP1" s="57" t="s">
        <v>639</v>
      </c>
      <c r="AQ1" s="57" t="s">
        <v>642</v>
      </c>
      <c r="AR1" s="57" t="s">
        <v>645</v>
      </c>
      <c r="AS1" s="57" t="s">
        <v>648</v>
      </c>
      <c r="AT1" s="57" t="s">
        <v>651</v>
      </c>
      <c r="AU1" s="57" t="s">
        <v>654</v>
      </c>
      <c r="AV1" s="57" t="s">
        <v>657</v>
      </c>
      <c r="AW1" s="57" t="s">
        <v>660</v>
      </c>
      <c r="AX1" s="57" t="s">
        <v>663</v>
      </c>
      <c r="AY1" s="57" t="s">
        <v>666</v>
      </c>
      <c r="AZ1" s="57" t="s">
        <v>669</v>
      </c>
      <c r="BA1" s="57" t="s">
        <v>672</v>
      </c>
      <c r="BB1" s="57" t="s">
        <v>675</v>
      </c>
      <c r="BC1" s="57" t="s">
        <v>678</v>
      </c>
      <c r="BD1" s="57" t="s">
        <v>681</v>
      </c>
      <c r="BE1" s="57" t="s">
        <v>684</v>
      </c>
      <c r="BF1" s="57" t="s">
        <v>687</v>
      </c>
      <c r="BG1" s="57" t="s">
        <v>690</v>
      </c>
      <c r="BH1" s="57" t="s">
        <v>693</v>
      </c>
      <c r="BI1" s="57" t="s">
        <v>176</v>
      </c>
      <c r="BJ1" s="57" t="s">
        <v>178</v>
      </c>
      <c r="BK1" s="57" t="s">
        <v>163</v>
      </c>
      <c r="BL1" s="57" t="s">
        <v>165</v>
      </c>
      <c r="BM1" s="57" t="s">
        <v>167</v>
      </c>
      <c r="BN1" s="57" t="s">
        <v>701</v>
      </c>
      <c r="BO1" s="57" t="s">
        <v>704</v>
      </c>
      <c r="BP1" s="57" t="s">
        <v>707</v>
      </c>
      <c r="BQ1" s="57" t="s">
        <v>710</v>
      </c>
      <c r="BR1" s="57" t="s">
        <v>713</v>
      </c>
      <c r="BS1" s="57" t="s">
        <v>716</v>
      </c>
      <c r="BT1" s="57" t="s">
        <v>719</v>
      </c>
      <c r="BU1" s="57" t="s">
        <v>722</v>
      </c>
      <c r="BV1" s="57" t="s">
        <v>725</v>
      </c>
      <c r="BW1" s="57" t="s">
        <v>728</v>
      </c>
      <c r="BX1" s="57" t="s">
        <v>731</v>
      </c>
      <c r="BY1" s="57" t="s">
        <v>734</v>
      </c>
      <c r="BZ1" s="57" t="s">
        <v>737</v>
      </c>
      <c r="CA1" s="57" t="s">
        <v>740</v>
      </c>
      <c r="CB1" s="57" t="s">
        <v>743</v>
      </c>
      <c r="CC1" s="57" t="s">
        <v>746</v>
      </c>
      <c r="CD1" s="57" t="s">
        <v>749</v>
      </c>
      <c r="CE1" s="57" t="s">
        <v>752</v>
      </c>
      <c r="CF1" s="57" t="s">
        <v>755</v>
      </c>
      <c r="CG1" s="57" t="s">
        <v>758</v>
      </c>
      <c r="CH1" s="57" t="s">
        <v>761</v>
      </c>
      <c r="CI1" s="57" t="s">
        <v>764</v>
      </c>
      <c r="CJ1" s="57" t="s">
        <v>767</v>
      </c>
      <c r="CK1" s="57" t="s">
        <v>770</v>
      </c>
      <c r="CL1" s="57" t="s">
        <v>773</v>
      </c>
      <c r="CM1" s="57" t="s">
        <v>776</v>
      </c>
      <c r="CN1" s="57" t="s">
        <v>779</v>
      </c>
      <c r="CO1" s="57" t="s">
        <v>782</v>
      </c>
      <c r="CP1" s="57" t="s">
        <v>785</v>
      </c>
      <c r="CQ1" s="57" t="s">
        <v>154</v>
      </c>
      <c r="CR1" s="57" t="s">
        <v>162</v>
      </c>
      <c r="CS1" s="57" t="s">
        <v>792</v>
      </c>
      <c r="CT1" s="57" t="s">
        <v>795</v>
      </c>
      <c r="CU1" s="57" t="s">
        <v>798</v>
      </c>
      <c r="CV1" s="57" t="s">
        <v>801</v>
      </c>
      <c r="CW1" s="57" t="s">
        <v>170</v>
      </c>
      <c r="CX1" s="57" t="s">
        <v>171</v>
      </c>
      <c r="CY1" s="57" t="s">
        <v>172</v>
      </c>
      <c r="CZ1" s="57" t="s">
        <v>809</v>
      </c>
      <c r="DA1" s="57" t="s">
        <v>812</v>
      </c>
      <c r="DB1" s="57" t="s">
        <v>815</v>
      </c>
      <c r="DC1" s="57" t="s">
        <v>818</v>
      </c>
      <c r="DD1" s="57" t="s">
        <v>174</v>
      </c>
      <c r="DE1" s="57" t="s">
        <v>175</v>
      </c>
      <c r="DF1" s="57" t="s">
        <v>825</v>
      </c>
      <c r="DG1" s="57" t="s">
        <v>828</v>
      </c>
      <c r="DH1" s="57" t="s">
        <v>831</v>
      </c>
      <c r="DI1" s="57" t="s">
        <v>834</v>
      </c>
      <c r="DJ1" s="57" t="s">
        <v>837</v>
      </c>
      <c r="DK1" s="57" t="s">
        <v>840</v>
      </c>
      <c r="DL1" s="57" t="s">
        <v>843</v>
      </c>
      <c r="DM1" s="57" t="s">
        <v>846</v>
      </c>
      <c r="DN1" s="57" t="s">
        <v>849</v>
      </c>
      <c r="DO1" s="57" t="s">
        <v>852</v>
      </c>
      <c r="DP1" s="57" t="s">
        <v>855</v>
      </c>
      <c r="DQ1" s="57" t="s">
        <v>858</v>
      </c>
      <c r="DR1" s="57" t="s">
        <v>861</v>
      </c>
      <c r="DS1" s="57" t="s">
        <v>864</v>
      </c>
      <c r="DT1" s="57" t="s">
        <v>867</v>
      </c>
      <c r="DU1" s="57" t="s">
        <v>870</v>
      </c>
      <c r="DV1" s="57" t="s">
        <v>873</v>
      </c>
    </row>
    <row r="2" spans="1:126">
      <c r="A2" s="91" t="str">
        <f>IF(AND(AND(項目一覧!E7="",NOT(ISNUMBER(項目一覧!E7))),NOT(ISNUMBER(項目一覧!E7))),"",項目一覧!E7)</f>
        <v/>
      </c>
      <c r="B2" s="91" t="str">
        <f>IF(AND(AND(項目一覧!E8="",NOT(ISNUMBER(項目一覧!E8))),NOT(ISNUMBER(項目一覧!E8))),"",項目一覧!E8)</f>
        <v/>
      </c>
      <c r="C2" s="91" t="str">
        <f>IF(AND(AND(項目一覧!E9="",NOT(ISNUMBER(項目一覧!E9))),NOT(ISNUMBER(項目一覧!E9))),"",項目一覧!E9)</f>
        <v/>
      </c>
      <c r="D2" s="91" t="str">
        <f>IF(AND(AND(項目一覧!E10="",NOT(ISNUMBER(項目一覧!E10))),NOT(ISNUMBER(項目一覧!E10))),"",項目一覧!E10)</f>
        <v/>
      </c>
      <c r="E2" s="91" t="str">
        <f>IF(AND(AND(項目一覧!E11="",NOT(ISNUMBER(項目一覧!E11))),NOT(ISNUMBER(項目一覧!E11))),"",項目一覧!E11)</f>
        <v/>
      </c>
      <c r="F2" s="91" t="str">
        <f>IF(AND(AND(項目一覧!E12="",NOT(ISNUMBER(項目一覧!E12))),NOT(ISNUMBER(項目一覧!E12))),"",項目一覧!E12)</f>
        <v/>
      </c>
      <c r="G2" s="91" t="str">
        <f>IF(AND(AND(項目一覧!E13="",NOT(ISNUMBER(項目一覧!E13))),NOT(ISNUMBER(項目一覧!E13))),"",項目一覧!E13)</f>
        <v/>
      </c>
      <c r="H2" s="91" t="str">
        <f>IF(AND(AND(項目一覧!E14="",NOT(ISNUMBER(項目一覧!E14))),NOT(ISNUMBER(項目一覧!E14))),"",項目一覧!E14)</f>
        <v/>
      </c>
      <c r="I2" s="91" t="str">
        <f>IF(AND(AND(項目一覧!E15="",NOT(ISNUMBER(項目一覧!E15))),NOT(ISNUMBER(項目一覧!E15))),"",項目一覧!E15)</f>
        <v/>
      </c>
      <c r="J2" s="91" t="str">
        <f>IF(AND(AND(項目一覧!E16="",NOT(ISNUMBER(項目一覧!E16))),NOT(ISNUMBER(項目一覧!E16))),"",項目一覧!E16)</f>
        <v/>
      </c>
      <c r="K2" s="91" t="str">
        <f>IF(AND(AND(項目一覧!E17="",NOT(ISNUMBER(項目一覧!E17))),NOT(ISNUMBER(項目一覧!E17))),"",項目一覧!E17)</f>
        <v/>
      </c>
      <c r="L2" s="91" t="str">
        <f>IF(AND(AND(項目一覧!E18="",NOT(ISNUMBER(項目一覧!E18))),NOT(ISNUMBER(項目一覧!E18))),"",項目一覧!E18)</f>
        <v/>
      </c>
      <c r="M2" s="91" t="str">
        <f>IF(AND(AND(項目一覧!E19="",NOT(ISNUMBER(項目一覧!E19))),NOT(ISNUMBER(項目一覧!E19))),"",項目一覧!E19)</f>
        <v/>
      </c>
      <c r="N2" s="91" t="str">
        <f>IF(AND(AND(項目一覧!E20="",NOT(ISNUMBER(項目一覧!E20))),NOT(ISNUMBER(項目一覧!E20))),"",項目一覧!E20)</f>
        <v/>
      </c>
      <c r="O2" s="91" t="str">
        <f>IF(AND(AND(項目一覧!E21="",NOT(ISNUMBER(項目一覧!E21))),NOT(ISNUMBER(項目一覧!E21))),"",項目一覧!E21)</f>
        <v/>
      </c>
      <c r="P2" s="91" t="str">
        <f>IF(AND(AND(項目一覧!E22="",NOT(ISNUMBER(項目一覧!E22))),NOT(ISNUMBER(項目一覧!E22))),"",項目一覧!E22)</f>
        <v/>
      </c>
      <c r="Q2" s="91" t="str">
        <f>IF(AND(AND(項目一覧!E23="",NOT(ISNUMBER(項目一覧!E23))),NOT(ISNUMBER(項目一覧!E23))),"",項目一覧!E23)</f>
        <v/>
      </c>
      <c r="R2" s="91" t="str">
        <f>IF(AND(AND(項目一覧!E24="",NOT(ISNUMBER(項目一覧!E24))),NOT(ISNUMBER(項目一覧!E24))),"",項目一覧!E24)</f>
        <v/>
      </c>
      <c r="S2" s="91" t="str">
        <f>IF(AND(AND(項目一覧!E25="",NOT(ISNUMBER(項目一覧!E25))),NOT(ISNUMBER(項目一覧!E25))),"",項目一覧!E25)</f>
        <v/>
      </c>
      <c r="T2" s="91" t="str">
        <f>IF(AND(AND(項目一覧!E26="",NOT(ISNUMBER(項目一覧!E26))),NOT(ISNUMBER(項目一覧!E26))),"",項目一覧!E26)</f>
        <v/>
      </c>
      <c r="U2" s="91" t="str">
        <f>IF(AND(AND(項目一覧!E27="",NOT(ISNUMBER(項目一覧!E27))),NOT(ISNUMBER(項目一覧!E27))),"",項目一覧!E27)</f>
        <v/>
      </c>
      <c r="V2" s="91" t="str">
        <f>IF(AND(AND(項目一覧!E28="",NOT(ISNUMBER(項目一覧!E28))),NOT(ISNUMBER(項目一覧!E28))),"",項目一覧!E28)</f>
        <v/>
      </c>
      <c r="W2" s="91" t="str">
        <f>IF(AND(AND(項目一覧!E29="",NOT(ISNUMBER(項目一覧!E29))),NOT(ISNUMBER(項目一覧!E29))),"",項目一覧!E29)</f>
        <v/>
      </c>
      <c r="X2" s="91" t="str">
        <f>IF(AND(AND(項目一覧!E30="",NOT(ISNUMBER(項目一覧!E30))),NOT(ISNUMBER(項目一覧!E30))),"",項目一覧!E30)</f>
        <v/>
      </c>
      <c r="Y2" s="91" t="str">
        <f>IF(AND(AND(項目一覧!E31="",NOT(ISNUMBER(項目一覧!E31))),NOT(ISNUMBER(項目一覧!E31))),"",項目一覧!E31)</f>
        <v/>
      </c>
      <c r="Z2" s="91" t="str">
        <f>IF(AND(AND(項目一覧!E32="",NOT(ISNUMBER(項目一覧!E32))),NOT(ISNUMBER(項目一覧!E32))),"",項目一覧!E32)</f>
        <v/>
      </c>
      <c r="AA2" s="91" t="str">
        <f>IF(AND(AND(項目一覧!E33="",NOT(ISNUMBER(項目一覧!E33))),NOT(ISNUMBER(項目一覧!E33))),"",項目一覧!E33)</f>
        <v/>
      </c>
      <c r="AB2" s="91" t="str">
        <f>IF(AND(AND(項目一覧!E34="",NOT(ISNUMBER(項目一覧!E34))),NOT(ISNUMBER(項目一覧!E34))),"",項目一覧!E34)</f>
        <v/>
      </c>
      <c r="AC2" s="91" t="str">
        <f>IF(AND(AND(項目一覧!E35="",NOT(ISNUMBER(項目一覧!E35))),NOT(ISNUMBER(項目一覧!E35))),"",項目一覧!E35)</f>
        <v/>
      </c>
      <c r="AD2" s="91" t="str">
        <f>IF(AND(AND(項目一覧!E36="",NOT(ISNUMBER(項目一覧!E36))),NOT(ISNUMBER(項目一覧!E36))),"",項目一覧!E36)</f>
        <v/>
      </c>
      <c r="AE2" s="91" t="str">
        <f>IF(AND(AND(項目一覧!E37="",NOT(ISNUMBER(項目一覧!E37))),NOT(ISNUMBER(項目一覧!E37))),"",項目一覧!E37)</f>
        <v/>
      </c>
      <c r="AF2" s="91" t="str">
        <f>IF(AND(AND(項目一覧!E38="",NOT(ISNUMBER(項目一覧!E38))),NOT(ISNUMBER(項目一覧!E38))),"",項目一覧!E38)</f>
        <v/>
      </c>
      <c r="AG2" s="75" t="str">
        <f>IF(AND(AND(項目一覧!E39="",NOT(ISNUMBER(項目一覧!E39))),NOT(ISNUMBER(項目一覧!E39))),"",項目一覧!E39)</f>
        <v/>
      </c>
      <c r="AH2" s="91" t="str">
        <f>IF(AND(AND(項目一覧!E40="",NOT(ISNUMBER(項目一覧!E40))),NOT(ISNUMBER(項目一覧!E40))),"",項目一覧!E40)</f>
        <v/>
      </c>
      <c r="AI2" s="91" t="str">
        <f>IF(AND(AND(項目一覧!E41="",NOT(ISNUMBER(項目一覧!E41))),NOT(ISNUMBER(項目一覧!E41))),"",項目一覧!E41)</f>
        <v/>
      </c>
      <c r="AJ2" s="91" t="str">
        <f>IF(AND(AND(項目一覧!E42="",NOT(ISNUMBER(項目一覧!E42))),NOT(ISNUMBER(項目一覧!E42))),"",項目一覧!E42)</f>
        <v/>
      </c>
      <c r="AK2" s="91" t="str">
        <f>IF(AND(AND(項目一覧!E43="",NOT(ISNUMBER(項目一覧!E43))),NOT(ISNUMBER(項目一覧!E43))),"",項目一覧!E43)</f>
        <v/>
      </c>
      <c r="AL2" s="91" t="str">
        <f>IF(AND(AND(項目一覧!E44="",NOT(ISNUMBER(項目一覧!E44))),NOT(ISNUMBER(項目一覧!E44))),"",項目一覧!E44)</f>
        <v/>
      </c>
      <c r="AM2" s="91" t="str">
        <f>IF(AND(AND(項目一覧!E45="",NOT(ISNUMBER(項目一覧!E45))),NOT(ISNUMBER(項目一覧!E45))),"",項目一覧!E45)</f>
        <v/>
      </c>
      <c r="AN2" s="91" t="str">
        <f>IF(AND(AND(項目一覧!E46="",NOT(ISNUMBER(項目一覧!E46))),NOT(ISNUMBER(項目一覧!E46))),"",項目一覧!E46)</f>
        <v/>
      </c>
      <c r="AO2" s="91" t="str">
        <f>IF(AND(AND(項目一覧!E47="",NOT(ISNUMBER(項目一覧!E47))),NOT(ISNUMBER(項目一覧!E47))),"",項目一覧!E47)</f>
        <v/>
      </c>
      <c r="AP2" s="91" t="str">
        <f>IF(AND(AND(項目一覧!E48="",NOT(ISNUMBER(項目一覧!E48))),NOT(ISNUMBER(項目一覧!E48))),"",項目一覧!E48)</f>
        <v/>
      </c>
      <c r="AQ2" s="91" t="str">
        <f>IF(AND(AND(項目一覧!E49="",NOT(ISNUMBER(項目一覧!E49))),NOT(ISNUMBER(項目一覧!E49))),"",項目一覧!E49)</f>
        <v/>
      </c>
      <c r="AR2" s="91" t="str">
        <f>IF(AND(AND(項目一覧!E50="",NOT(ISNUMBER(項目一覧!E50))),NOT(ISNUMBER(項目一覧!E50))),"",項目一覧!E50)</f>
        <v/>
      </c>
      <c r="AS2" s="91" t="str">
        <f>IF(AND(AND(項目一覧!E51="",NOT(ISNUMBER(項目一覧!E51))),NOT(ISNUMBER(項目一覧!E51))),"",項目一覧!E51)</f>
        <v/>
      </c>
      <c r="AT2" s="91" t="str">
        <f>IF(AND(AND(項目一覧!E52="",NOT(ISNUMBER(項目一覧!E52))),NOT(ISNUMBER(項目一覧!E52))),"",項目一覧!E52)</f>
        <v/>
      </c>
      <c r="AU2" s="91" t="str">
        <f>IF(AND(AND(項目一覧!E53="",NOT(ISNUMBER(項目一覧!E53))),NOT(ISNUMBER(項目一覧!E53))),"",項目一覧!E53)</f>
        <v/>
      </c>
      <c r="AV2" s="91" t="str">
        <f>IF(AND(AND(項目一覧!E54="",NOT(ISNUMBER(項目一覧!E54))),NOT(ISNUMBER(項目一覧!E54))),"",項目一覧!E54)</f>
        <v/>
      </c>
      <c r="AW2" s="91" t="str">
        <f>IF(AND(AND(項目一覧!E55="",NOT(ISNUMBER(項目一覧!E55))),NOT(ISNUMBER(項目一覧!E55))),"",項目一覧!E55)</f>
        <v/>
      </c>
      <c r="AX2" s="91" t="str">
        <f>IF(AND(AND(項目一覧!E56="",NOT(ISNUMBER(項目一覧!E56))),NOT(ISNUMBER(項目一覧!E56))),"",項目一覧!E56)</f>
        <v/>
      </c>
      <c r="AY2" s="91" t="str">
        <f>IF(AND(AND(項目一覧!E57="",NOT(ISNUMBER(項目一覧!E57))),NOT(ISNUMBER(項目一覧!E57))),"",項目一覧!E57)</f>
        <v/>
      </c>
      <c r="AZ2" s="91" t="str">
        <f>IF(AND(AND(項目一覧!E58="",NOT(ISNUMBER(項目一覧!E58))),NOT(ISNUMBER(項目一覧!E58))),"",項目一覧!E58)</f>
        <v/>
      </c>
      <c r="BA2" s="91" t="str">
        <f>IF(AND(AND(項目一覧!E59="",NOT(ISNUMBER(項目一覧!E59))),NOT(ISNUMBER(項目一覧!E59))),"",項目一覧!E59)</f>
        <v/>
      </c>
      <c r="BB2" s="91" t="str">
        <f>IF(AND(AND(項目一覧!E60="",NOT(ISNUMBER(項目一覧!E60))),NOT(ISNUMBER(項目一覧!E60))),"",項目一覧!E60)</f>
        <v/>
      </c>
      <c r="BC2" s="91" t="str">
        <f>IF(AND(AND(項目一覧!E61="",NOT(ISNUMBER(項目一覧!E61))),NOT(ISNUMBER(項目一覧!E61))),"",項目一覧!E61)</f>
        <v/>
      </c>
      <c r="BD2" s="91" t="str">
        <f>IF(AND(AND(項目一覧!E62="",NOT(ISNUMBER(項目一覧!E62))),NOT(ISNUMBER(項目一覧!E62))),"",項目一覧!E62)</f>
        <v/>
      </c>
      <c r="BE2" s="91" t="str">
        <f>IF(AND(AND(項目一覧!E63="",NOT(ISNUMBER(項目一覧!E63))),NOT(ISNUMBER(項目一覧!E63))),"",項目一覧!E63)</f>
        <v/>
      </c>
      <c r="BF2" s="91" t="str">
        <f>IF(AND(AND(項目一覧!E64="",NOT(ISNUMBER(項目一覧!E64))),NOT(ISNUMBER(項目一覧!E64))),"",項目一覧!E64)</f>
        <v/>
      </c>
      <c r="BG2" s="91" t="str">
        <f>IF(AND(AND(項目一覧!E65="",NOT(ISNUMBER(項目一覧!E65))),NOT(ISNUMBER(項目一覧!E65))),"",項目一覧!E65)</f>
        <v/>
      </c>
      <c r="BH2" s="91" t="str">
        <f>IF(AND(AND(項目一覧!E66="",NOT(ISNUMBER(項目一覧!E66))),NOT(ISNUMBER(項目一覧!E66))),"",項目一覧!E66)</f>
        <v/>
      </c>
      <c r="BI2" s="91" t="str">
        <f>IF(AND(AND(項目一覧!E67="",NOT(ISNUMBER(項目一覧!E67))),NOT(ISNUMBER(項目一覧!E67))),"",項目一覧!E67)</f>
        <v/>
      </c>
      <c r="BJ2" s="91" t="str">
        <f>IF(AND(AND(項目一覧!E68="",NOT(ISNUMBER(項目一覧!E68))),NOT(ISNUMBER(項目一覧!E68))),"",項目一覧!E68)</f>
        <v/>
      </c>
      <c r="BK2" s="91" t="str">
        <f>IF(AND(AND(項目一覧!E69="",NOT(ISNUMBER(項目一覧!E69))),NOT(ISNUMBER(項目一覧!E69))),"",項目一覧!E69)</f>
        <v/>
      </c>
      <c r="BL2" s="91" t="str">
        <f>IF(AND(AND(項目一覧!E70="",NOT(ISNUMBER(項目一覧!E70))),NOT(ISNUMBER(項目一覧!E70))),"",項目一覧!E70)</f>
        <v/>
      </c>
      <c r="BM2" s="91" t="str">
        <f>IF(AND(AND(項目一覧!E71="",NOT(ISNUMBER(項目一覧!E71))),NOT(ISNUMBER(項目一覧!E71))),"",項目一覧!E71)</f>
        <v/>
      </c>
      <c r="BN2" s="91" t="str">
        <f>IF(AND(AND(項目一覧!E72="",NOT(ISNUMBER(項目一覧!E72))),NOT(ISNUMBER(項目一覧!E72))),"",項目一覧!E72)</f>
        <v/>
      </c>
      <c r="BO2" s="91" t="str">
        <f>IF(AND(AND(項目一覧!E73="",NOT(ISNUMBER(項目一覧!E73))),NOT(ISNUMBER(項目一覧!E73))),"",項目一覧!E73)</f>
        <v/>
      </c>
      <c r="BP2" s="91" t="str">
        <f>IF(AND(AND(項目一覧!E74="",NOT(ISNUMBER(項目一覧!E74))),NOT(ISNUMBER(項目一覧!E74))),"",項目一覧!E74)</f>
        <v/>
      </c>
      <c r="BQ2" s="91" t="str">
        <f>IF(AND(AND(項目一覧!E75="",NOT(ISNUMBER(項目一覧!E75))),NOT(ISNUMBER(項目一覧!E75))),"",項目一覧!E75)</f>
        <v/>
      </c>
      <c r="BR2" s="91" t="str">
        <f>IF(AND(AND(項目一覧!E76="",NOT(ISNUMBER(項目一覧!E76))),NOT(ISNUMBER(項目一覧!E76))),"",項目一覧!E76)</f>
        <v/>
      </c>
      <c r="BS2" s="91" t="str">
        <f>IF(AND(AND(項目一覧!E77="",NOT(ISNUMBER(項目一覧!E77))),NOT(ISNUMBER(項目一覧!E77))),"",項目一覧!E77)</f>
        <v/>
      </c>
      <c r="BT2" s="91" t="str">
        <f>IF(AND(AND(項目一覧!E78="",NOT(ISNUMBER(項目一覧!E78))),NOT(ISNUMBER(項目一覧!E78))),"",項目一覧!E78)</f>
        <v/>
      </c>
      <c r="BU2" s="91" t="str">
        <f>IF(AND(AND(項目一覧!E79="",NOT(ISNUMBER(項目一覧!E79))),NOT(ISNUMBER(項目一覧!E79))),"",項目一覧!E79)</f>
        <v/>
      </c>
      <c r="BV2" s="91" t="str">
        <f>IF(AND(AND(項目一覧!E80="",NOT(ISNUMBER(項目一覧!E80))),NOT(ISNUMBER(項目一覧!E80))),"",項目一覧!E80)</f>
        <v/>
      </c>
      <c r="BW2" s="91" t="str">
        <f>IF(AND(AND(項目一覧!E81="",NOT(ISNUMBER(項目一覧!E81))),NOT(ISNUMBER(項目一覧!E81))),"",項目一覧!E81)</f>
        <v/>
      </c>
      <c r="BX2" s="91" t="str">
        <f>IF(AND(AND(項目一覧!E82="",NOT(ISNUMBER(項目一覧!E82))),NOT(ISNUMBER(項目一覧!E82))),"",項目一覧!E82)</f>
        <v/>
      </c>
      <c r="BY2" s="91" t="str">
        <f>IF(AND(AND(項目一覧!E83="",NOT(ISNUMBER(項目一覧!E83))),NOT(ISNUMBER(項目一覧!E83))),"",項目一覧!E83)</f>
        <v/>
      </c>
      <c r="BZ2" s="91" t="str">
        <f>IF(AND(AND(項目一覧!E84="",NOT(ISNUMBER(項目一覧!E84))),NOT(ISNUMBER(項目一覧!E84))),"",項目一覧!E84)</f>
        <v/>
      </c>
      <c r="CA2" s="91" t="str">
        <f>IF(AND(AND(項目一覧!E85="",NOT(ISNUMBER(項目一覧!E85))),NOT(ISNUMBER(項目一覧!E85))),"",項目一覧!E85)</f>
        <v/>
      </c>
      <c r="CB2" s="91" t="str">
        <f>IF(AND(AND(項目一覧!E86="",NOT(ISNUMBER(項目一覧!E86))),NOT(ISNUMBER(項目一覧!E86))),"",項目一覧!E86)</f>
        <v/>
      </c>
      <c r="CC2" s="91" t="str">
        <f>IF(AND(AND(項目一覧!E87="",NOT(ISNUMBER(項目一覧!E87))),NOT(ISNUMBER(項目一覧!E87))),"",項目一覧!E87)</f>
        <v/>
      </c>
      <c r="CD2" s="91" t="str">
        <f>IF(AND(AND(項目一覧!E88="",NOT(ISNUMBER(項目一覧!E88))),NOT(ISNUMBER(項目一覧!E88))),"",項目一覧!E88)</f>
        <v/>
      </c>
      <c r="CE2" s="91" t="str">
        <f>IF(AND(AND(項目一覧!E89="",NOT(ISNUMBER(項目一覧!E89))),NOT(ISNUMBER(項目一覧!E89))),"",項目一覧!E89)</f>
        <v/>
      </c>
      <c r="CF2" s="91" t="str">
        <f>IF(AND(AND(項目一覧!E90="",NOT(ISNUMBER(項目一覧!E90))),NOT(ISNUMBER(項目一覧!E90))),"",項目一覧!E90)</f>
        <v/>
      </c>
      <c r="CG2" s="91" t="str">
        <f>IF(AND(AND(項目一覧!E91="",NOT(ISNUMBER(項目一覧!E91))),NOT(ISNUMBER(項目一覧!E91))),"",項目一覧!E91)</f>
        <v/>
      </c>
      <c r="CH2" s="91" t="str">
        <f>IF(AND(AND(項目一覧!E92="",NOT(ISNUMBER(項目一覧!E92))),NOT(ISNUMBER(項目一覧!E92))),"",項目一覧!E92)</f>
        <v/>
      </c>
      <c r="CI2" s="91" t="str">
        <f>IF(AND(AND(項目一覧!E93="",NOT(ISNUMBER(項目一覧!E93))),NOT(ISNUMBER(項目一覧!E93))),"",項目一覧!E93)</f>
        <v/>
      </c>
      <c r="CJ2" s="91" t="str">
        <f>IF(AND(AND(項目一覧!E94="",NOT(ISNUMBER(項目一覧!E94))),NOT(ISNUMBER(項目一覧!E94))),"",項目一覧!E94)</f>
        <v/>
      </c>
      <c r="CK2" s="91" t="str">
        <f>IF(AND(AND(項目一覧!E95="",NOT(ISNUMBER(項目一覧!E95))),NOT(ISNUMBER(項目一覧!E95))),"",項目一覧!E95)</f>
        <v/>
      </c>
      <c r="CL2" s="91" t="str">
        <f>IF(AND(AND(項目一覧!E96="",NOT(ISNUMBER(項目一覧!E96))),NOT(ISNUMBER(項目一覧!E96))),"",項目一覧!E96)</f>
        <v/>
      </c>
      <c r="CM2" s="91" t="str">
        <f>IF(AND(AND(項目一覧!E97="",NOT(ISNUMBER(項目一覧!E97))),NOT(ISNUMBER(項目一覧!E97))),"",項目一覧!E97)</f>
        <v/>
      </c>
      <c r="CN2" s="91" t="str">
        <f>IF(AND(AND(項目一覧!E98="",NOT(ISNUMBER(項目一覧!E98))),NOT(ISNUMBER(項目一覧!E98))),"",項目一覧!E98)</f>
        <v/>
      </c>
      <c r="CO2" s="91" t="str">
        <f>IF(AND(AND(項目一覧!E99="",NOT(ISNUMBER(項目一覧!E99))),NOT(ISNUMBER(項目一覧!E99))),"",項目一覧!E99)</f>
        <v/>
      </c>
      <c r="CP2" s="91" t="str">
        <f>IF(AND(AND(項目一覧!E100="",NOT(ISNUMBER(項目一覧!E100))),NOT(ISNUMBER(項目一覧!E100))),"",項目一覧!E100)</f>
        <v/>
      </c>
      <c r="CQ2" s="91" t="str">
        <f>IF(AND(AND(項目一覧!E101="",NOT(ISNUMBER(項目一覧!E101))),NOT(ISNUMBER(項目一覧!E101))),"",項目一覧!E101)</f>
        <v/>
      </c>
      <c r="CR2" s="91" t="str">
        <f>IF(AND(AND(項目一覧!E102="",NOT(ISNUMBER(項目一覧!E102))),NOT(ISNUMBER(項目一覧!E102))),"",項目一覧!E102)</f>
        <v/>
      </c>
      <c r="CS2" s="91" t="str">
        <f>IF(AND(AND(項目一覧!E103="",NOT(ISNUMBER(項目一覧!E103))),NOT(ISNUMBER(項目一覧!E103))),"",項目一覧!E103)</f>
        <v/>
      </c>
      <c r="CT2" s="91" t="str">
        <f>IF(AND(AND(項目一覧!E104="",NOT(ISNUMBER(項目一覧!E104))),NOT(ISNUMBER(項目一覧!E104))),"",項目一覧!E104)</f>
        <v/>
      </c>
      <c r="CU2" s="91" t="str">
        <f>IF(AND(AND(項目一覧!E105="",NOT(ISNUMBER(項目一覧!E105))),NOT(ISNUMBER(項目一覧!E105))),"",項目一覧!E105)</f>
        <v/>
      </c>
      <c r="CV2" s="91" t="str">
        <f>IF(AND(AND(項目一覧!E106="",NOT(ISNUMBER(項目一覧!E106))),NOT(ISNUMBER(項目一覧!E106))),"",項目一覧!E106)</f>
        <v/>
      </c>
      <c r="CW2" s="91" t="str">
        <f>IF(AND(AND(項目一覧!E107="",NOT(ISNUMBER(項目一覧!E107))),NOT(ISNUMBER(項目一覧!E107))),"",項目一覧!E107)</f>
        <v/>
      </c>
      <c r="CX2" s="91" t="str">
        <f>IF(AND(AND(項目一覧!E108="",NOT(ISNUMBER(項目一覧!E108))),NOT(ISNUMBER(項目一覧!E108))),"",項目一覧!E108)</f>
        <v/>
      </c>
      <c r="CY2" s="91" t="str">
        <f>IF(AND(AND(項目一覧!E109="",NOT(ISNUMBER(項目一覧!E109))),NOT(ISNUMBER(項目一覧!E109))),"",項目一覧!E109)</f>
        <v/>
      </c>
      <c r="CZ2" s="91" t="str">
        <f>IF(AND(AND(項目一覧!E110="",NOT(ISNUMBER(項目一覧!E110))),NOT(ISNUMBER(項目一覧!E110))),"",項目一覧!E110)</f>
        <v/>
      </c>
      <c r="DA2" s="91" t="str">
        <f>IF(AND(AND(項目一覧!E111="",NOT(ISNUMBER(項目一覧!E111))),NOT(ISNUMBER(項目一覧!E111))),"",項目一覧!E111)</f>
        <v/>
      </c>
      <c r="DB2" s="91" t="str">
        <f>IF(AND(AND(項目一覧!E112="",NOT(ISNUMBER(項目一覧!E112))),NOT(ISNUMBER(項目一覧!E112))),"",項目一覧!E112)</f>
        <v/>
      </c>
      <c r="DC2" s="91" t="str">
        <f>IF(AND(AND(項目一覧!E113="",NOT(ISNUMBER(項目一覧!E113))),NOT(ISNUMBER(項目一覧!E113))),"",項目一覧!E113)</f>
        <v/>
      </c>
      <c r="DD2" s="91" t="str">
        <f>IF(AND(AND(項目一覧!E114="",NOT(ISNUMBER(項目一覧!E114))),NOT(ISNUMBER(項目一覧!E114))),"",項目一覧!E114)</f>
        <v/>
      </c>
      <c r="DE2" s="91" t="str">
        <f>IF(AND(AND(項目一覧!E115="",NOT(ISNUMBER(項目一覧!E115))),NOT(ISNUMBER(項目一覧!E115))),"",項目一覧!E115)</f>
        <v/>
      </c>
      <c r="DF2" s="91" t="str">
        <f>IF(AND(AND(項目一覧!E116="",NOT(ISNUMBER(項目一覧!E116))),NOT(ISNUMBER(項目一覧!E116))),"",項目一覧!E116)</f>
        <v/>
      </c>
      <c r="DG2" s="91" t="str">
        <f>IF(AND(AND(項目一覧!E117="",NOT(ISNUMBER(項目一覧!E117))),NOT(ISNUMBER(項目一覧!E117))),"",項目一覧!E117)</f>
        <v/>
      </c>
      <c r="DH2" s="91" t="str">
        <f>IF(AND(AND(項目一覧!E118="",NOT(ISNUMBER(項目一覧!E118))),NOT(ISNUMBER(項目一覧!E118))),"",項目一覧!E118)</f>
        <v/>
      </c>
      <c r="DI2" s="91" t="str">
        <f>IF(AND(AND(項目一覧!E119="",NOT(ISNUMBER(項目一覧!E119))),NOT(ISNUMBER(項目一覧!E119))),"",項目一覧!E119)</f>
        <v/>
      </c>
      <c r="DJ2" s="91" t="str">
        <f>IF(AND(AND(項目一覧!E120="",NOT(ISNUMBER(項目一覧!E120))),NOT(ISNUMBER(項目一覧!E120))),"",項目一覧!E120)</f>
        <v/>
      </c>
      <c r="DK2" s="91" t="str">
        <f>IF(AND(AND(項目一覧!E121="",NOT(ISNUMBER(項目一覧!E121))),NOT(ISNUMBER(項目一覧!E121))),"",項目一覧!E121)</f>
        <v/>
      </c>
      <c r="DL2" s="91" t="str">
        <f>IF(AND(AND(項目一覧!E122="",NOT(ISNUMBER(項目一覧!E122))),NOT(ISNUMBER(項目一覧!E122))),"",項目一覧!E122)</f>
        <v/>
      </c>
      <c r="DM2" s="91" t="str">
        <f>IF(AND(AND(項目一覧!E123="",NOT(ISNUMBER(項目一覧!E123))),NOT(ISNUMBER(項目一覧!E123))),"",項目一覧!E123)</f>
        <v/>
      </c>
      <c r="DN2" s="91" t="str">
        <f>IF(AND(AND(項目一覧!E124="",NOT(ISNUMBER(項目一覧!E124))),NOT(ISNUMBER(項目一覧!E124))),"",項目一覧!E124)</f>
        <v/>
      </c>
      <c r="DO2" s="91" t="str">
        <f>IF(AND(AND(項目一覧!E125="",NOT(ISNUMBER(項目一覧!E125))),NOT(ISNUMBER(項目一覧!E125))),"",項目一覧!E125)</f>
        <v/>
      </c>
      <c r="DP2" s="91" t="str">
        <f>IF(AND(AND(項目一覧!E126="",NOT(ISNUMBER(項目一覧!E126))),NOT(ISNUMBER(項目一覧!E126))),"",項目一覧!E126)</f>
        <v/>
      </c>
      <c r="DQ2" s="91" t="str">
        <f>IF(AND(AND(項目一覧!E127="",NOT(ISNUMBER(項目一覧!E127))),NOT(ISNUMBER(項目一覧!E127))),"",項目一覧!E127)</f>
        <v/>
      </c>
      <c r="DR2" s="91" t="str">
        <f>IF(AND(AND(項目一覧!E128="",NOT(ISNUMBER(項目一覧!E128))),NOT(ISNUMBER(項目一覧!E128))),"",項目一覧!E128)</f>
        <v/>
      </c>
      <c r="DS2" s="91" t="str">
        <f>IF(AND(AND(項目一覧!E129="",NOT(ISNUMBER(項目一覧!E129))),NOT(ISNUMBER(項目一覧!E129))),"",項目一覧!E129)</f>
        <v/>
      </c>
      <c r="DT2" s="91" t="str">
        <f>IF(AND(AND(項目一覧!E130="",NOT(ISNUMBER(項目一覧!E130))),NOT(ISNUMBER(項目一覧!E130))),"",項目一覧!E130)</f>
        <v/>
      </c>
      <c r="DU2" s="91" t="str">
        <f>IF(AND(AND(項目一覧!E131="",NOT(ISNUMBER(項目一覧!E131))),NOT(ISNUMBER(項目一覧!E131))),"",項目一覧!E131)</f>
        <v/>
      </c>
      <c r="DV2" s="91" t="str">
        <f>IF(AND(AND(項目一覧!E132="",NOT(ISNUMBER(項目一覧!E132))),NOT(ISNUMBER(項目一覧!E132))),"",項目一覧!E132)</f>
        <v/>
      </c>
    </row>
  </sheetData>
  <phoneticPr fontId="2"/>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3B7CF-2601-41A0-89CA-01CE66BE53F4}">
  <dimension ref="A1:L9"/>
  <sheetViews>
    <sheetView workbookViewId="0">
      <selection activeCell="C24" sqref="C24"/>
    </sheetView>
  </sheetViews>
  <sheetFormatPr defaultRowHeight="18"/>
  <cols>
    <col min="1" max="2" width="29" customWidth="1"/>
    <col min="3" max="3" width="48" customWidth="1"/>
    <col min="4" max="7" width="29" customWidth="1"/>
    <col min="8" max="10" width="28" customWidth="1"/>
    <col min="11" max="12" width="29" customWidth="1"/>
  </cols>
  <sheetData>
    <row r="1" spans="1:12" ht="36">
      <c r="A1" s="57" t="s">
        <v>110</v>
      </c>
      <c r="B1" s="57" t="s">
        <v>180</v>
      </c>
      <c r="C1" s="57" t="s">
        <v>900</v>
      </c>
      <c r="D1" s="57" t="s">
        <v>181</v>
      </c>
      <c r="E1" s="57" t="s">
        <v>901</v>
      </c>
      <c r="F1" s="57" t="s">
        <v>902</v>
      </c>
      <c r="G1" s="57" t="s">
        <v>903</v>
      </c>
      <c r="H1" s="57" t="s">
        <v>974</v>
      </c>
      <c r="I1" s="57" t="s">
        <v>904</v>
      </c>
      <c r="J1" s="57" t="s">
        <v>299</v>
      </c>
      <c r="K1" s="57" t="s">
        <v>905</v>
      </c>
      <c r="L1" s="57" t="s">
        <v>906</v>
      </c>
    </row>
    <row r="2" spans="1:12">
      <c r="A2" s="91" t="str">
        <f>IF(基本情報!C9="法人",IF(AND(基本情報!C10="",NOT(ISNUMBER(基本情報!C10))),"",基本情報!C10),"")</f>
        <v/>
      </c>
      <c r="B2" s="91" t="str">
        <f>IF(AND(基本情報!C19="",NOT(ISNUMBER(基本情報!C19))),"",基本情報!C19)</f>
        <v/>
      </c>
      <c r="C2" s="91" t="str">
        <f>希望業種!A10</f>
        <v>土木関係建設コンサルタント業務</v>
      </c>
      <c r="D2" s="91" t="str">
        <f>IF(AND(希望業種!B10="",NOT(ISNUMBER(希望業種!B10))),"",希望業種!B10)</f>
        <v/>
      </c>
      <c r="E2" s="78" t="str">
        <f>IF(希望業種!B10="○",IF(AND(希望業種!C10="",NOT(ISNUMBER(希望業種!C10))),"",希望業種!C10),"")</f>
        <v/>
      </c>
      <c r="F2" s="78" t="str">
        <f>IF(希望業種!B10="○",IF(AND(希望業種!D10="",NOT(ISNUMBER(希望業種!D10))),"",希望業種!D10),"")</f>
        <v/>
      </c>
      <c r="G2" s="78" t="str">
        <f>IF(希望業種!B10="○",IF(AND(希望業種!E10="",NOT(ISNUMBER(希望業種!E10))),"",希望業種!E10),"")</f>
        <v/>
      </c>
      <c r="H2" s="91"/>
      <c r="I2" s="91"/>
      <c r="J2" s="91"/>
      <c r="K2" s="75"/>
      <c r="L2" s="75"/>
    </row>
    <row r="3" spans="1:12">
      <c r="A3" s="91" t="str">
        <f>IF(基本情報!C9="法人",IF(AND(基本情報!C10="",NOT(ISNUMBER(基本情報!C10))),"",基本情報!C10),"")</f>
        <v/>
      </c>
      <c r="B3" s="91" t="str">
        <f>IF(AND(基本情報!C19="",NOT(ISNUMBER(基本情報!C19))),"",基本情報!C19)</f>
        <v/>
      </c>
      <c r="C3" s="91" t="str">
        <f>希望業種!A11</f>
        <v>建築関係建設コンサルタント業務</v>
      </c>
      <c r="D3" s="91" t="str">
        <f>IF(AND(希望業種!B11="",NOT(ISNUMBER(希望業種!B11))),"",希望業種!B11)</f>
        <v/>
      </c>
      <c r="E3" s="78" t="str">
        <f>IF(希望業種!B11="○",IF(AND(希望業種!C11="",NOT(ISNUMBER(希望業種!C11))),"",希望業種!C11),"")</f>
        <v/>
      </c>
      <c r="F3" s="78" t="str">
        <f>IF(希望業種!B11="○",IF(AND(希望業種!D11="",NOT(ISNUMBER(希望業種!D11))),"",希望業種!D11),"")</f>
        <v/>
      </c>
      <c r="G3" s="78" t="str">
        <f>IF(希望業種!B11="○",IF(AND(希望業種!E11="",NOT(ISNUMBER(希望業種!E11))),"",希望業種!E11),"")</f>
        <v/>
      </c>
      <c r="H3" s="91" t="str">
        <f>IF(希望業種!B11="○",IF(AND(希望業種!F11="",NOT(ISNUMBER(希望業種!F11))),"",希望業種!F11),"")</f>
        <v/>
      </c>
      <c r="I3" s="91" t="str">
        <f>IF(希望業種!B11="○",IF(AND(希望業種!G11="",NOT(ISNUMBER(希望業種!G11))),"",希望業種!G11),"")</f>
        <v/>
      </c>
      <c r="J3" s="91" t="str">
        <f>IF(希望業種!B11="○",IF(AND(希望業種!H11="",NOT(ISNUMBER(希望業種!H11))),"",希望業種!H11),"")</f>
        <v/>
      </c>
      <c r="K3" s="75" t="str">
        <f>IF(希望業種!B11="○",IF(AND(希望業種!I11="",NOT(ISNUMBER(希望業種!I11))),"",希望業種!I11),"")</f>
        <v/>
      </c>
      <c r="L3" s="75" t="str">
        <f>IF(希望業種!B11="○",IF(AND(希望業種!J11="",NOT(ISNUMBER(希望業種!J11))),"",希望業種!J11),"")</f>
        <v/>
      </c>
    </row>
    <row r="4" spans="1:12">
      <c r="A4" s="91" t="str">
        <f>IF(基本情報!C9="法人",IF(AND(基本情報!C10="",NOT(ISNUMBER(基本情報!C10))),"",基本情報!C10),"")</f>
        <v/>
      </c>
      <c r="B4" s="91" t="str">
        <f>IF(AND(基本情報!C19="",NOT(ISNUMBER(基本情報!C19))),"",基本情報!C19)</f>
        <v/>
      </c>
      <c r="C4" s="91" t="str">
        <f>希望業種!A12</f>
        <v>測量業務</v>
      </c>
      <c r="D4" s="91" t="str">
        <f>IF(AND(希望業種!B12="",NOT(ISNUMBER(希望業種!B12))),"",希望業種!B12)</f>
        <v/>
      </c>
      <c r="E4" s="78" t="str">
        <f>IF(希望業種!B12="○",IF(AND(希望業種!C12="",NOT(ISNUMBER(希望業種!C12))),"",希望業種!C12),"")</f>
        <v/>
      </c>
      <c r="F4" s="78" t="str">
        <f>IF(希望業種!B12="○",IF(AND(希望業種!D12="",NOT(ISNUMBER(希望業種!D12))),"",希望業種!D12),"")</f>
        <v/>
      </c>
      <c r="G4" s="78" t="str">
        <f>IF(希望業種!B12="○",IF(AND(希望業種!E12="",NOT(ISNUMBER(希望業種!E12))),"",希望業種!E12),"")</f>
        <v/>
      </c>
      <c r="H4" s="91"/>
      <c r="I4" s="91" t="str">
        <f>IF(希望業種!B12="○",IF(AND(希望業種!G12="",NOT(ISNUMBER(希望業種!G12))),"",希望業種!G12),"")</f>
        <v/>
      </c>
      <c r="J4" s="91" t="str">
        <f>IF(希望業種!B12="○",IF(AND(希望業種!H12="",NOT(ISNUMBER(希望業種!H12))),"",希望業種!H12),"")</f>
        <v/>
      </c>
      <c r="K4" s="75" t="str">
        <f>IF(希望業種!B12="○",IF(AND(希望業種!I12="",NOT(ISNUMBER(希望業種!I12))),"",希望業種!I12),"")</f>
        <v/>
      </c>
      <c r="L4" s="75" t="str">
        <f>IF(希望業種!B12="○",IF(AND(希望業種!J12="",NOT(ISNUMBER(希望業種!J12))),"",希望業種!J12),"")</f>
        <v/>
      </c>
    </row>
    <row r="5" spans="1:12">
      <c r="A5" s="91" t="str">
        <f>IF(基本情報!C9="法人",IF(AND(基本情報!C10="",NOT(ISNUMBER(基本情報!C10))),"",基本情報!C10),"")</f>
        <v/>
      </c>
      <c r="B5" s="91" t="str">
        <f>IF(AND(基本情報!C19="",NOT(ISNUMBER(基本情報!C19))),"",基本情報!C19)</f>
        <v/>
      </c>
      <c r="C5" s="91" t="str">
        <f>希望業種!A13</f>
        <v>地質調査業務</v>
      </c>
      <c r="D5" s="91" t="str">
        <f>IF(AND(希望業種!B13="",NOT(ISNUMBER(希望業種!B13))),"",希望業種!B13)</f>
        <v/>
      </c>
      <c r="E5" s="78" t="str">
        <f>IF(希望業種!B13="○",IF(AND(希望業種!C13="",NOT(ISNUMBER(希望業種!C13))),"",希望業種!C13),"")</f>
        <v/>
      </c>
      <c r="F5" s="78" t="str">
        <f>IF(希望業種!B13="○",IF(AND(希望業種!D13="",NOT(ISNUMBER(希望業種!D13))),"",希望業種!D13),"")</f>
        <v/>
      </c>
      <c r="G5" s="78" t="str">
        <f>IF(希望業種!B13="○",IF(AND(希望業種!E13="",NOT(ISNUMBER(希望業種!E13))),"",希望業種!E13),"")</f>
        <v/>
      </c>
      <c r="H5" s="91"/>
      <c r="I5" s="91"/>
      <c r="J5" s="91"/>
      <c r="K5" s="75"/>
      <c r="L5" s="75"/>
    </row>
    <row r="6" spans="1:12">
      <c r="A6" s="91" t="str">
        <f>IF(基本情報!C9="法人",IF(AND(基本情報!C10="",NOT(ISNUMBER(基本情報!C10))),"",基本情報!C10),"")</f>
        <v/>
      </c>
      <c r="B6" s="91" t="str">
        <f>IF(AND(基本情報!C19="",NOT(ISNUMBER(基本情報!C19))),"",基本情報!C19)</f>
        <v/>
      </c>
      <c r="C6" s="91" t="str">
        <f>希望業種!A14</f>
        <v>補償関係コンサルタント業務</v>
      </c>
      <c r="D6" s="91" t="str">
        <f>IF(AND(希望業種!B14="",NOT(ISNUMBER(希望業種!B14))),"",希望業種!B14)</f>
        <v/>
      </c>
      <c r="E6" s="78" t="str">
        <f>IF(希望業種!B14="○",IF(AND(希望業種!C14="",NOT(ISNUMBER(希望業種!C14))),"",希望業種!C14),"")</f>
        <v/>
      </c>
      <c r="F6" s="78" t="str">
        <f>IF(希望業種!B14="○",IF(AND(希望業種!D14="",NOT(ISNUMBER(希望業種!D14))),"",希望業種!D14),"")</f>
        <v/>
      </c>
      <c r="G6" s="78" t="str">
        <f>IF(希望業種!B14="○",IF(AND(希望業種!E14="",NOT(ISNUMBER(希望業種!E14))),"",希望業種!E14),"")</f>
        <v/>
      </c>
      <c r="H6" s="91"/>
      <c r="I6" s="91"/>
      <c r="J6" s="91"/>
      <c r="K6" s="75"/>
      <c r="L6" s="75"/>
    </row>
    <row r="7" spans="1:12">
      <c r="A7" s="91" t="str">
        <f>IF(基本情報!C9="法人",IF(AND(基本情報!C10="",NOT(ISNUMBER(基本情報!C10))),"",基本情報!C10),"")</f>
        <v/>
      </c>
      <c r="B7" s="91" t="str">
        <f>IF(AND(基本情報!C19="",NOT(ISNUMBER(基本情報!C19))),"",基本情報!C19)</f>
        <v/>
      </c>
      <c r="C7" s="91" t="str">
        <f>希望業種!A15</f>
        <v>調査業務</v>
      </c>
      <c r="D7" s="91" t="str">
        <f>IF(AND(希望業種!B15="",NOT(ISNUMBER(希望業種!B15))),"",希望業種!B15)</f>
        <v/>
      </c>
      <c r="E7" s="78" t="str">
        <f>IF(希望業種!B15="○",IF(AND(希望業種!C15="",NOT(ISNUMBER(希望業種!C15))),"",希望業種!C15),"")</f>
        <v/>
      </c>
      <c r="F7" s="78" t="str">
        <f>IF(希望業種!B15="○",IF(AND(希望業種!D15="",NOT(ISNUMBER(希望業種!D15))),"",希望業種!D15),"")</f>
        <v/>
      </c>
      <c r="G7" s="78" t="str">
        <f>IF(希望業種!B15="○",IF(AND(希望業種!E15="",NOT(ISNUMBER(希望業種!E15))),"",希望業種!E15),"")</f>
        <v/>
      </c>
      <c r="H7" s="91"/>
      <c r="I7" s="91"/>
      <c r="J7" s="91"/>
      <c r="K7" s="75"/>
      <c r="L7" s="75"/>
    </row>
    <row r="8" spans="1:12">
      <c r="A8" s="91" t="str">
        <f>IF(基本情報!C9="法人",IF(AND(基本情報!C10="",NOT(ISNUMBER(基本情報!C10))),"",基本情報!C10),"")</f>
        <v/>
      </c>
      <c r="B8" s="91" t="str">
        <f>IF(AND(基本情報!C19="",NOT(ISNUMBER(基本情報!C19))),"",基本情報!C19)</f>
        <v/>
      </c>
      <c r="C8" s="91" t="str">
        <f>希望業種!A16</f>
        <v>磁気探査業務</v>
      </c>
      <c r="D8" s="91" t="str">
        <f>IF(AND(希望業種!B16="",NOT(ISNUMBER(希望業種!B16))),"",希望業種!B16)</f>
        <v/>
      </c>
      <c r="E8" s="78" t="str">
        <f>IF(希望業種!B16="○",IF(AND(希望業種!C16="",NOT(ISNUMBER(希望業種!C16))),"",希望業種!C16),"")</f>
        <v/>
      </c>
      <c r="F8" s="78" t="str">
        <f>IF(希望業種!B16="○",IF(AND(希望業種!D16="",NOT(ISNUMBER(希望業種!D16))),"",希望業種!D16),"")</f>
        <v/>
      </c>
      <c r="G8" s="78" t="str">
        <f>IF(希望業種!B16="○",IF(AND(希望業種!E16="",NOT(ISNUMBER(希望業種!E16))),"",希望業種!E16),"")</f>
        <v/>
      </c>
      <c r="H8" s="91"/>
      <c r="I8" s="91"/>
      <c r="J8" s="91"/>
      <c r="K8" s="75"/>
      <c r="L8" s="75"/>
    </row>
    <row r="9" spans="1:12">
      <c r="A9" s="91" t="str">
        <f>IF(基本情報!C9="法人",IF(AND(基本情報!C10="",NOT(ISNUMBER(基本情報!C10))),"",基本情報!C10),"")</f>
        <v/>
      </c>
      <c r="B9" s="91" t="str">
        <f>IF(AND(基本情報!C19="",NOT(ISNUMBER(基本情報!C19))),"",基本情報!C19)</f>
        <v/>
      </c>
      <c r="C9" s="91" t="str">
        <f>希望業種!A17</f>
        <v>設備設計業務</v>
      </c>
      <c r="D9" s="91" t="str">
        <f>IF(AND(希望業種!B17="",NOT(ISNUMBER(希望業種!B17))),"",希望業種!B17)</f>
        <v/>
      </c>
      <c r="E9" s="78" t="str">
        <f>IF(希望業種!B17="○",IF(AND(希望業種!C17="",NOT(ISNUMBER(希望業種!C17))),"",希望業種!C17),"")</f>
        <v/>
      </c>
      <c r="F9" s="78" t="str">
        <f>IF(希望業種!B17="○",IF(AND(希望業種!D17="",NOT(ISNUMBER(希望業種!D17))),"",希望業種!D17),"")</f>
        <v/>
      </c>
      <c r="G9" s="78" t="str">
        <f>IF(希望業種!B17="○",IF(AND(希望業種!E17="",NOT(ISNUMBER(希望業種!E17))),"",希望業種!E17),"")</f>
        <v/>
      </c>
      <c r="H9" s="91"/>
      <c r="I9" s="91"/>
      <c r="J9" s="91"/>
      <c r="K9" s="75"/>
      <c r="L9" s="75"/>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9</vt:i4>
      </vt:variant>
    </vt:vector>
  </HeadingPairs>
  <TitlesOfParts>
    <vt:vector size="29" baseType="lpstr">
      <vt:lpstr>提出書類チェックシート</vt:lpstr>
      <vt:lpstr>登録番号</vt:lpstr>
      <vt:lpstr>入力エラーチェック</vt:lpstr>
      <vt:lpstr>基本情報</vt:lpstr>
      <vt:lpstr>経営・許可</vt:lpstr>
      <vt:lpstr>希望業種</vt:lpstr>
      <vt:lpstr>有資格職員数名簿</vt:lpstr>
      <vt:lpstr>様式第3号</vt:lpstr>
      <vt:lpstr>様式第4号</vt:lpstr>
      <vt:lpstr>様式第7号</vt:lpstr>
      <vt:lpstr>様式第8号</vt:lpstr>
      <vt:lpstr>様式第11号</vt:lpstr>
      <vt:lpstr>様式第12号</vt:lpstr>
      <vt:lpstr>様式第13号</vt:lpstr>
      <vt:lpstr>様式第15号</vt:lpstr>
      <vt:lpstr>様式第15号記入例 </vt:lpstr>
      <vt:lpstr>項目一覧</vt:lpstr>
      <vt:lpstr>設定・マスタ</vt:lpstr>
      <vt:lpstr>申請CSV</vt:lpstr>
      <vt:lpstr>業種CSV</vt:lpstr>
      <vt:lpstr>様式第11号!Print_Area</vt:lpstr>
      <vt:lpstr>様式第12号!Print_Area</vt:lpstr>
      <vt:lpstr>様式第13号!Print_Area</vt:lpstr>
      <vt:lpstr>様式第15号!Print_Area</vt:lpstr>
      <vt:lpstr>'様式第15号記入例 '!Print_Area</vt:lpstr>
      <vt:lpstr>様式第3号!Print_Area</vt:lpstr>
      <vt:lpstr>様式第4号!Print_Area</vt:lpstr>
      <vt:lpstr>様式第7号!Print_Area</vt:lpstr>
      <vt:lpstr>様式第8号!Print_Area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浦添市</dc:creator>
  <cp:lastModifiedBy>松岡 竜太</cp:lastModifiedBy>
  <cp:lastPrinted>2026-10-29T01:06:55Z</cp:lastPrinted>
  <dcterms:created xsi:type="dcterms:W3CDTF">2026-10-02T01:54:14Z</dcterms:created>
  <dcterms:modified xsi:type="dcterms:W3CDTF">2026-10-30T08:14:04Z</dcterms:modified>
</cp:coreProperties>
</file>