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平成３1(令和元年)年版統計うらそえ\□（入力用）H31(R1)\★完成版データ（Excel）\"/>
    </mc:Choice>
  </mc:AlternateContent>
  <xr:revisionPtr revIDLastSave="0" documentId="13_ncr:1_{B0FF5A28-67FC-4AAC-A0D6-6A6C2E76CD6C}" xr6:coauthVersionLast="41" xr6:coauthVersionMax="41" xr10:uidLastSave="{00000000-0000-0000-0000-000000000000}"/>
  <bookViews>
    <workbookView xWindow="-120" yWindow="-120" windowWidth="20730" windowHeight="11160" tabRatio="788" xr2:uid="{00000000-000D-0000-FFFF-FFFF00000000}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'-157-'!$F$1:$H$33</definedName>
    <definedName name="_xlnm.Print_Area" localSheetId="2">'-158-'!$B$1:$J$35</definedName>
    <definedName name="_xlnm.Print_Area" localSheetId="3">'-159-'!$K$2:$S$35</definedName>
    <definedName name="_xlnm.Print_Area" localSheetId="4">'-160-'!$B$1:$J$32</definedName>
    <definedName name="_xlnm.Print_Area" localSheetId="5">'-161-'!$J$2:$R$32</definedName>
    <definedName name="_xlnm.Print_Area" localSheetId="7">'-163-'!$A$1:$Q$32</definedName>
    <definedName name="_xlnm.Print_Area" localSheetId="8">'-164-'!$A$1:$D$52</definedName>
    <definedName name="_xlnm.Print_Area" localSheetId="9">'-165-'!$E$1:$G$52</definedName>
    <definedName name="_xlnm.Print_Area" localSheetId="10">'-166-'!$B$2:$L$42</definedName>
    <definedName name="_xlnm.Print_Area" localSheetId="11">'-167-'!$M$2:$U$42</definedName>
    <definedName name="_xlnm.Print_Area" localSheetId="12">'-168-'!$A$1:$J$63</definedName>
    <definedName name="_xlnm.Print_Area" localSheetId="13">'-169-'!$K$1:$S$63</definedName>
    <definedName name="_xlnm.Print_Area" localSheetId="16">グラフ!$A$1:$F$267</definedName>
  </definedNames>
  <calcPr calcId="191029" iterateDelta="1E-4"/>
</workbook>
</file>

<file path=xl/calcChain.xml><?xml version="1.0" encoding="utf-8"?>
<calcChain xmlns="http://schemas.openxmlformats.org/spreadsheetml/2006/main">
  <c r="J79" i="17" l="1"/>
  <c r="J78" i="17"/>
  <c r="L19" i="17"/>
  <c r="N10" i="17" l="1"/>
  <c r="N11" i="17"/>
  <c r="M11" i="17"/>
  <c r="L11" i="17"/>
  <c r="K11" i="17"/>
  <c r="J11" i="17"/>
  <c r="I11" i="17"/>
  <c r="I95" i="17" l="1"/>
  <c r="J95" i="17"/>
  <c r="J83" i="17"/>
  <c r="I77" i="17" s="1"/>
  <c r="M57" i="17"/>
  <c r="I79" i="17" l="1"/>
  <c r="I75" i="17"/>
  <c r="I80" i="17"/>
  <c r="I78" i="17"/>
  <c r="I76" i="17"/>
  <c r="I82" i="17"/>
  <c r="I81" i="17"/>
  <c r="L20" i="17"/>
  <c r="M20" i="17"/>
  <c r="M19" i="17"/>
  <c r="H29" i="16" l="1"/>
  <c r="F24" i="16"/>
  <c r="S53" i="14"/>
  <c r="S51" i="14"/>
  <c r="S52" i="14"/>
  <c r="G18" i="10"/>
  <c r="G17" i="10"/>
  <c r="G16" i="10"/>
  <c r="G21" i="9"/>
  <c r="G16" i="9"/>
  <c r="G17" i="9"/>
  <c r="O29" i="4"/>
  <c r="O28" i="4"/>
  <c r="O27" i="4"/>
  <c r="O28" i="3"/>
  <c r="O29" i="3"/>
  <c r="O27" i="3"/>
  <c r="M6" i="4" l="1"/>
  <c r="R31" i="4" l="1"/>
  <c r="R29" i="4"/>
  <c r="R28" i="4"/>
  <c r="R33" i="4"/>
  <c r="R32" i="4"/>
  <c r="N18" i="4"/>
  <c r="N7" i="4"/>
  <c r="D27" i="9" l="1"/>
  <c r="S34" i="13" l="1"/>
  <c r="Q27" i="3" l="1"/>
  <c r="S33" i="3" s="1"/>
  <c r="P27" i="3"/>
  <c r="R33" i="3"/>
  <c r="S32" i="3"/>
  <c r="R32" i="3"/>
  <c r="R31" i="3"/>
  <c r="S30" i="3"/>
  <c r="S29" i="3"/>
  <c r="R29" i="3"/>
  <c r="S28" i="3"/>
  <c r="R28" i="3"/>
  <c r="S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Q27" i="4"/>
  <c r="P27" i="4"/>
  <c r="L27" i="4"/>
  <c r="M27" i="4"/>
  <c r="P6" i="3"/>
  <c r="Q6" i="3"/>
  <c r="S22" i="3" s="1"/>
  <c r="P6" i="4"/>
  <c r="O30" i="4" l="1"/>
  <c r="O33" i="4"/>
  <c r="O31" i="4"/>
  <c r="O32" i="4"/>
  <c r="S32" i="4"/>
  <c r="S31" i="4"/>
  <c r="S33" i="4"/>
  <c r="S6" i="3"/>
  <c r="S12" i="3"/>
  <c r="S20" i="3"/>
  <c r="R27" i="4"/>
  <c r="S10" i="3"/>
  <c r="S18" i="3"/>
  <c r="S26" i="3"/>
  <c r="S31" i="3"/>
  <c r="S8" i="3"/>
  <c r="S16" i="3"/>
  <c r="S24" i="3"/>
  <c r="S14" i="3"/>
  <c r="S7" i="3"/>
  <c r="S9" i="3"/>
  <c r="S11" i="3"/>
  <c r="S13" i="3"/>
  <c r="S15" i="3"/>
  <c r="S17" i="3"/>
  <c r="S19" i="3"/>
  <c r="S21" i="3"/>
  <c r="S23" i="3"/>
  <c r="S25" i="3"/>
  <c r="R46" i="14"/>
  <c r="S49" i="14" s="1"/>
  <c r="Q46" i="14"/>
  <c r="R29" i="14"/>
  <c r="Q29" i="14"/>
  <c r="S58" i="13"/>
  <c r="S59" i="13"/>
  <c r="S60" i="13"/>
  <c r="S38" i="13"/>
  <c r="R29" i="13"/>
  <c r="S35" i="13" s="1"/>
  <c r="Q29" i="13"/>
  <c r="S31" i="13" l="1"/>
  <c r="S33" i="13"/>
  <c r="S32" i="13"/>
  <c r="S34" i="14"/>
  <c r="S33" i="14"/>
  <c r="S37" i="13"/>
  <c r="S36" i="14"/>
  <c r="S42" i="14"/>
  <c r="S38" i="14"/>
  <c r="S36" i="13"/>
  <c r="S29" i="13"/>
  <c r="P32" i="11"/>
  <c r="O32" i="12"/>
  <c r="M32" i="11"/>
  <c r="M32" i="12"/>
  <c r="N32" i="12" s="1"/>
  <c r="G51" i="9"/>
  <c r="F50" i="9"/>
  <c r="E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F36" i="9"/>
  <c r="E36" i="9"/>
  <c r="G28" i="9"/>
  <c r="F27" i="9"/>
  <c r="E27" i="9"/>
  <c r="G26" i="9"/>
  <c r="G25" i="9"/>
  <c r="G24" i="9"/>
  <c r="G23" i="9"/>
  <c r="G22" i="9"/>
  <c r="G20" i="9"/>
  <c r="G19" i="9"/>
  <c r="G18" i="9"/>
  <c r="G15" i="9"/>
  <c r="G14" i="9"/>
  <c r="G13" i="9"/>
  <c r="G12" i="9"/>
  <c r="G11" i="9"/>
  <c r="G10" i="9"/>
  <c r="G9" i="9"/>
  <c r="G8" i="9"/>
  <c r="G7" i="9"/>
  <c r="G6" i="9"/>
  <c r="F5" i="9"/>
  <c r="E5" i="9"/>
  <c r="F35" i="9" l="1"/>
  <c r="F4" i="9"/>
  <c r="E35" i="9"/>
  <c r="E4" i="9"/>
  <c r="C5" i="9"/>
  <c r="A27" i="4" l="1"/>
  <c r="A6" i="4"/>
  <c r="J39" i="16" l="1"/>
  <c r="J44" i="16"/>
  <c r="I44" i="16"/>
  <c r="I39" i="16"/>
  <c r="G24" i="16" l="1"/>
  <c r="H30" i="16" s="1"/>
  <c r="I24" i="16"/>
  <c r="J28" i="16" s="1"/>
  <c r="I14" i="16"/>
  <c r="I5" i="16"/>
  <c r="K40" i="15"/>
  <c r="J40" i="15"/>
  <c r="J44" i="15"/>
  <c r="J27" i="15"/>
  <c r="J30" i="15"/>
  <c r="H19" i="15"/>
  <c r="J19" i="15"/>
  <c r="J15" i="15"/>
  <c r="J9" i="15"/>
  <c r="H6" i="15"/>
  <c r="J6" i="15"/>
  <c r="R16" i="13"/>
  <c r="I21" i="16" l="1"/>
  <c r="J5" i="15"/>
  <c r="J18" i="15"/>
  <c r="J27" i="16"/>
  <c r="O6" i="14" l="1"/>
  <c r="O22" i="14" s="1"/>
  <c r="O16" i="14"/>
  <c r="K16" i="14"/>
  <c r="L16" i="14"/>
  <c r="N16" i="14"/>
  <c r="N6" i="14"/>
  <c r="L6" i="14"/>
  <c r="K6" i="14"/>
  <c r="F6" i="14"/>
  <c r="E6" i="14"/>
  <c r="H16" i="14"/>
  <c r="N8" i="11"/>
  <c r="M7" i="11"/>
  <c r="M7" i="12"/>
  <c r="L32" i="11"/>
  <c r="H33" i="12"/>
  <c r="H34" i="12"/>
  <c r="H35" i="12"/>
  <c r="H36" i="12"/>
  <c r="H37" i="12"/>
  <c r="H38" i="12"/>
  <c r="H39" i="12"/>
  <c r="H32" i="12"/>
  <c r="H30" i="12"/>
  <c r="K30" i="12"/>
  <c r="K32" i="12"/>
  <c r="K30" i="11"/>
  <c r="O32" i="11"/>
  <c r="H30" i="11"/>
  <c r="H33" i="11"/>
  <c r="H34" i="11"/>
  <c r="H35" i="11"/>
  <c r="H36" i="11"/>
  <c r="H37" i="11"/>
  <c r="H38" i="11"/>
  <c r="H39" i="11"/>
  <c r="H32" i="11"/>
  <c r="K32" i="11"/>
  <c r="K34" i="11"/>
  <c r="K33" i="11"/>
  <c r="K20" i="12"/>
  <c r="H20" i="12"/>
  <c r="K19" i="12"/>
  <c r="H19" i="12"/>
  <c r="K18" i="12"/>
  <c r="H18" i="12"/>
  <c r="K17" i="12"/>
  <c r="H17" i="12"/>
  <c r="K16" i="12"/>
  <c r="H16" i="12"/>
  <c r="K15" i="12"/>
  <c r="H15" i="12"/>
  <c r="K14" i="12"/>
  <c r="H14" i="12"/>
  <c r="K13" i="12"/>
  <c r="H13" i="12"/>
  <c r="K12" i="12"/>
  <c r="H12" i="12"/>
  <c r="K11" i="12"/>
  <c r="H11" i="12"/>
  <c r="K10" i="12"/>
  <c r="H10" i="12"/>
  <c r="K9" i="12"/>
  <c r="H9" i="12"/>
  <c r="K8" i="12"/>
  <c r="H8" i="12"/>
  <c r="J7" i="12"/>
  <c r="L20" i="12" s="1"/>
  <c r="G7" i="12"/>
  <c r="H7" i="12" s="1"/>
  <c r="K35" i="12"/>
  <c r="K34" i="12"/>
  <c r="N32" i="11"/>
  <c r="K19" i="11"/>
  <c r="K16" i="11"/>
  <c r="K15" i="11"/>
  <c r="K14" i="11"/>
  <c r="K13" i="11"/>
  <c r="K12" i="11"/>
  <c r="K11" i="11"/>
  <c r="K10" i="11"/>
  <c r="K9" i="11"/>
  <c r="K8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T30" i="12"/>
  <c r="S32" i="12"/>
  <c r="C27" i="10"/>
  <c r="D50" i="9"/>
  <c r="D36" i="9"/>
  <c r="D35" i="9" s="1"/>
  <c r="O19" i="8"/>
  <c r="O17" i="8" s="1"/>
  <c r="N6" i="8"/>
  <c r="N10" i="8"/>
  <c r="N8" i="8"/>
  <c r="J50" i="7"/>
  <c r="J53" i="7"/>
  <c r="J52" i="7"/>
  <c r="J51" i="7"/>
  <c r="J30" i="7"/>
  <c r="I30" i="7"/>
  <c r="H30" i="7"/>
  <c r="G30" i="7"/>
  <c r="F30" i="7"/>
  <c r="E30" i="7"/>
  <c r="E28" i="7" s="1"/>
  <c r="K13" i="7"/>
  <c r="K11" i="7"/>
  <c r="J33" i="4"/>
  <c r="F33" i="4"/>
  <c r="J32" i="4"/>
  <c r="F32" i="4"/>
  <c r="J31" i="4"/>
  <c r="F31" i="4"/>
  <c r="J29" i="4"/>
  <c r="F29" i="4"/>
  <c r="J28" i="4"/>
  <c r="F28" i="4"/>
  <c r="I27" i="4"/>
  <c r="H27" i="4"/>
  <c r="E27" i="4"/>
  <c r="G28" i="4" s="1"/>
  <c r="D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F7" i="4"/>
  <c r="I6" i="4"/>
  <c r="K7" i="4" s="1"/>
  <c r="H6" i="4"/>
  <c r="E6" i="4"/>
  <c r="G24" i="4" s="1"/>
  <c r="D6" i="4"/>
  <c r="K28" i="4" l="1"/>
  <c r="N27" i="4"/>
  <c r="G11" i="4"/>
  <c r="N7" i="12"/>
  <c r="O14" i="12"/>
  <c r="O8" i="11"/>
  <c r="O14" i="11"/>
  <c r="G19" i="4"/>
  <c r="J27" i="4"/>
  <c r="G7" i="4"/>
  <c r="G23" i="4"/>
  <c r="J6" i="4"/>
  <c r="G15" i="4"/>
  <c r="O7" i="11"/>
  <c r="I10" i="12"/>
  <c r="I9" i="12"/>
  <c r="I8" i="12"/>
  <c r="I11" i="12"/>
  <c r="I12" i="12"/>
  <c r="I13" i="12"/>
  <c r="I14" i="12"/>
  <c r="I15" i="12"/>
  <c r="I16" i="12"/>
  <c r="I17" i="12"/>
  <c r="I18" i="12"/>
  <c r="I19" i="12"/>
  <c r="I20" i="12"/>
  <c r="I7" i="12"/>
  <c r="K7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G33" i="4"/>
  <c r="G14" i="4"/>
  <c r="G18" i="4"/>
  <c r="G22" i="4"/>
  <c r="G26" i="4"/>
  <c r="G32" i="4"/>
  <c r="G9" i="4"/>
  <c r="G13" i="4"/>
  <c r="G17" i="4"/>
  <c r="G21" i="4"/>
  <c r="G25" i="4"/>
  <c r="G29" i="4"/>
  <c r="G31" i="4"/>
  <c r="G30" i="4"/>
  <c r="G10" i="4"/>
  <c r="G8" i="4"/>
  <c r="G12" i="4"/>
  <c r="G16" i="4"/>
  <c r="G20" i="4"/>
  <c r="G6" i="4" l="1"/>
  <c r="G27" i="4"/>
  <c r="S7" i="12"/>
  <c r="J29" i="16" l="1"/>
  <c r="J30" i="16"/>
  <c r="J31" i="16"/>
  <c r="J17" i="16"/>
  <c r="J18" i="16"/>
  <c r="J16" i="16"/>
  <c r="J9" i="16"/>
  <c r="J10" i="16"/>
  <c r="J11" i="16"/>
  <c r="J12" i="16"/>
  <c r="J8" i="16"/>
  <c r="K44" i="15"/>
  <c r="K15" i="15"/>
  <c r="K16" i="15"/>
  <c r="K17" i="15"/>
  <c r="K11" i="15"/>
  <c r="K19" i="15"/>
  <c r="K20" i="15"/>
  <c r="K21" i="15"/>
  <c r="K22" i="15"/>
  <c r="K23" i="15"/>
  <c r="K24" i="15"/>
  <c r="K25" i="15"/>
  <c r="K27" i="15"/>
  <c r="K28" i="15"/>
  <c r="K29" i="15"/>
  <c r="K30" i="15"/>
  <c r="K32" i="15"/>
  <c r="K33" i="15"/>
  <c r="K18" i="15"/>
  <c r="K6" i="15"/>
  <c r="K7" i="15"/>
  <c r="K8" i="15"/>
  <c r="K9" i="15"/>
  <c r="K10" i="15"/>
  <c r="K12" i="15"/>
  <c r="K13" i="15"/>
  <c r="K14" i="15"/>
  <c r="K5" i="15"/>
  <c r="R16" i="14"/>
  <c r="S18" i="14" s="1"/>
  <c r="Q16" i="14"/>
  <c r="R6" i="14"/>
  <c r="Q6" i="14"/>
  <c r="U32" i="12"/>
  <c r="T33" i="12"/>
  <c r="T34" i="12"/>
  <c r="T35" i="12"/>
  <c r="T36" i="12"/>
  <c r="T37" i="12"/>
  <c r="T38" i="12"/>
  <c r="T39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G7" i="10"/>
  <c r="D5" i="9"/>
  <c r="P25" i="8"/>
  <c r="P21" i="8"/>
  <c r="P31" i="8"/>
  <c r="P29" i="8"/>
  <c r="P27" i="8"/>
  <c r="P23" i="8"/>
  <c r="Q8" i="6"/>
  <c r="Q9" i="6"/>
  <c r="Q10" i="6"/>
  <c r="Q11" i="6"/>
  <c r="Q12" i="6"/>
  <c r="Q13" i="6"/>
  <c r="Q14" i="6"/>
  <c r="Q15" i="6"/>
  <c r="Q16" i="6"/>
  <c r="Q17" i="6"/>
  <c r="Q19" i="6"/>
  <c r="Q24" i="6"/>
  <c r="Q25" i="6"/>
  <c r="Q27" i="6"/>
  <c r="Q28" i="6"/>
  <c r="Q29" i="6"/>
  <c r="P23" i="6"/>
  <c r="R24" i="6" s="1"/>
  <c r="O23" i="6"/>
  <c r="P7" i="6"/>
  <c r="O7" i="6"/>
  <c r="S29" i="4"/>
  <c r="S28" i="4"/>
  <c r="S27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Q6" i="4"/>
  <c r="S25" i="4" s="1"/>
  <c r="S17" i="14" l="1"/>
  <c r="S13" i="14"/>
  <c r="R22" i="14"/>
  <c r="J24" i="16"/>
  <c r="J14" i="16"/>
  <c r="J5" i="16"/>
  <c r="R21" i="6"/>
  <c r="S10" i="4"/>
  <c r="S7" i="4"/>
  <c r="S6" i="4"/>
  <c r="S55" i="14"/>
  <c r="S54" i="14"/>
  <c r="S16" i="14"/>
  <c r="S57" i="14"/>
  <c r="R62" i="14"/>
  <c r="S32" i="14"/>
  <c r="S31" i="14"/>
  <c r="S40" i="14"/>
  <c r="S30" i="14"/>
  <c r="S39" i="14"/>
  <c r="S58" i="14"/>
  <c r="S9" i="4"/>
  <c r="R17" i="6"/>
  <c r="R27" i="6"/>
  <c r="S46" i="14"/>
  <c r="S59" i="14"/>
  <c r="S47" i="14"/>
  <c r="R13" i="6"/>
  <c r="R9" i="6"/>
  <c r="S21" i="4"/>
  <c r="R20" i="6"/>
  <c r="D4" i="9"/>
  <c r="G5" i="9"/>
  <c r="S50" i="14"/>
  <c r="S48" i="14"/>
  <c r="S41" i="14"/>
  <c r="S29" i="14"/>
  <c r="S37" i="14"/>
  <c r="R23" i="6"/>
  <c r="R16" i="6"/>
  <c r="R12" i="6"/>
  <c r="R26" i="6"/>
  <c r="R15" i="6"/>
  <c r="R25" i="6"/>
  <c r="S35" i="14"/>
  <c r="R8" i="6"/>
  <c r="S17" i="4"/>
  <c r="R11" i="6"/>
  <c r="R18" i="6"/>
  <c r="R29" i="6"/>
  <c r="S13" i="4"/>
  <c r="R7" i="6"/>
  <c r="R19" i="6"/>
  <c r="R14" i="6"/>
  <c r="R10" i="6"/>
  <c r="R28" i="6"/>
  <c r="S43" i="14"/>
  <c r="S60" i="14"/>
  <c r="S56" i="14"/>
  <c r="S6" i="14"/>
  <c r="S9" i="14"/>
  <c r="S12" i="14"/>
  <c r="S8" i="14"/>
  <c r="S11" i="14"/>
  <c r="S7" i="14"/>
  <c r="S10" i="14"/>
  <c r="S24" i="4"/>
  <c r="S20" i="4"/>
  <c r="S16" i="4"/>
  <c r="S12" i="4"/>
  <c r="S8" i="4"/>
  <c r="S23" i="4"/>
  <c r="S19" i="4"/>
  <c r="S15" i="4"/>
  <c r="S11" i="4"/>
  <c r="S26" i="4"/>
  <c r="S22" i="4"/>
  <c r="S18" i="4"/>
  <c r="S14" i="4"/>
  <c r="N30" i="12" l="1"/>
  <c r="H28" i="16" l="1"/>
  <c r="H44" i="16" l="1"/>
  <c r="G44" i="16"/>
  <c r="F44" i="16"/>
  <c r="E44" i="16"/>
  <c r="I44" i="15"/>
  <c r="H44" i="15"/>
  <c r="G44" i="15"/>
  <c r="F44" i="15"/>
  <c r="H30" i="15"/>
  <c r="H18" i="15" s="1"/>
  <c r="I18" i="15" s="1"/>
  <c r="F30" i="15"/>
  <c r="H9" i="15"/>
  <c r="F9" i="15"/>
  <c r="F6" i="15"/>
  <c r="I22" i="15" l="1"/>
  <c r="I19" i="15"/>
  <c r="I23" i="15"/>
  <c r="I33" i="15"/>
  <c r="I20" i="15"/>
  <c r="I24" i="15"/>
  <c r="I29" i="15"/>
  <c r="I27" i="15"/>
  <c r="I32" i="15"/>
  <c r="I28" i="15"/>
  <c r="I21" i="15"/>
  <c r="I25" i="15"/>
  <c r="I30" i="15"/>
  <c r="P32" i="12"/>
  <c r="T32" i="12" s="1"/>
  <c r="C50" i="9"/>
  <c r="G50" i="9" s="1"/>
  <c r="C27" i="9"/>
  <c r="G27" i="9" s="1"/>
  <c r="L19" i="8"/>
  <c r="K19" i="8"/>
  <c r="P19" i="8" s="1"/>
  <c r="I19" i="8"/>
  <c r="F17" i="8"/>
  <c r="G51" i="7"/>
  <c r="G50" i="7"/>
  <c r="H50" i="7"/>
  <c r="G53" i="7"/>
  <c r="F52" i="7"/>
  <c r="H52" i="7"/>
  <c r="F53" i="7"/>
  <c r="F51" i="7"/>
  <c r="F50" i="7"/>
  <c r="E50" i="7"/>
  <c r="G52" i="7"/>
  <c r="H51" i="7"/>
  <c r="H53" i="7"/>
  <c r="L23" i="6"/>
  <c r="Q23" i="6" s="1"/>
  <c r="K23" i="6"/>
  <c r="I23" i="5"/>
  <c r="K29" i="5" s="1"/>
  <c r="H23" i="5"/>
  <c r="E23" i="5"/>
  <c r="G28" i="5" s="1"/>
  <c r="D23" i="5"/>
  <c r="M27" i="3"/>
  <c r="R27" i="3" s="1"/>
  <c r="L27" i="3"/>
  <c r="I27" i="3"/>
  <c r="H27" i="3"/>
  <c r="E27" i="3"/>
  <c r="D27" i="3"/>
  <c r="C4" i="9" l="1"/>
  <c r="G4" i="9" s="1"/>
  <c r="U32" i="11"/>
  <c r="S32" i="11"/>
  <c r="S41" i="13" l="1"/>
  <c r="Q46" i="13"/>
  <c r="R46" i="13"/>
  <c r="S48" i="13" l="1"/>
  <c r="S49" i="13"/>
  <c r="S54" i="13"/>
  <c r="S57" i="13"/>
  <c r="S40" i="13"/>
  <c r="S39" i="13"/>
  <c r="R62" i="13"/>
  <c r="J34" i="15"/>
  <c r="G51" i="10" l="1"/>
  <c r="F50" i="10"/>
  <c r="E50" i="10"/>
  <c r="D50" i="10"/>
  <c r="C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10"/>
  <c r="F35" i="10" s="1"/>
  <c r="E36" i="10"/>
  <c r="D36" i="10"/>
  <c r="C36" i="10"/>
  <c r="C36" i="9"/>
  <c r="G28" i="10"/>
  <c r="F27" i="10"/>
  <c r="E27" i="10"/>
  <c r="G26" i="10"/>
  <c r="G25" i="10"/>
  <c r="G24" i="10"/>
  <c r="G23" i="10"/>
  <c r="G22" i="10"/>
  <c r="G21" i="10"/>
  <c r="G20" i="10"/>
  <c r="G19" i="10"/>
  <c r="G15" i="10"/>
  <c r="G14" i="10"/>
  <c r="G13" i="10"/>
  <c r="G12" i="10"/>
  <c r="G11" i="10"/>
  <c r="G10" i="10"/>
  <c r="G9" i="10"/>
  <c r="G8" i="10"/>
  <c r="G6" i="10"/>
  <c r="F5" i="10"/>
  <c r="E5" i="10"/>
  <c r="D5" i="10"/>
  <c r="D4" i="10" s="1"/>
  <c r="C5" i="10"/>
  <c r="C4" i="10" s="1"/>
  <c r="E35" i="10" l="1"/>
  <c r="D35" i="10"/>
  <c r="C35" i="9"/>
  <c r="G35" i="9" s="1"/>
  <c r="G36" i="9"/>
  <c r="G50" i="10"/>
  <c r="C35" i="10"/>
  <c r="F4" i="10"/>
  <c r="G27" i="10"/>
  <c r="E4" i="10"/>
  <c r="G4" i="10" s="1"/>
  <c r="G36" i="10"/>
  <c r="G5" i="10"/>
  <c r="G35" i="10" l="1"/>
  <c r="K38" i="7"/>
  <c r="J28" i="7"/>
  <c r="I28" i="7"/>
  <c r="H28" i="7"/>
  <c r="G28" i="7"/>
  <c r="F28" i="7"/>
  <c r="J15" i="7"/>
  <c r="I15" i="7"/>
  <c r="H15" i="7"/>
  <c r="G15" i="7"/>
  <c r="F15" i="7"/>
  <c r="E15" i="7"/>
  <c r="J9" i="7"/>
  <c r="I9" i="7"/>
  <c r="H9" i="7"/>
  <c r="G9" i="7"/>
  <c r="F9" i="7"/>
  <c r="E9" i="7"/>
  <c r="G7" i="7" l="1"/>
  <c r="H7" i="7"/>
  <c r="I7" i="7"/>
  <c r="J7" i="7"/>
  <c r="J5" i="7" s="1"/>
  <c r="F7" i="7"/>
  <c r="K7" i="7" s="1"/>
  <c r="K9" i="7"/>
  <c r="I5" i="7"/>
  <c r="H5" i="7"/>
  <c r="E7" i="7"/>
  <c r="E5" i="7" s="1"/>
  <c r="G5" i="7"/>
  <c r="F5" i="7" l="1"/>
  <c r="K5" i="7" s="1"/>
  <c r="Q16" i="13"/>
  <c r="R6" i="13"/>
  <c r="R22" i="13" s="1"/>
  <c r="Q6" i="13"/>
  <c r="P18" i="14" l="1"/>
  <c r="P16" i="14"/>
  <c r="G20" i="14"/>
  <c r="M16" i="14"/>
  <c r="M18" i="14"/>
  <c r="F16" i="14"/>
  <c r="G16" i="14" s="1"/>
  <c r="E16" i="14"/>
  <c r="G10" i="14"/>
  <c r="M7" i="14"/>
  <c r="M6" i="14"/>
  <c r="I6" i="14"/>
  <c r="J11" i="14" s="1"/>
  <c r="H6" i="14"/>
  <c r="G6" i="14"/>
  <c r="F22" i="14"/>
  <c r="Q39" i="12"/>
  <c r="N39" i="12"/>
  <c r="K39" i="12"/>
  <c r="Q38" i="12"/>
  <c r="N38" i="12"/>
  <c r="K38" i="12"/>
  <c r="Q37" i="12"/>
  <c r="N37" i="12"/>
  <c r="K37" i="12"/>
  <c r="Q36" i="12"/>
  <c r="N36" i="12"/>
  <c r="K36" i="12"/>
  <c r="Q35" i="12"/>
  <c r="N35" i="12"/>
  <c r="Q34" i="12"/>
  <c r="N34" i="12"/>
  <c r="Q33" i="12"/>
  <c r="N33" i="12"/>
  <c r="K33" i="12"/>
  <c r="R32" i="12"/>
  <c r="Q32" i="12"/>
  <c r="Q30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Q11" i="12"/>
  <c r="N11" i="12"/>
  <c r="Q10" i="12"/>
  <c r="N10" i="12"/>
  <c r="Q9" i="12"/>
  <c r="N9" i="12"/>
  <c r="Q8" i="12"/>
  <c r="N8" i="12"/>
  <c r="P7" i="12"/>
  <c r="O20" i="12"/>
  <c r="R18" i="12" l="1"/>
  <c r="R14" i="12"/>
  <c r="G17" i="14"/>
  <c r="R19" i="12"/>
  <c r="T7" i="12"/>
  <c r="Q7" i="12"/>
  <c r="G18" i="14"/>
  <c r="J12" i="14"/>
  <c r="J8" i="14"/>
  <c r="J13" i="14"/>
  <c r="I22" i="14"/>
  <c r="J6" i="14"/>
  <c r="J9" i="14"/>
  <c r="P10" i="14"/>
  <c r="M11" i="14"/>
  <c r="L22" i="14"/>
  <c r="M12" i="14"/>
  <c r="M10" i="14"/>
  <c r="M8" i="14"/>
  <c r="R7" i="12"/>
  <c r="R15" i="12"/>
  <c r="R17" i="12"/>
  <c r="O16" i="12"/>
  <c r="O7" i="12"/>
  <c r="O8" i="12"/>
  <c r="O10" i="12"/>
  <c r="O18" i="12"/>
  <c r="P7" i="14"/>
  <c r="P11" i="14"/>
  <c r="P6" i="14"/>
  <c r="G7" i="14"/>
  <c r="P8" i="14"/>
  <c r="M9" i="14"/>
  <c r="J10" i="14"/>
  <c r="G11" i="14"/>
  <c r="P12" i="14"/>
  <c r="M13" i="14"/>
  <c r="J16" i="14"/>
  <c r="M17" i="14"/>
  <c r="J18" i="14"/>
  <c r="G19" i="14"/>
  <c r="J17" i="14"/>
  <c r="J7" i="14"/>
  <c r="G8" i="14"/>
  <c r="P9" i="14"/>
  <c r="G12" i="14"/>
  <c r="P13" i="14"/>
  <c r="P17" i="14"/>
  <c r="G9" i="14"/>
  <c r="G13" i="14"/>
  <c r="R9" i="12"/>
  <c r="R11" i="12"/>
  <c r="O12" i="12"/>
  <c r="R13" i="12"/>
  <c r="O19" i="12"/>
  <c r="R20" i="12"/>
  <c r="O15" i="12"/>
  <c r="R16" i="12"/>
  <c r="O17" i="12"/>
  <c r="R8" i="12"/>
  <c r="O9" i="12"/>
  <c r="R10" i="12"/>
  <c r="O11" i="12"/>
  <c r="R12" i="12"/>
  <c r="O13" i="12"/>
  <c r="K28" i="3" l="1"/>
  <c r="N29" i="6" l="1"/>
  <c r="F24" i="5"/>
  <c r="G24" i="5"/>
  <c r="J24" i="5"/>
  <c r="K24" i="5"/>
  <c r="N24" i="5"/>
  <c r="F25" i="5"/>
  <c r="G25" i="5"/>
  <c r="J25" i="5"/>
  <c r="K25" i="5"/>
  <c r="N25" i="5"/>
  <c r="G26" i="5"/>
  <c r="K26" i="5"/>
  <c r="F27" i="5"/>
  <c r="G27" i="5"/>
  <c r="J27" i="5"/>
  <c r="K27" i="5"/>
  <c r="N27" i="5"/>
  <c r="F28" i="5"/>
  <c r="J28" i="5"/>
  <c r="K28" i="5"/>
  <c r="N28" i="5"/>
  <c r="F29" i="5"/>
  <c r="J29" i="5"/>
  <c r="N29" i="5"/>
  <c r="Q39" i="11" l="1"/>
  <c r="Q38" i="11"/>
  <c r="Q37" i="11"/>
  <c r="Q36" i="11"/>
  <c r="Q35" i="11"/>
  <c r="Q34" i="11"/>
  <c r="Q33" i="11"/>
  <c r="R32" i="11"/>
  <c r="Q32" i="11"/>
  <c r="Q30" i="11"/>
  <c r="N39" i="11"/>
  <c r="N38" i="11"/>
  <c r="N37" i="11"/>
  <c r="N36" i="11"/>
  <c r="N35" i="11"/>
  <c r="N34" i="11"/>
  <c r="N33" i="11"/>
  <c r="N30" i="11"/>
  <c r="K39" i="11"/>
  <c r="K38" i="11"/>
  <c r="K37" i="11"/>
  <c r="K36" i="11"/>
  <c r="K35" i="11"/>
  <c r="G7" i="11"/>
  <c r="H7" i="11" l="1"/>
  <c r="I11" i="11"/>
  <c r="I13" i="11"/>
  <c r="I17" i="11"/>
  <c r="I10" i="11"/>
  <c r="I7" i="11"/>
  <c r="I9" i="11"/>
  <c r="I15" i="11"/>
  <c r="I19" i="11"/>
  <c r="I18" i="11"/>
  <c r="I12" i="11"/>
  <c r="I8" i="11"/>
  <c r="I16" i="11"/>
  <c r="I20" i="11"/>
  <c r="I14" i="11"/>
  <c r="O16" i="13"/>
  <c r="P18" i="13" s="1"/>
  <c r="N16" i="13"/>
  <c r="O6" i="13"/>
  <c r="N6" i="13"/>
  <c r="L16" i="13"/>
  <c r="M18" i="13" s="1"/>
  <c r="K16" i="13"/>
  <c r="L6" i="13"/>
  <c r="M13" i="13" s="1"/>
  <c r="K6" i="13"/>
  <c r="I16" i="13"/>
  <c r="H16" i="13"/>
  <c r="I6" i="13"/>
  <c r="H6" i="13"/>
  <c r="F16" i="13"/>
  <c r="G17" i="13" s="1"/>
  <c r="E16" i="13"/>
  <c r="F6" i="13"/>
  <c r="E6" i="13"/>
  <c r="G20" i="13" l="1"/>
  <c r="I22" i="13"/>
  <c r="O22" i="13"/>
  <c r="G19" i="13"/>
  <c r="F22" i="13"/>
  <c r="P16" i="13"/>
  <c r="M8" i="13"/>
  <c r="M6" i="13"/>
  <c r="M11" i="13"/>
  <c r="M7" i="13"/>
  <c r="M12" i="13"/>
  <c r="M10" i="13"/>
  <c r="P8" i="13"/>
  <c r="P12" i="13"/>
  <c r="J18" i="13"/>
  <c r="J16" i="13"/>
  <c r="G18" i="13"/>
  <c r="J12" i="13"/>
  <c r="J8" i="13"/>
  <c r="G11" i="13"/>
  <c r="G6" i="13"/>
  <c r="G7" i="13"/>
  <c r="G10" i="13"/>
  <c r="P9" i="13"/>
  <c r="P13" i="13"/>
  <c r="P17" i="13"/>
  <c r="P6" i="13"/>
  <c r="P10" i="13"/>
  <c r="P7" i="13"/>
  <c r="P11" i="13"/>
  <c r="L22" i="13"/>
  <c r="M16" i="13"/>
  <c r="M9" i="13"/>
  <c r="M17" i="13"/>
  <c r="J9" i="13"/>
  <c r="J13" i="13"/>
  <c r="J17" i="13"/>
  <c r="J6" i="13"/>
  <c r="J10" i="13"/>
  <c r="J7" i="13"/>
  <c r="J11" i="13"/>
  <c r="G8" i="13"/>
  <c r="G12" i="13"/>
  <c r="G16" i="13"/>
  <c r="G9" i="13"/>
  <c r="G13" i="13"/>
  <c r="C17" i="8"/>
  <c r="L10" i="8"/>
  <c r="J10" i="8"/>
  <c r="G10" i="8"/>
  <c r="D10" i="8"/>
  <c r="I40" i="15" l="1"/>
  <c r="H40" i="15"/>
  <c r="G40" i="15"/>
  <c r="F40" i="15"/>
  <c r="H5" i="15"/>
  <c r="I15" i="15" s="1"/>
  <c r="F19" i="15"/>
  <c r="F5" i="15"/>
  <c r="H39" i="16"/>
  <c r="G39" i="16"/>
  <c r="F39" i="16"/>
  <c r="E39" i="16"/>
  <c r="H31" i="16"/>
  <c r="G14" i="16"/>
  <c r="G5" i="16"/>
  <c r="E24" i="16"/>
  <c r="F31" i="16" s="1"/>
  <c r="E14" i="16"/>
  <c r="E5" i="16"/>
  <c r="G17" i="15" l="1"/>
  <c r="G13" i="15"/>
  <c r="G5" i="15"/>
  <c r="G10" i="15"/>
  <c r="G16" i="15"/>
  <c r="G12" i="15"/>
  <c r="G8" i="15"/>
  <c r="G15" i="15"/>
  <c r="G11" i="15"/>
  <c r="G7" i="15"/>
  <c r="G14" i="15"/>
  <c r="G6" i="15"/>
  <c r="G9" i="15"/>
  <c r="H12" i="16"/>
  <c r="H8" i="16"/>
  <c r="H9" i="16"/>
  <c r="H11" i="16"/>
  <c r="H10" i="16"/>
  <c r="F18" i="16"/>
  <c r="F16" i="16"/>
  <c r="F17" i="16"/>
  <c r="F9" i="16"/>
  <c r="F11" i="16"/>
  <c r="F10" i="16"/>
  <c r="F12" i="16"/>
  <c r="F8" i="16"/>
  <c r="H18" i="16"/>
  <c r="G21" i="16"/>
  <c r="I11" i="15"/>
  <c r="I7" i="15"/>
  <c r="I14" i="15"/>
  <c r="I10" i="15"/>
  <c r="I13" i="15"/>
  <c r="I5" i="15"/>
  <c r="I16" i="15"/>
  <c r="I12" i="15"/>
  <c r="I8" i="15"/>
  <c r="I6" i="15"/>
  <c r="I17" i="15"/>
  <c r="I9" i="15"/>
  <c r="F28" i="16"/>
  <c r="H16" i="16"/>
  <c r="F18" i="15"/>
  <c r="G19" i="15" s="1"/>
  <c r="H34" i="15"/>
  <c r="H17" i="16"/>
  <c r="H27" i="16"/>
  <c r="E21" i="16"/>
  <c r="F29" i="16"/>
  <c r="F30" i="16"/>
  <c r="F27" i="16"/>
  <c r="M77" i="17"/>
  <c r="N77" i="17"/>
  <c r="M78" i="17"/>
  <c r="N78" i="17"/>
  <c r="M79" i="17"/>
  <c r="N79" i="17"/>
  <c r="M80" i="17"/>
  <c r="N80" i="17"/>
  <c r="M81" i="17"/>
  <c r="N81" i="17"/>
  <c r="M82" i="17"/>
  <c r="N82" i="17"/>
  <c r="M83" i="17"/>
  <c r="N83" i="17"/>
  <c r="M84" i="17"/>
  <c r="N84" i="17"/>
  <c r="M85" i="17"/>
  <c r="N85" i="17"/>
  <c r="M86" i="17"/>
  <c r="N86" i="17"/>
  <c r="M87" i="17"/>
  <c r="N87" i="17"/>
  <c r="M88" i="17"/>
  <c r="N88" i="17"/>
  <c r="J75" i="17" s="1"/>
  <c r="M89" i="17"/>
  <c r="N89" i="17"/>
  <c r="M90" i="17"/>
  <c r="N90" i="17"/>
  <c r="M91" i="17"/>
  <c r="N91" i="17"/>
  <c r="M92" i="17"/>
  <c r="N92" i="17"/>
  <c r="M93" i="17"/>
  <c r="N93" i="17"/>
  <c r="M94" i="17"/>
  <c r="N94" i="17"/>
  <c r="M95" i="17"/>
  <c r="N95" i="17"/>
  <c r="N76" i="17"/>
  <c r="M76" i="17"/>
  <c r="M58" i="17"/>
  <c r="M59" i="17"/>
  <c r="M60" i="17"/>
  <c r="M61" i="17"/>
  <c r="L58" i="17"/>
  <c r="L59" i="17"/>
  <c r="L60" i="17"/>
  <c r="L61" i="17"/>
  <c r="L57" i="17"/>
  <c r="K61" i="17"/>
  <c r="K58" i="17"/>
  <c r="K59" i="17"/>
  <c r="K60" i="17"/>
  <c r="K57" i="17"/>
  <c r="J58" i="17"/>
  <c r="J59" i="17"/>
  <c r="J60" i="17"/>
  <c r="J61" i="17"/>
  <c r="J57" i="17"/>
  <c r="I58" i="17"/>
  <c r="I59" i="17"/>
  <c r="I60" i="17"/>
  <c r="I61" i="17"/>
  <c r="I57" i="17"/>
  <c r="I44" i="17"/>
  <c r="I45" i="17"/>
  <c r="I46" i="17"/>
  <c r="I47" i="17"/>
  <c r="I48" i="17"/>
  <c r="I49" i="17"/>
  <c r="I50" i="17"/>
  <c r="I43" i="17"/>
  <c r="I42" i="17"/>
  <c r="I41" i="17"/>
  <c r="I9" i="17"/>
  <c r="J9" i="17"/>
  <c r="K9" i="17"/>
  <c r="L9" i="17"/>
  <c r="I10" i="17"/>
  <c r="J10" i="17"/>
  <c r="K10" i="17"/>
  <c r="L10" i="17"/>
  <c r="H14" i="16" l="1"/>
  <c r="G33" i="15"/>
  <c r="G28" i="15"/>
  <c r="G23" i="15"/>
  <c r="G25" i="15"/>
  <c r="G32" i="15"/>
  <c r="G27" i="15"/>
  <c r="G22" i="15"/>
  <c r="G18" i="15"/>
  <c r="G21" i="15"/>
  <c r="G29" i="15"/>
  <c r="G24" i="15"/>
  <c r="G20" i="15"/>
  <c r="G30" i="15"/>
  <c r="F14" i="16"/>
  <c r="F34" i="15"/>
  <c r="J6" i="17"/>
  <c r="K7" i="17"/>
  <c r="K6" i="17"/>
  <c r="I40" i="17"/>
  <c r="L8" i="17"/>
  <c r="L7" i="17"/>
  <c r="K8" i="17"/>
  <c r="L6" i="17"/>
  <c r="J8" i="17"/>
  <c r="J7" i="17"/>
  <c r="H5" i="16"/>
  <c r="F5" i="16"/>
  <c r="T39" i="11"/>
  <c r="T38" i="11"/>
  <c r="T37" i="11"/>
  <c r="T36" i="11"/>
  <c r="T35" i="11"/>
  <c r="T34" i="11"/>
  <c r="T33" i="11"/>
  <c r="T32" i="11"/>
  <c r="T30" i="11"/>
  <c r="T20" i="11"/>
  <c r="Q20" i="11"/>
  <c r="N20" i="11"/>
  <c r="K20" i="11"/>
  <c r="T19" i="11"/>
  <c r="Q19" i="11"/>
  <c r="N19" i="11"/>
  <c r="T18" i="11"/>
  <c r="Q18" i="11"/>
  <c r="N18" i="11"/>
  <c r="K18" i="11"/>
  <c r="T17" i="11"/>
  <c r="Q17" i="11"/>
  <c r="N17" i="11"/>
  <c r="K17" i="11"/>
  <c r="T16" i="11"/>
  <c r="Q16" i="11"/>
  <c r="N16" i="11"/>
  <c r="T15" i="11"/>
  <c r="Q15" i="11"/>
  <c r="N15" i="11"/>
  <c r="T14" i="11"/>
  <c r="Q14" i="11"/>
  <c r="N14" i="11"/>
  <c r="T13" i="11"/>
  <c r="Q13" i="11"/>
  <c r="N13" i="11"/>
  <c r="T12" i="11"/>
  <c r="Q12" i="11"/>
  <c r="N12" i="11"/>
  <c r="T11" i="11"/>
  <c r="Q11" i="11"/>
  <c r="N11" i="11"/>
  <c r="T10" i="11"/>
  <c r="Q10" i="11"/>
  <c r="N10" i="11"/>
  <c r="T9" i="11"/>
  <c r="Q9" i="11"/>
  <c r="N9" i="11"/>
  <c r="T8" i="11"/>
  <c r="Q8" i="11"/>
  <c r="S7" i="11"/>
  <c r="U20" i="11" s="1"/>
  <c r="P7" i="11"/>
  <c r="O20" i="11"/>
  <c r="J7" i="11"/>
  <c r="R17" i="11" l="1"/>
  <c r="R18" i="11"/>
  <c r="R14" i="11"/>
  <c r="L17" i="11"/>
  <c r="L13" i="11"/>
  <c r="L9" i="11"/>
  <c r="K7" i="11"/>
  <c r="L15" i="11"/>
  <c r="L11" i="11"/>
  <c r="L7" i="11"/>
  <c r="L16" i="11"/>
  <c r="L12" i="11"/>
  <c r="L8" i="11"/>
  <c r="L14" i="11"/>
  <c r="L10" i="11"/>
  <c r="N7" i="11"/>
  <c r="L19" i="11"/>
  <c r="U7" i="11"/>
  <c r="U11" i="11"/>
  <c r="U16" i="11"/>
  <c r="R9" i="11"/>
  <c r="R13" i="11"/>
  <c r="L18" i="11"/>
  <c r="R19" i="11"/>
  <c r="O11" i="11"/>
  <c r="R7" i="11"/>
  <c r="U8" i="11"/>
  <c r="R10" i="11"/>
  <c r="O12" i="11"/>
  <c r="U12" i="11"/>
  <c r="R15" i="11"/>
  <c r="O17" i="11"/>
  <c r="U17" i="11"/>
  <c r="U18" i="11"/>
  <c r="L20" i="11"/>
  <c r="R20" i="11"/>
  <c r="Q7" i="11"/>
  <c r="O16" i="11"/>
  <c r="O9" i="11"/>
  <c r="U9" i="11"/>
  <c r="R11" i="11"/>
  <c r="O13" i="11"/>
  <c r="U13" i="11"/>
  <c r="U14" i="11"/>
  <c r="R16" i="11"/>
  <c r="O18" i="11"/>
  <c r="O19" i="11"/>
  <c r="U19" i="11"/>
  <c r="T7" i="11"/>
  <c r="R8" i="11"/>
  <c r="O10" i="11"/>
  <c r="U10" i="11"/>
  <c r="R12" i="11"/>
  <c r="O15" i="11"/>
  <c r="U15" i="11"/>
  <c r="J36" i="4" l="1"/>
  <c r="N33" i="4"/>
  <c r="N32" i="4"/>
  <c r="N31" i="4"/>
  <c r="N29" i="4"/>
  <c r="N28" i="4"/>
  <c r="F27" i="4"/>
  <c r="N26" i="4"/>
  <c r="N25" i="4"/>
  <c r="N24" i="4"/>
  <c r="N23" i="4"/>
  <c r="N22" i="4"/>
  <c r="N21" i="4"/>
  <c r="N20" i="4"/>
  <c r="N19" i="4"/>
  <c r="N17" i="4"/>
  <c r="N16" i="4"/>
  <c r="N15" i="4"/>
  <c r="N14" i="4"/>
  <c r="N13" i="4"/>
  <c r="N12" i="4"/>
  <c r="N11" i="4"/>
  <c r="N10" i="4"/>
  <c r="N9" i="4"/>
  <c r="N8" i="4"/>
  <c r="L6" i="4"/>
  <c r="F6" i="4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8" i="3"/>
  <c r="F29" i="3"/>
  <c r="F31" i="3"/>
  <c r="F32" i="3"/>
  <c r="F33" i="3"/>
  <c r="A27" i="3"/>
  <c r="A6" i="3"/>
  <c r="R6" i="4" l="1"/>
  <c r="O7" i="4"/>
  <c r="K33" i="4"/>
  <c r="K25" i="4"/>
  <c r="K26" i="4"/>
  <c r="O25" i="4"/>
  <c r="O26" i="4"/>
  <c r="O6" i="4"/>
  <c r="K8" i="4"/>
  <c r="K10" i="4"/>
  <c r="K12" i="4"/>
  <c r="K14" i="4"/>
  <c r="K16" i="4"/>
  <c r="K18" i="4"/>
  <c r="K20" i="4"/>
  <c r="K22" i="4"/>
  <c r="K24" i="4"/>
  <c r="N6" i="4"/>
  <c r="K9" i="4"/>
  <c r="K11" i="4"/>
  <c r="K13" i="4"/>
  <c r="K15" i="4"/>
  <c r="K17" i="4"/>
  <c r="K19" i="4"/>
  <c r="K21" i="4"/>
  <c r="K23" i="4"/>
  <c r="K30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K29" i="4"/>
  <c r="K31" i="4"/>
  <c r="K32" i="4"/>
  <c r="K27" i="4" l="1"/>
  <c r="N33" i="3" l="1"/>
  <c r="J33" i="3"/>
  <c r="N32" i="3"/>
  <c r="J32" i="3"/>
  <c r="N31" i="3"/>
  <c r="J31" i="3"/>
  <c r="N29" i="3"/>
  <c r="J29" i="3"/>
  <c r="N28" i="3"/>
  <c r="J28" i="3"/>
  <c r="G28" i="3"/>
  <c r="O32" i="3"/>
  <c r="K31" i="3"/>
  <c r="G30" i="3"/>
  <c r="N26" i="3"/>
  <c r="J26" i="3"/>
  <c r="N25" i="3"/>
  <c r="J25" i="3"/>
  <c r="N24" i="3"/>
  <c r="J24" i="3"/>
  <c r="N23" i="3"/>
  <c r="J23" i="3"/>
  <c r="N22" i="3"/>
  <c r="J22" i="3"/>
  <c r="N21" i="3"/>
  <c r="J21" i="3"/>
  <c r="N20" i="3"/>
  <c r="J20" i="3"/>
  <c r="N19" i="3"/>
  <c r="J19" i="3"/>
  <c r="N18" i="3"/>
  <c r="J18" i="3"/>
  <c r="N17" i="3"/>
  <c r="J17" i="3"/>
  <c r="N16" i="3"/>
  <c r="J16" i="3"/>
  <c r="N15" i="3"/>
  <c r="J15" i="3"/>
  <c r="N14" i="3"/>
  <c r="J14" i="3"/>
  <c r="N13" i="3"/>
  <c r="J13" i="3"/>
  <c r="N12" i="3"/>
  <c r="J12" i="3"/>
  <c r="N11" i="3"/>
  <c r="J11" i="3"/>
  <c r="N10" i="3"/>
  <c r="J10" i="3"/>
  <c r="N9" i="3"/>
  <c r="J9" i="3"/>
  <c r="N8" i="3"/>
  <c r="J8" i="3"/>
  <c r="N7" i="3"/>
  <c r="J7" i="3"/>
  <c r="M6" i="3"/>
  <c r="L6" i="3"/>
  <c r="I6" i="3"/>
  <c r="H6" i="3"/>
  <c r="E6" i="3"/>
  <c r="F6" i="3" s="1"/>
  <c r="D6" i="3"/>
  <c r="O25" i="3" l="1"/>
  <c r="R6" i="3"/>
  <c r="K24" i="3"/>
  <c r="K7" i="3"/>
  <c r="O17" i="3"/>
  <c r="O22" i="3"/>
  <c r="O26" i="3"/>
  <c r="N6" i="3"/>
  <c r="K11" i="3"/>
  <c r="O31" i="3"/>
  <c r="O13" i="3"/>
  <c r="O21" i="3"/>
  <c r="O9" i="3"/>
  <c r="K33" i="3"/>
  <c r="K29" i="3"/>
  <c r="K23" i="3"/>
  <c r="K19" i="3"/>
  <c r="K15" i="3"/>
  <c r="G32" i="3"/>
  <c r="F27" i="3"/>
  <c r="G31" i="3"/>
  <c r="G26" i="3"/>
  <c r="J6" i="3"/>
  <c r="G9" i="3"/>
  <c r="G25" i="3"/>
  <c r="O6" i="3"/>
  <c r="G8" i="3"/>
  <c r="O8" i="3"/>
  <c r="K10" i="3"/>
  <c r="G12" i="3"/>
  <c r="O12" i="3"/>
  <c r="K14" i="3"/>
  <c r="G16" i="3"/>
  <c r="O16" i="3"/>
  <c r="K18" i="3"/>
  <c r="G20" i="3"/>
  <c r="O20" i="3"/>
  <c r="K22" i="3"/>
  <c r="G24" i="3"/>
  <c r="O24" i="3"/>
  <c r="K26" i="3"/>
  <c r="G29" i="3"/>
  <c r="K30" i="3"/>
  <c r="K32" i="3"/>
  <c r="G7" i="3"/>
  <c r="O7" i="3"/>
  <c r="K9" i="3"/>
  <c r="G11" i="3"/>
  <c r="O11" i="3"/>
  <c r="K13" i="3"/>
  <c r="G15" i="3"/>
  <c r="O15" i="3"/>
  <c r="K17" i="3"/>
  <c r="G19" i="3"/>
  <c r="O19" i="3"/>
  <c r="K21" i="3"/>
  <c r="G23" i="3"/>
  <c r="O23" i="3"/>
  <c r="K25" i="3"/>
  <c r="J27" i="3"/>
  <c r="N27" i="3"/>
  <c r="O30" i="3"/>
  <c r="G33" i="3"/>
  <c r="O33" i="3"/>
  <c r="G13" i="3"/>
  <c r="G17" i="3"/>
  <c r="G21" i="3"/>
  <c r="K8" i="3"/>
  <c r="G10" i="3"/>
  <c r="O10" i="3"/>
  <c r="K12" i="3"/>
  <c r="G14" i="3"/>
  <c r="O14" i="3"/>
  <c r="K16" i="3"/>
  <c r="G18" i="3"/>
  <c r="O18" i="3"/>
  <c r="K20" i="3"/>
  <c r="G22" i="3"/>
  <c r="G27" i="3" l="1"/>
  <c r="G6" i="3"/>
  <c r="K27" i="3"/>
  <c r="F8" i="5" l="1"/>
  <c r="F9" i="5"/>
  <c r="F10" i="5"/>
  <c r="F11" i="5"/>
  <c r="F12" i="5"/>
  <c r="F13" i="5"/>
  <c r="F14" i="5"/>
  <c r="F15" i="5"/>
  <c r="F16" i="5"/>
  <c r="F17" i="5"/>
  <c r="F19" i="5"/>
  <c r="A23" i="5"/>
  <c r="A7" i="5"/>
  <c r="K36" i="7" l="1"/>
  <c r="K34" i="7"/>
  <c r="K32" i="7"/>
  <c r="K30" i="7"/>
  <c r="K26" i="7"/>
  <c r="K24" i="7"/>
  <c r="K22" i="7"/>
  <c r="K19" i="7"/>
  <c r="K17" i="7"/>
  <c r="K15" i="7"/>
  <c r="K28" i="7" l="1"/>
  <c r="G51" i="8" l="1"/>
  <c r="I29" i="6" l="1"/>
  <c r="I28" i="6"/>
  <c r="I27" i="6"/>
  <c r="I25" i="6"/>
  <c r="I24" i="6"/>
  <c r="H23" i="6"/>
  <c r="G23" i="6"/>
  <c r="D23" i="6"/>
  <c r="F25" i="6" s="1"/>
  <c r="C23" i="6"/>
  <c r="I19" i="6"/>
  <c r="I17" i="6"/>
  <c r="I16" i="6"/>
  <c r="I15" i="6"/>
  <c r="I14" i="6"/>
  <c r="I13" i="6"/>
  <c r="I12" i="6"/>
  <c r="I11" i="6"/>
  <c r="I10" i="6"/>
  <c r="I9" i="6"/>
  <c r="I8" i="6"/>
  <c r="H7" i="6"/>
  <c r="G7" i="6"/>
  <c r="D7" i="6"/>
  <c r="C7" i="6"/>
  <c r="R29" i="5"/>
  <c r="R28" i="5"/>
  <c r="R27" i="5"/>
  <c r="R25" i="5"/>
  <c r="R24" i="5"/>
  <c r="Q23" i="5"/>
  <c r="S29" i="5" s="1"/>
  <c r="P23" i="5"/>
  <c r="M23" i="5"/>
  <c r="O29" i="5" s="1"/>
  <c r="L23" i="5"/>
  <c r="R19" i="5"/>
  <c r="N19" i="5"/>
  <c r="R17" i="5"/>
  <c r="N17" i="5"/>
  <c r="R16" i="5"/>
  <c r="N16" i="5"/>
  <c r="R15" i="5"/>
  <c r="N15" i="5"/>
  <c r="R14" i="5"/>
  <c r="N14" i="5"/>
  <c r="R13" i="5"/>
  <c r="N13" i="5"/>
  <c r="R12" i="5"/>
  <c r="N12" i="5"/>
  <c r="R11" i="5"/>
  <c r="N11" i="5"/>
  <c r="R10" i="5"/>
  <c r="N10" i="5"/>
  <c r="R9" i="5"/>
  <c r="N9" i="5"/>
  <c r="R8" i="5"/>
  <c r="N8" i="5"/>
  <c r="Q7" i="5"/>
  <c r="P7" i="5"/>
  <c r="M7" i="5"/>
  <c r="L7" i="5"/>
  <c r="J8" i="5"/>
  <c r="F9" i="6" l="1"/>
  <c r="F7" i="6"/>
  <c r="J28" i="6"/>
  <c r="J29" i="6"/>
  <c r="F19" i="6"/>
  <c r="O20" i="5"/>
  <c r="O9" i="5"/>
  <c r="S21" i="5"/>
  <c r="S9" i="5"/>
  <c r="S8" i="5"/>
  <c r="S7" i="5"/>
  <c r="S16" i="5"/>
  <c r="S11" i="5"/>
  <c r="S15" i="5"/>
  <c r="S12" i="5"/>
  <c r="S10" i="5"/>
  <c r="S14" i="5"/>
  <c r="S20" i="5"/>
  <c r="S13" i="5"/>
  <c r="S17" i="5"/>
  <c r="I7" i="6"/>
  <c r="F13" i="6"/>
  <c r="F17" i="6"/>
  <c r="F15" i="6"/>
  <c r="F11" i="6"/>
  <c r="O27" i="5"/>
  <c r="O24" i="5"/>
  <c r="O26" i="5"/>
  <c r="O28" i="5"/>
  <c r="O25" i="5"/>
  <c r="O18" i="5"/>
  <c r="O7" i="5"/>
  <c r="O21" i="5"/>
  <c r="R7" i="5"/>
  <c r="O19" i="5"/>
  <c r="F20" i="6"/>
  <c r="F23" i="6"/>
  <c r="F24" i="6"/>
  <c r="F26" i="6"/>
  <c r="I23" i="6"/>
  <c r="F28" i="6"/>
  <c r="F8" i="6"/>
  <c r="F10" i="6"/>
  <c r="F12" i="6"/>
  <c r="F14" i="6"/>
  <c r="F16" i="6"/>
  <c r="F18" i="6"/>
  <c r="F21" i="6"/>
  <c r="F27" i="6"/>
  <c r="S27" i="5"/>
  <c r="S28" i="5"/>
  <c r="R23" i="5"/>
  <c r="O10" i="5"/>
  <c r="O11" i="5"/>
  <c r="O12" i="5"/>
  <c r="O13" i="5"/>
  <c r="O14" i="5"/>
  <c r="O15" i="5"/>
  <c r="O16" i="5"/>
  <c r="O17" i="5"/>
  <c r="S18" i="5"/>
  <c r="S19" i="5"/>
  <c r="O23" i="5"/>
  <c r="S23" i="5"/>
  <c r="S24" i="5"/>
  <c r="S25" i="5"/>
  <c r="S26" i="5"/>
  <c r="O8" i="5"/>
  <c r="I219" i="17" l="1"/>
  <c r="I19" i="17"/>
  <c r="S55" i="13" l="1"/>
  <c r="S30" i="13" l="1"/>
  <c r="S51" i="13"/>
  <c r="S47" i="13"/>
  <c r="S52" i="13"/>
  <c r="S56" i="13"/>
  <c r="S53" i="13"/>
  <c r="S43" i="13"/>
  <c r="S46" i="13"/>
  <c r="S50" i="13"/>
  <c r="D7" i="5"/>
  <c r="E7" i="5"/>
  <c r="H7" i="5"/>
  <c r="I7" i="5"/>
  <c r="N7" i="5" s="1"/>
  <c r="J9" i="5"/>
  <c r="J10" i="5"/>
  <c r="J11" i="5"/>
  <c r="J12" i="5"/>
  <c r="J13" i="5"/>
  <c r="J14" i="5"/>
  <c r="J15" i="5"/>
  <c r="J16" i="5"/>
  <c r="J17" i="5"/>
  <c r="G18" i="5"/>
  <c r="J19" i="5"/>
  <c r="G23" i="5"/>
  <c r="J36" i="3"/>
  <c r="F23" i="5" l="1"/>
  <c r="G21" i="5"/>
  <c r="F7" i="5"/>
  <c r="J7" i="5"/>
  <c r="J23" i="5"/>
  <c r="N23" i="5"/>
  <c r="K20" i="5"/>
  <c r="K21" i="5"/>
  <c r="K16" i="5"/>
  <c r="K14" i="5"/>
  <c r="K12" i="5"/>
  <c r="K10" i="5"/>
  <c r="K8" i="5"/>
  <c r="K19" i="5"/>
  <c r="K17" i="5"/>
  <c r="K15" i="5"/>
  <c r="K13" i="5"/>
  <c r="K11" i="5"/>
  <c r="K9" i="5"/>
  <c r="K7" i="5"/>
  <c r="G12" i="5"/>
  <c r="G9" i="5"/>
  <c r="G19" i="5"/>
  <c r="G16" i="5"/>
  <c r="G20" i="5"/>
  <c r="G17" i="5"/>
  <c r="G14" i="5"/>
  <c r="G11" i="5"/>
  <c r="G8" i="5"/>
  <c r="G7" i="5"/>
  <c r="G15" i="5"/>
  <c r="G10" i="5"/>
  <c r="K23" i="5"/>
  <c r="G13" i="5"/>
  <c r="S16" i="13"/>
  <c r="S10" i="13"/>
  <c r="S17" i="13" l="1"/>
  <c r="S18" i="13"/>
  <c r="S8" i="13"/>
  <c r="S7" i="13"/>
  <c r="S11" i="13"/>
  <c r="S12" i="13"/>
  <c r="S9" i="13"/>
  <c r="S13" i="13"/>
  <c r="S6" i="13"/>
  <c r="K17" i="8"/>
  <c r="P17" i="8" s="1"/>
  <c r="M29" i="6" l="1"/>
  <c r="M28" i="6"/>
  <c r="M27" i="6"/>
  <c r="J27" i="6"/>
  <c r="J26" i="6"/>
  <c r="M25" i="6"/>
  <c r="N24" i="6"/>
  <c r="M24" i="6"/>
  <c r="J23" i="6"/>
  <c r="M19" i="6"/>
  <c r="J19" i="6"/>
  <c r="M17" i="6"/>
  <c r="M16" i="6"/>
  <c r="M15" i="6"/>
  <c r="J15" i="6"/>
  <c r="M14" i="6"/>
  <c r="J14" i="6"/>
  <c r="M13" i="6"/>
  <c r="M12" i="6"/>
  <c r="M11" i="6"/>
  <c r="J11" i="6"/>
  <c r="M10" i="6"/>
  <c r="J10" i="6"/>
  <c r="M9" i="6"/>
  <c r="M8" i="6"/>
  <c r="L7" i="6"/>
  <c r="Q7" i="6" s="1"/>
  <c r="K7" i="6"/>
  <c r="J7" i="6"/>
  <c r="J21" i="6"/>
  <c r="N27" i="6" l="1"/>
  <c r="N26" i="6"/>
  <c r="N10" i="6"/>
  <c r="N9" i="6"/>
  <c r="N8" i="6"/>
  <c r="N7" i="6"/>
  <c r="N12" i="6"/>
  <c r="N17" i="6"/>
  <c r="N21" i="6"/>
  <c r="N25" i="6"/>
  <c r="N23" i="6"/>
  <c r="N19" i="6"/>
  <c r="N18" i="6"/>
  <c r="N13" i="6"/>
  <c r="N16" i="6"/>
  <c r="N20" i="6"/>
  <c r="J9" i="6"/>
  <c r="N11" i="6"/>
  <c r="J13" i="6"/>
  <c r="N15" i="6"/>
  <c r="J17" i="6"/>
  <c r="J25" i="6"/>
  <c r="N28" i="6"/>
  <c r="M7" i="6"/>
  <c r="J8" i="6"/>
  <c r="J12" i="6"/>
  <c r="N14" i="6"/>
  <c r="J16" i="6"/>
  <c r="J20" i="6"/>
  <c r="M23" i="6"/>
  <c r="J24" i="6"/>
  <c r="I220" i="17" l="1"/>
  <c r="I208" i="17" l="1"/>
  <c r="J244" i="17" l="1"/>
  <c r="J243" i="17"/>
  <c r="I247" i="17"/>
  <c r="I246" i="17"/>
  <c r="I245" i="17"/>
  <c r="I244" i="17"/>
  <c r="I243" i="17"/>
  <c r="H243" i="17"/>
  <c r="J246" i="17" l="1"/>
  <c r="L212" i="17"/>
  <c r="J247" i="17"/>
  <c r="I17" i="8"/>
  <c r="I21" i="8"/>
  <c r="J245" i="17"/>
  <c r="I218" i="17"/>
  <c r="I223" i="17"/>
  <c r="I222" i="17"/>
  <c r="I221" i="17"/>
  <c r="L211" i="17"/>
  <c r="L210" i="17"/>
  <c r="K212" i="17"/>
  <c r="K211" i="17"/>
  <c r="K210" i="17"/>
  <c r="J212" i="17"/>
  <c r="J211" i="17"/>
  <c r="J210" i="17"/>
  <c r="J209" i="17"/>
  <c r="I212" i="17"/>
  <c r="I211" i="17"/>
  <c r="I210" i="17"/>
  <c r="I209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J113" i="17"/>
  <c r="J81" i="17"/>
  <c r="J80" i="17"/>
  <c r="J110" i="17"/>
  <c r="J109" i="17"/>
  <c r="J108" i="17"/>
  <c r="J106" i="17"/>
  <c r="J104" i="17"/>
  <c r="J77" i="17"/>
  <c r="J102" i="17"/>
  <c r="J101" i="17"/>
  <c r="J100" i="17"/>
  <c r="J99" i="17"/>
  <c r="J98" i="17"/>
  <c r="J97" i="17"/>
  <c r="J82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K19" i="17"/>
  <c r="K20" i="17" s="1"/>
  <c r="M10" i="17"/>
  <c r="M9" i="17"/>
  <c r="K209" i="17"/>
  <c r="M21" i="8"/>
  <c r="I23" i="8"/>
  <c r="M23" i="8"/>
  <c r="I25" i="8"/>
  <c r="M25" i="8"/>
  <c r="I27" i="8"/>
  <c r="M27" i="8"/>
  <c r="I29" i="8"/>
  <c r="M29" i="8"/>
  <c r="I31" i="8"/>
  <c r="M31" i="8"/>
  <c r="I20" i="17"/>
  <c r="J19" i="17"/>
  <c r="J20" i="17" s="1"/>
  <c r="M19" i="8"/>
  <c r="M17" i="8"/>
  <c r="M6" i="17" l="1"/>
  <c r="J114" i="17"/>
  <c r="J76" i="17"/>
  <c r="J103" i="17"/>
  <c r="J105" i="17"/>
  <c r="J107" i="17"/>
  <c r="J96" i="17"/>
  <c r="I138" i="17"/>
  <c r="J140" i="17" s="1"/>
  <c r="I224" i="17"/>
  <c r="J111" i="17"/>
  <c r="J168" i="17"/>
  <c r="J50" i="17"/>
  <c r="I168" i="17"/>
  <c r="M7" i="17"/>
  <c r="I115" i="17"/>
  <c r="J112" i="17"/>
  <c r="L209" i="17"/>
  <c r="J46" i="17" l="1"/>
  <c r="N12" i="17"/>
  <c r="J41" i="17"/>
  <c r="J220" i="17"/>
  <c r="J219" i="17"/>
  <c r="J150" i="17"/>
  <c r="J146" i="17"/>
  <c r="J145" i="17"/>
  <c r="J144" i="17"/>
  <c r="M8" i="17"/>
  <c r="J148" i="17"/>
  <c r="J149" i="17"/>
  <c r="J143" i="17"/>
  <c r="J221" i="17"/>
  <c r="J142" i="17"/>
  <c r="J139" i="17"/>
  <c r="J141" i="17"/>
  <c r="J147" i="17"/>
  <c r="J222" i="17"/>
  <c r="J223" i="17"/>
  <c r="J43" i="17"/>
  <c r="J47" i="17"/>
  <c r="J48" i="17"/>
  <c r="J44" i="17"/>
  <c r="J51" i="17"/>
  <c r="J42" i="17"/>
  <c r="J49" i="17"/>
  <c r="J45" i="17"/>
  <c r="J115" i="17"/>
  <c r="J52" i="17" l="1"/>
  <c r="J40" i="17"/>
  <c r="J138" i="17"/>
  <c r="J224" i="17"/>
  <c r="I8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7" authorId="0" shapeId="0" xr:uid="{00000000-0006-0000-0400-000001000000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6" authorId="0" shapeId="0" xr:uid="{00000000-0006-0000-1000-000001000000}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<sst xmlns="http://schemas.openxmlformats.org/spreadsheetml/2006/main" count="1263" uniqueCount="486">
  <si>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</si>
  <si>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</si>
  <si>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</si>
  <si>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</si>
  <si>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</si>
  <si>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</si>
  <si>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</si>
  <si>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</si>
  <si>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</si>
  <si>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</si>
  <si>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</si>
  <si>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</si>
  <si>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</si>
  <si>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</si>
  <si>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</si>
  <si>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</si>
  <si>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</si>
  <si>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</si>
  <si>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</si>
  <si>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</si>
  <si>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</si>
  <si>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</si>
  <si>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</si>
  <si>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</si>
  <si>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</si>
  <si>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</si>
  <si>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</si>
  <si>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</si>
  <si>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</si>
  <si>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</si>
  <si>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</si>
  <si>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</si>
  <si>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</si>
  <si>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</si>
  <si>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</si>
  <si>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</si>
  <si>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</si>
  <si>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</si>
  <si>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</si>
  <si>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</si>
  <si>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</si>
  <si>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</si>
  <si>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</si>
  <si>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</si>
  <si>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</si>
  <si>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</si>
  <si>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</si>
  <si>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</si>
  <si>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</si>
  <si>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</si>
  <si>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</si>
  <si>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</si>
  <si>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</si>
  <si>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</si>
  <si>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</si>
  <si>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</si>
  <si>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</si>
  <si>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</si>
  <si>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</si>
  <si>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</si>
  <si>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</si>
  <si>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</si>
  <si>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</si>
  <si>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</si>
  <si>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</si>
  <si>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</si>
  <si>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</si>
  <si>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</si>
  <si>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</si>
  <si>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</si>
  <si>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</si>
  <si>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</si>
  <si>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</si>
  <si>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</si>
  <si>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</si>
  <si>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</si>
  <si>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</si>
  <si>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</si>
  <si>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</si>
  <si>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</si>
  <si>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</si>
  <si>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</si>
  <si>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</si>
  <si>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</si>
  <si>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</si>
  <si>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</si>
  <si>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</si>
  <si>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</si>
  <si>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</si>
  <si>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</si>
  <si>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</si>
  <si>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</si>
  <si>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</si>
  <si>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</si>
  <si>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</si>
  <si>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-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</si>
  <si>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</si>
  <si>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</si>
  <si>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</si>
  <si>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</si>
  <si>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</si>
  <si>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</si>
  <si>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</si>
  <si>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</si>
  <si>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</si>
  <si>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</si>
  <si>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</si>
  <si>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</si>
  <si>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</si>
  <si>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</si>
  <si>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</si>
  <si>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</si>
  <si>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</si>
  <si>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</si>
  <si>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</si>
  <si>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</si>
  <si>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</si>
  <si>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</si>
  <si>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</si>
  <si>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</si>
  <si>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</si>
  <si>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</si>
  <si>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</si>
  <si>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</si>
  <si>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</si>
  <si>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</si>
  <si>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</si>
  <si>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</si>
  <si>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</si>
  <si>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</si>
  <si>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</si>
  <si>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</si>
  <si>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</si>
  <si>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</si>
  <si>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</si>
  <si>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</si>
  <si>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</si>
  <si>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</si>
  <si>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</si>
  <si>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</si>
  <si>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</si>
  <si>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</si>
  <si>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</si>
  <si>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</si>
  <si>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</si>
  <si>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</si>
  <si>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</si>
  <si>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</si>
  <si>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</si>
  <si>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</si>
  <si>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</si>
  <si>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</si>
  <si>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</si>
  <si>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</si>
  <si>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</si>
  <si>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</si>
  <si>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</si>
  <si>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</si>
  <si>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</si>
  <si>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</si>
  <si>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</si>
  <si>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</si>
  <si>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</si>
  <si>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</si>
  <si>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</si>
  <si>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</si>
  <si>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</si>
  <si>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</si>
  <si>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</si>
  <si>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</si>
  <si>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</si>
  <si>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</si>
  <si>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</si>
  <si>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</si>
  <si>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</si>
  <si>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</si>
  <si>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</si>
  <si>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</si>
  <si>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</si>
  <si>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</si>
  <si>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</si>
  <si>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</si>
  <si>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</si>
  <si>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</si>
  <si>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</si>
  <si>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</si>
  <si>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</si>
  <si>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</si>
  <si>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</si>
  <si>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</si>
  <si>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</si>
  <si>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</si>
  <si>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</si>
  <si>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</si>
  <si>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</si>
  <si>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</si>
  <si>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</si>
  <si>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</si>
  <si>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</si>
  <si>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</si>
  <si>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</si>
  <si>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</si>
  <si>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</si>
  <si>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</si>
  <si>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</si>
  <si>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</si>
  <si>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</si>
  <si>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</si>
  <si>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</si>
  <si>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保　健　事　業　費</t>
  </si>
  <si>
    <t>基　金　積　立　金</t>
  </si>
  <si>
    <t>諸   支   出   金</t>
  </si>
  <si>
    <t>前年度繰上充用金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</si>
  <si>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</si>
  <si>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</si>
  <si>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</si>
  <si>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</si>
  <si>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</si>
  <si>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</si>
  <si>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</si>
  <si>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</si>
  <si>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</si>
  <si>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</si>
  <si>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</si>
  <si>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</si>
  <si>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</si>
  <si>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</si>
  <si>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</si>
  <si>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</si>
  <si>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</si>
  <si>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</si>
  <si>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</si>
  <si>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</si>
  <si>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</si>
  <si>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</si>
  <si>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</si>
  <si>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</si>
  <si>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</si>
  <si>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</si>
  <si>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</si>
  <si>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</si>
  <si>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</si>
  <si>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</si>
  <si>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</si>
  <si>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</si>
  <si>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</si>
  <si>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</si>
  <si>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</si>
  <si>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</si>
  <si>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</si>
  <si>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</si>
  <si>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</si>
  <si>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</si>
  <si>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</si>
  <si>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</si>
  <si>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</si>
  <si>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</si>
  <si>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</si>
  <si>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</si>
  <si>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</si>
  <si>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</si>
  <si>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</si>
  <si>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</si>
  <si>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</si>
  <si>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</si>
  <si>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</si>
  <si>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</si>
  <si>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</si>
  <si>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</si>
  <si>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</si>
  <si>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</si>
  <si>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</si>
  <si>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</si>
  <si>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</si>
  <si>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</si>
  <si>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</si>
  <si>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</si>
  <si>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</si>
  <si>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</si>
  <si>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</si>
  <si>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</si>
  <si>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</si>
  <si>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</si>
  <si>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</si>
  <si>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</si>
  <si>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</si>
  <si>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</si>
  <si>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</si>
  <si>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</si>
  <si>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</si>
  <si>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</si>
  <si>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</si>
  <si>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</si>
  <si>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</si>
  <si>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</si>
  <si>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</si>
  <si>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</si>
  <si>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</si>
  <si>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</si>
  <si>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</si>
  <si>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</si>
  <si>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</si>
  <si>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</si>
  <si>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</si>
  <si>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</si>
  <si>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</si>
  <si>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</si>
  <si>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</si>
  <si>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</si>
  <si>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8"/>
  </si>
  <si>
    <t>1人当り歳出額 （円）</t>
    <rPh sb="9" eb="10">
      <t>エン</t>
    </rPh>
    <phoneticPr fontId="28"/>
  </si>
  <si>
    <t>公共事業等債</t>
    <rPh sb="4" eb="5">
      <t>トウ</t>
    </rPh>
    <phoneticPr fontId="28"/>
  </si>
  <si>
    <t>（82）普通会計歳入決算の構成 （Ｐ156・157参照）</t>
    <phoneticPr fontId="28"/>
  </si>
  <si>
    <t>（84）経常収支比率の推移 （Ｐ166・167参照）</t>
    <phoneticPr fontId="28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</si>
  <si>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8"/>
  </si>
  <si>
    <t>総額</t>
    <rPh sb="0" eb="2">
      <t>ソウガク</t>
    </rPh>
    <phoneticPr fontId="28"/>
  </si>
  <si>
    <t>積  　　　立  　　　金</t>
  </si>
  <si>
    <t>（注）歳入歳出決算の数値である。</t>
    <phoneticPr fontId="28"/>
  </si>
  <si>
    <t xml:space="preserve">   老人保健特別会計は、後期高齢者医療特別会計の創設に伴い平成22年度末で廃止。</t>
    <phoneticPr fontId="28"/>
  </si>
  <si>
    <t>（注）公共水道事業特別会計については歳入歳出決算の数値であり、それ以外の会計については</t>
    <phoneticPr fontId="28"/>
  </si>
  <si>
    <t>区分</t>
    <phoneticPr fontId="28"/>
  </si>
  <si>
    <t>人口</t>
    <phoneticPr fontId="28"/>
  </si>
  <si>
    <t>総額</t>
    <phoneticPr fontId="28"/>
  </si>
  <si>
    <t>人件費</t>
    <phoneticPr fontId="28"/>
  </si>
  <si>
    <t>物件費</t>
    <phoneticPr fontId="28"/>
  </si>
  <si>
    <t>（81）普通会計歳入決算の推移（Ｐ156・157参照）</t>
    <phoneticPr fontId="28"/>
  </si>
  <si>
    <t>（83）普通会計歳出決算（Ｐ166・167参照）</t>
    <phoneticPr fontId="28"/>
  </si>
  <si>
    <t>（85）一般会計決算状況（Ｐ158・159参照）</t>
    <phoneticPr fontId="28"/>
  </si>
  <si>
    <t>（86）一般会計決算状況（Ｐ160・161参照）</t>
    <phoneticPr fontId="28"/>
  </si>
  <si>
    <t>（87）税目別市税調定額の推移 （Ｐ163参照）</t>
    <phoneticPr fontId="28"/>
  </si>
  <si>
    <t>（88）税目別市税調定額の内訳  （Ｐ163参照）</t>
    <phoneticPr fontId="28"/>
  </si>
  <si>
    <t>（現年度課税分）</t>
    <phoneticPr fontId="28"/>
  </si>
  <si>
    <t>（89）市民１人当り収入額及び歳出額 （Ｐ163参照）　</t>
    <phoneticPr fontId="28"/>
  </si>
  <si>
    <t>（90）市債現在高（Ｐ164・165参照）</t>
    <phoneticPr fontId="28"/>
  </si>
  <si>
    <t>（滞納繰越分を含む）</t>
    <phoneticPr fontId="28"/>
  </si>
  <si>
    <t>科  目</t>
    <phoneticPr fontId="28"/>
  </si>
  <si>
    <t>平成24年度</t>
    <phoneticPr fontId="28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</si>
  <si>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8"/>
  </si>
  <si>
    <t>　　　地方財政調査（決算統計）の数値である。</t>
    <phoneticPr fontId="28"/>
  </si>
  <si>
    <t xml:space="preserve">（注）諸収入には財産収入及び寄付金が含まれている。                                              </t>
    <phoneticPr fontId="28"/>
  </si>
  <si>
    <t>（注）平成23年度より事業名変更（一般公共事業債→公共事業等債）</t>
    <rPh sb="1" eb="2">
      <t>チュウ</t>
    </rPh>
    <phoneticPr fontId="28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</si>
  <si>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28"/>
  </si>
  <si>
    <t>長期前受金戻入</t>
    <rPh sb="0" eb="2">
      <t>チョウキ</t>
    </rPh>
    <rPh sb="2" eb="5">
      <t>マエウケキン</t>
    </rPh>
    <rPh sb="5" eb="7">
      <t>レイニュウ</t>
    </rPh>
    <phoneticPr fontId="28"/>
  </si>
  <si>
    <t>その他特別損失</t>
    <rPh sb="2" eb="3">
      <t>タ</t>
    </rPh>
    <rPh sb="3" eb="5">
      <t>トクベツ</t>
    </rPh>
    <rPh sb="5" eb="7">
      <t>ソンシツ</t>
    </rPh>
    <phoneticPr fontId="28"/>
  </si>
  <si>
    <t>工事負担金</t>
    <rPh sb="0" eb="2">
      <t>コウジ</t>
    </rPh>
    <rPh sb="2" eb="5">
      <t>フタンキン</t>
    </rPh>
    <phoneticPr fontId="28"/>
  </si>
  <si>
    <t>土地区画整理事業
特別会計</t>
    <phoneticPr fontId="28"/>
  </si>
  <si>
    <t>不足額に対する
補てん財源総額</t>
    <phoneticPr fontId="28"/>
  </si>
  <si>
    <t>地方消費税交付金</t>
    <phoneticPr fontId="28"/>
  </si>
  <si>
    <t>地方交付税及び特例交付金</t>
    <rPh sb="5" eb="6">
      <t>オヨ</t>
    </rPh>
    <rPh sb="7" eb="9">
      <t>トクレイ</t>
    </rPh>
    <rPh sb="9" eb="12">
      <t>コウフキン</t>
    </rPh>
    <phoneticPr fontId="28"/>
  </si>
  <si>
    <t>平　成　27　年　度</t>
    <phoneticPr fontId="28"/>
  </si>
  <si>
    <t>平成27年度</t>
    <phoneticPr fontId="28"/>
  </si>
  <si>
    <t>農林水産債</t>
    <rPh sb="0" eb="4">
      <t>ノウリンスイサン</t>
    </rPh>
    <rPh sb="4" eb="5">
      <t>サイ</t>
    </rPh>
    <phoneticPr fontId="28"/>
  </si>
  <si>
    <t>（注）平成28年度より「農林水産債」を追加</t>
    <rPh sb="0" eb="3">
      <t>チュウ</t>
    </rPh>
    <rPh sb="3" eb="5">
      <t>ヘイセイ</t>
    </rPh>
    <rPh sb="7" eb="9">
      <t>ネンド</t>
    </rPh>
    <rPh sb="12" eb="16">
      <t>ノウリンスイサン</t>
    </rPh>
    <rPh sb="16" eb="17">
      <t>サイ</t>
    </rPh>
    <rPh sb="19" eb="21">
      <t>ツイカ</t>
    </rPh>
    <phoneticPr fontId="28"/>
  </si>
  <si>
    <t>収入未済額</t>
    <phoneticPr fontId="28"/>
  </si>
  <si>
    <t>平　成　28　年　度</t>
    <phoneticPr fontId="28"/>
  </si>
  <si>
    <t>※</t>
  </si>
  <si>
    <t>平成25年度</t>
  </si>
  <si>
    <t>平成26年度</t>
  </si>
  <si>
    <t>平成28年度</t>
    <phoneticPr fontId="28"/>
  </si>
  <si>
    <t>投資</t>
    <rPh sb="0" eb="2">
      <t>トウシ</t>
    </rPh>
    <phoneticPr fontId="28"/>
  </si>
  <si>
    <t>決算額</t>
    <rPh sb="0" eb="2">
      <t>ケッサン</t>
    </rPh>
    <rPh sb="2" eb="3">
      <t>ガク</t>
    </rPh>
    <phoneticPr fontId="28"/>
  </si>
  <si>
    <t>-</t>
    <phoneticPr fontId="28"/>
  </si>
  <si>
    <t>扶助費</t>
    <phoneticPr fontId="28"/>
  </si>
  <si>
    <t>補助費等</t>
    <phoneticPr fontId="28"/>
  </si>
  <si>
    <t>公債費</t>
    <phoneticPr fontId="28"/>
  </si>
  <si>
    <t>積立金</t>
    <phoneticPr fontId="28"/>
  </si>
  <si>
    <t>繰出金</t>
    <phoneticPr fontId="28"/>
  </si>
  <si>
    <t>災害復旧費</t>
    <rPh sb="4" eb="5">
      <t>ヒ</t>
    </rPh>
    <phoneticPr fontId="28"/>
  </si>
  <si>
    <t>-</t>
    <phoneticPr fontId="28"/>
  </si>
  <si>
    <t>平　成　27  年　度</t>
    <phoneticPr fontId="28"/>
  </si>
  <si>
    <t>平　成　29　年　度</t>
    <phoneticPr fontId="28"/>
  </si>
  <si>
    <t>平成30年版OK</t>
    <rPh sb="0" eb="2">
      <t>ヘイセイ</t>
    </rPh>
    <rPh sb="4" eb="6">
      <t>ネンバン</t>
    </rPh>
    <phoneticPr fontId="28"/>
  </si>
  <si>
    <t xml:space="preserve">（216）  財政状況（普通会計決算） </t>
    <phoneticPr fontId="28"/>
  </si>
  <si>
    <t xml:space="preserve">（216）  財政状況（普通会計決算） </t>
    <phoneticPr fontId="28"/>
  </si>
  <si>
    <t xml:space="preserve">（217）  年度別歳入決算                                                                       </t>
    <phoneticPr fontId="28"/>
  </si>
  <si>
    <t xml:space="preserve">（217）  年度別歳入決算                                                                       </t>
    <phoneticPr fontId="28"/>
  </si>
  <si>
    <t xml:space="preserve">（218）  年度別歳出決算                                                                         </t>
    <phoneticPr fontId="28"/>
  </si>
  <si>
    <t>（220）  過去５年間の市税状況（滞納繰越分を含む）</t>
    <phoneticPr fontId="28"/>
  </si>
  <si>
    <t xml:space="preserve">（221）  過去５年間の市民１人当り市税負担額                                  </t>
    <phoneticPr fontId="28"/>
  </si>
  <si>
    <t>（222）  税目別市税調定額の推移（現年度課税分）</t>
    <phoneticPr fontId="28"/>
  </si>
  <si>
    <t xml:space="preserve">（223）  事業別市債現在高の状況 </t>
    <phoneticPr fontId="28"/>
  </si>
  <si>
    <t>（224）  目的別市債現在高の状況</t>
    <phoneticPr fontId="28"/>
  </si>
  <si>
    <t xml:space="preserve">（223）  事業別市債現在高の状況 </t>
    <phoneticPr fontId="28"/>
  </si>
  <si>
    <t xml:space="preserve">（225）  年度別普通会計歳出決算（性質別）                                                         </t>
    <phoneticPr fontId="28"/>
  </si>
  <si>
    <t xml:space="preserve">（226）  年度別経常収支比率の状況                                                                 </t>
    <phoneticPr fontId="28"/>
  </si>
  <si>
    <t xml:space="preserve">（227）  年度別公共下水道事業特別会計歳入歳出決算  </t>
    <phoneticPr fontId="28"/>
  </si>
  <si>
    <t xml:space="preserve">（228）  年度別国民健康保険特別会計歳入歳出決算                                                     </t>
    <phoneticPr fontId="28"/>
  </si>
  <si>
    <t>（229）  年度別水道事業会計損益決算</t>
    <phoneticPr fontId="28"/>
  </si>
  <si>
    <t>（230）  年度別水道事業会計歳入決算</t>
    <phoneticPr fontId="28"/>
  </si>
  <si>
    <t>（231）  年度別水道事業会計資本的収支決算</t>
    <phoneticPr fontId="28"/>
  </si>
  <si>
    <t>（232）  年度別水道事業会計歳出決算</t>
    <phoneticPr fontId="28"/>
  </si>
  <si>
    <t>平　成　26　年　度</t>
    <phoneticPr fontId="28"/>
  </si>
  <si>
    <t>平　成　27　年　度</t>
    <phoneticPr fontId="28"/>
  </si>
  <si>
    <t>平　成　28　年　度</t>
    <phoneticPr fontId="28"/>
  </si>
  <si>
    <t>平　成　29　年　度</t>
    <phoneticPr fontId="28"/>
  </si>
  <si>
    <t>平　成　30　年　度</t>
    <phoneticPr fontId="28"/>
  </si>
  <si>
    <t>平　  成　　27 　年　　度</t>
    <phoneticPr fontId="28"/>
  </si>
  <si>
    <t>平　成　28　  年　　度</t>
    <phoneticPr fontId="28"/>
  </si>
  <si>
    <t>平　　成　　29　  年　　度</t>
    <phoneticPr fontId="28"/>
  </si>
  <si>
    <t>平　　成　　30　  年　　度</t>
    <phoneticPr fontId="28"/>
  </si>
  <si>
    <t>平　成　27  年　度</t>
    <phoneticPr fontId="28"/>
  </si>
  <si>
    <t>平　成　28  年　度</t>
    <phoneticPr fontId="28"/>
  </si>
  <si>
    <t>平　成　29  年　度</t>
    <phoneticPr fontId="28"/>
  </si>
  <si>
    <t>平成26年度</t>
    <phoneticPr fontId="28"/>
  </si>
  <si>
    <t>平成27年度</t>
    <phoneticPr fontId="28"/>
  </si>
  <si>
    <t>平成28年度</t>
    <phoneticPr fontId="28"/>
  </si>
  <si>
    <t>平成29年度</t>
    <phoneticPr fontId="28"/>
  </si>
  <si>
    <t>平成29年度</t>
    <phoneticPr fontId="28"/>
  </si>
  <si>
    <t>平成29年度</t>
    <phoneticPr fontId="28"/>
  </si>
  <si>
    <t>平成29年度末現在高（Ａ）</t>
    <phoneticPr fontId="28"/>
  </si>
  <si>
    <t>平　成　26　年　度</t>
    <phoneticPr fontId="28"/>
  </si>
  <si>
    <t>平　成　27　年　度</t>
    <phoneticPr fontId="28"/>
  </si>
  <si>
    <t>平　成　26　年　度</t>
    <phoneticPr fontId="28"/>
  </si>
  <si>
    <t>平　成　27　年　度</t>
    <phoneticPr fontId="28"/>
  </si>
  <si>
    <t>平　成　28　年　度</t>
    <phoneticPr fontId="28"/>
  </si>
  <si>
    <t>平  成　26　年　度</t>
    <phoneticPr fontId="28"/>
  </si>
  <si>
    <t>平  成　27　年　度</t>
    <phoneticPr fontId="28"/>
  </si>
  <si>
    <t>平  成　27　年　度</t>
    <phoneticPr fontId="28"/>
  </si>
  <si>
    <t>平  成　28　年　度</t>
    <phoneticPr fontId="28"/>
  </si>
  <si>
    <t>平  成　29　年　度</t>
    <phoneticPr fontId="28"/>
  </si>
  <si>
    <t>平  成　30　年　度</t>
    <phoneticPr fontId="28"/>
  </si>
  <si>
    <t>平  成　28　年　度</t>
    <phoneticPr fontId="28"/>
  </si>
  <si>
    <t>平  成　28  年  度</t>
    <phoneticPr fontId="28"/>
  </si>
  <si>
    <t>平  成　29  年  度</t>
    <phoneticPr fontId="28"/>
  </si>
  <si>
    <t>平  成　30  年  度</t>
    <phoneticPr fontId="28"/>
  </si>
  <si>
    <t>平　成　28 年　度</t>
    <phoneticPr fontId="28"/>
  </si>
  <si>
    <t>平　成　29 年　度</t>
    <phoneticPr fontId="28"/>
  </si>
  <si>
    <t>平　成　30 年　度</t>
    <phoneticPr fontId="28"/>
  </si>
  <si>
    <t>平　  成　　27 　年　　度</t>
    <phoneticPr fontId="28"/>
  </si>
  <si>
    <t>平　成　28　  年　　度</t>
    <phoneticPr fontId="28"/>
  </si>
  <si>
    <t>平　　成　　30　　年　　度</t>
    <phoneticPr fontId="28"/>
  </si>
  <si>
    <t>平　成　29  年　度</t>
    <phoneticPr fontId="28"/>
  </si>
  <si>
    <t>平成30年度</t>
    <phoneticPr fontId="28"/>
  </si>
  <si>
    <r>
      <rPr>
        <sz val="10"/>
        <color rgb="FFFF0000"/>
        <rFont val="ＭＳ 明朝"/>
        <family val="1"/>
        <charset val="128"/>
      </rPr>
      <t>平　成　30  年　度　</t>
    </r>
    <r>
      <rPr>
        <sz val="10"/>
        <rFont val="ＭＳ 明朝"/>
        <family val="1"/>
        <charset val="128"/>
      </rPr>
      <t>元　利　償　還　額</t>
    </r>
    <phoneticPr fontId="28"/>
  </si>
  <si>
    <t>平成30年度発行額（Ｂ）</t>
    <phoneticPr fontId="28"/>
  </si>
  <si>
    <t>平成29年度末現在高（Ａ）</t>
    <phoneticPr fontId="28"/>
  </si>
  <si>
    <t>平　成　30　年　度</t>
    <phoneticPr fontId="28"/>
  </si>
  <si>
    <t>平成25年度</t>
    <rPh sb="0" eb="2">
      <t>ヘイセイ</t>
    </rPh>
    <rPh sb="4" eb="5">
      <t>ネン</t>
    </rPh>
    <rPh sb="5" eb="6">
      <t>ド</t>
    </rPh>
    <phoneticPr fontId="28"/>
  </si>
  <si>
    <t>平　成　26　年　度</t>
    <phoneticPr fontId="28"/>
  </si>
  <si>
    <t>平成25年度</t>
    <rPh sb="0" eb="2">
      <t>ヘイセイ</t>
    </rPh>
    <rPh sb="4" eb="6">
      <t>ネンド</t>
    </rPh>
    <phoneticPr fontId="28"/>
  </si>
  <si>
    <t>平　成　26　年　度</t>
    <phoneticPr fontId="28"/>
  </si>
  <si>
    <t>平　成　28　年　度</t>
    <phoneticPr fontId="28"/>
  </si>
  <si>
    <t>平　成　29　年　度</t>
    <phoneticPr fontId="28"/>
  </si>
  <si>
    <t>平　成　30　年　度</t>
    <phoneticPr fontId="28"/>
  </si>
  <si>
    <t>平  成　26　年　度</t>
    <phoneticPr fontId="28"/>
  </si>
  <si>
    <t>平  成　27　年　度</t>
    <phoneticPr fontId="28"/>
  </si>
  <si>
    <t>平  成　28　年　度</t>
    <phoneticPr fontId="28"/>
  </si>
  <si>
    <t>平  成　29　年　度</t>
    <phoneticPr fontId="28"/>
  </si>
  <si>
    <t>平  成　30　年　度</t>
    <phoneticPr fontId="28"/>
  </si>
  <si>
    <t>平  成　28　年　度</t>
    <phoneticPr fontId="28"/>
  </si>
  <si>
    <t>　平  成  28  年  度</t>
    <phoneticPr fontId="28"/>
  </si>
  <si>
    <t>　平  成  29  年  度</t>
    <phoneticPr fontId="28"/>
  </si>
  <si>
    <t>平　成　28 年　度</t>
    <phoneticPr fontId="28"/>
  </si>
  <si>
    <t>平　成　29  年　度</t>
    <phoneticPr fontId="28"/>
  </si>
  <si>
    <t>平成26年度</t>
    <rPh sb="0" eb="2">
      <t>ヘイセイ</t>
    </rPh>
    <rPh sb="4" eb="6">
      <t>ネンド</t>
    </rPh>
    <phoneticPr fontId="28"/>
  </si>
  <si>
    <t>平成26年</t>
    <rPh sb="0" eb="2">
      <t>ヘイセイ</t>
    </rPh>
    <rPh sb="4" eb="5">
      <t>ネン</t>
    </rPh>
    <phoneticPr fontId="28"/>
  </si>
  <si>
    <t>療養給付費交付金（廃款）</t>
    <rPh sb="9" eb="10">
      <t>ハイ</t>
    </rPh>
    <rPh sb="10" eb="11">
      <t>カン</t>
    </rPh>
    <phoneticPr fontId="28"/>
  </si>
  <si>
    <t>前期高齢者交付金（廃款）</t>
    <phoneticPr fontId="28"/>
  </si>
  <si>
    <t>連合会支出金（廃款）</t>
    <phoneticPr fontId="28"/>
  </si>
  <si>
    <t>共同事業交付金（廃款）</t>
    <phoneticPr fontId="28"/>
  </si>
  <si>
    <t>県支出金</t>
    <rPh sb="0" eb="1">
      <t>ケン</t>
    </rPh>
    <rPh sb="1" eb="3">
      <t>シシュツ</t>
    </rPh>
    <rPh sb="3" eb="4">
      <t>キン</t>
    </rPh>
    <phoneticPr fontId="28"/>
  </si>
  <si>
    <t>市債</t>
    <rPh sb="0" eb="2">
      <t>シサイ</t>
    </rPh>
    <phoneticPr fontId="28"/>
  </si>
  <si>
    <t>後期高齢者支援金等（廃款）</t>
    <phoneticPr fontId="28"/>
  </si>
  <si>
    <t>老人保健拠出金（廃款）</t>
    <phoneticPr fontId="28"/>
  </si>
  <si>
    <t>共同事業拠出金（廃款）</t>
    <phoneticPr fontId="28"/>
  </si>
  <si>
    <t>介 護 納　付 金（廃款）</t>
    <phoneticPr fontId="28"/>
  </si>
  <si>
    <t>前期高齢者納付金等（廃款）</t>
    <phoneticPr fontId="28"/>
  </si>
  <si>
    <t>旧県支出金（廃款）</t>
    <rPh sb="0" eb="1">
      <t>キュウ</t>
    </rPh>
    <phoneticPr fontId="28"/>
  </si>
  <si>
    <t>国民健康保険事業費納付金</t>
    <rPh sb="6" eb="9">
      <t>ジギョウヒ</t>
    </rPh>
    <rPh sb="9" eb="11">
      <t>ノウフ</t>
    </rPh>
    <rPh sb="11" eb="12">
      <t>キン</t>
    </rPh>
    <phoneticPr fontId="28"/>
  </si>
  <si>
    <t>県支出金</t>
    <phoneticPr fontId="28"/>
  </si>
  <si>
    <t>国民健康保険事業費納付金</t>
    <rPh sb="6" eb="8">
      <t>ジギョウ</t>
    </rPh>
    <rPh sb="8" eb="9">
      <t>ヒ</t>
    </rPh>
    <rPh sb="9" eb="12">
      <t>ノウフキン</t>
    </rPh>
    <phoneticPr fontId="28"/>
  </si>
  <si>
    <t>介護納付金（廃款）</t>
    <phoneticPr fontId="28"/>
  </si>
  <si>
    <t xml:space="preserve">    （Ａ）－（Ｂ）</t>
    <phoneticPr fontId="28"/>
  </si>
  <si>
    <t>(注)平成30年度からの国保制度改正に伴い、予算科目が一部改正されています。</t>
    <rPh sb="1" eb="2">
      <t>チュウ</t>
    </rPh>
    <rPh sb="3" eb="5">
      <t>ヘイセイ</t>
    </rPh>
    <rPh sb="7" eb="9">
      <t>ネンド</t>
    </rPh>
    <rPh sb="12" eb="14">
      <t>コクホ</t>
    </rPh>
    <rPh sb="14" eb="16">
      <t>セイド</t>
    </rPh>
    <rPh sb="16" eb="18">
      <t>カイセイ</t>
    </rPh>
    <rPh sb="19" eb="20">
      <t>トモナ</t>
    </rPh>
    <rPh sb="22" eb="24">
      <t>ヨサン</t>
    </rPh>
    <rPh sb="24" eb="26">
      <t>カモク</t>
    </rPh>
    <rPh sb="27" eb="29">
      <t>イチブ</t>
    </rPh>
    <rPh sb="29" eb="31">
      <t>カイセイ</t>
    </rPh>
    <phoneticPr fontId="28"/>
  </si>
  <si>
    <t xml:space="preserve">＼ </t>
    <phoneticPr fontId="28"/>
  </si>
  <si>
    <t>平成26年度</t>
    <rPh sb="0" eb="2">
      <t>ヘイセイ</t>
    </rPh>
    <rPh sb="4" eb="6">
      <t>ネンド</t>
    </rPh>
    <phoneticPr fontId="28"/>
  </si>
  <si>
    <t>令和元年版OK</t>
    <rPh sb="0" eb="2">
      <t>レイワ</t>
    </rPh>
    <rPh sb="2" eb="4">
      <t>ガンネン</t>
    </rPh>
    <rPh sb="4" eb="5">
      <t>ヘイネン</t>
    </rPh>
    <phoneticPr fontId="28"/>
  </si>
  <si>
    <t xml:space="preserve"> （平成26年度＝100）</t>
    <phoneticPr fontId="28"/>
  </si>
  <si>
    <t>平令和元年版OK</t>
    <rPh sb="0" eb="1">
      <t>ヒラ</t>
    </rPh>
    <rPh sb="1" eb="3">
      <t>レイワ</t>
    </rPh>
    <rPh sb="3" eb="5">
      <t>ガンネン</t>
    </rPh>
    <rPh sb="4" eb="6">
      <t>ネンバン</t>
    </rPh>
    <phoneticPr fontId="28"/>
  </si>
  <si>
    <t>H30年度</t>
    <phoneticPr fontId="28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</si>
  <si>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8"/>
  </si>
  <si>
    <t>（219）  市税状況（平成30年度）</t>
    <phoneticPr fontId="28"/>
  </si>
  <si>
    <t>平　成　30　 年　度　元　利　償　還　額</t>
    <phoneticPr fontId="28"/>
  </si>
  <si>
    <t>平　成　30  年　度　元　利　償　還　額</t>
    <phoneticPr fontId="28"/>
  </si>
  <si>
    <t>　平  成  30  年  度</t>
    <phoneticPr fontId="28"/>
  </si>
  <si>
    <t>平　成　30  年　度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</si>
</sst>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#,##0_);\(#,##0\)"/>
    <numFmt numFmtId="196" formatCode="0.0_);[Red]\(0.0\)"/>
    <numFmt numFmtId="197" formatCode="_ * #,##0.0_ ;_ * \-#,##0.0_ ;_ * \-_ ;_ @_ "/>
    <numFmt numFmtId="198" formatCode="_ * #,##0.0_ ;_ * \-#,##0.0_ ;_ * \-??_ ;_ @_ "/>
    <numFmt numFmtId="199" formatCode="0_ "/>
    <numFmt numFmtId="200" formatCode="\(#,##0\)_);\(#,##0\)"/>
    <numFmt numFmtId="201" formatCode="0.0\ ;&quot;△&quot;0.0\ "/>
    <numFmt numFmtId="202" formatCode="0_);\(0\)"/>
    <numFmt numFmtId="203" formatCode="##&quot;年度&quot;"/>
    <numFmt numFmtId="204" formatCode="0.0%"/>
    <numFmt numFmtId="205" formatCode="_ * #,##0.0_ ;_ * \-#,##0.0_ ;_ * 0.0?"/>
    <numFmt numFmtId="206" formatCode="_ * \(#,##0.0\);_ * &quot;(-&quot;#,#?0.0\)\ "/>
    <numFmt numFmtId="207" formatCode="#,##0\ ;&quot;△ &quot;#,##0\ "/>
    <numFmt numFmtId="208" formatCode="_ * #,##0.0_ ;_ * \-#,##0.0_ ;_ * &quot;-&quot;?_ ;_ @_ "/>
    <numFmt numFmtId="209" formatCode="_ * #,##0.00_ ;_ * \-#,##0.00_ ;_ * \-_ ;_ @_ "/>
    <numFmt numFmtId="210" formatCode="&quot;r&quot;0.0\ "/>
    <numFmt numFmtId="211" formatCode="0.0\ "/>
  </numFmts>
  <fonts count="4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8"/>
      <color theme="0" tint="-0.34998626667073579"/>
      <name val="ＭＳ Ｐゴシック"/>
      <family val="3"/>
      <charset val="128"/>
    </font>
    <font>
      <b/>
      <sz val="10"/>
      <color theme="0" tint="-0.34998626667073579"/>
      <name val="ＭＳ 明朝"/>
      <family val="1"/>
      <charset val="128"/>
    </font>
    <font>
      <b/>
      <sz val="8"/>
      <color theme="0" tint="-0.34998626667073579"/>
      <name val="ＭＳ 明朝"/>
      <family val="1"/>
      <charset val="128"/>
    </font>
    <font>
      <b/>
      <sz val="11"/>
      <color theme="0" tint="-0.34998626667073579"/>
      <name val="ＭＳ Ｐ明朝"/>
      <family val="1"/>
      <charset val="128"/>
    </font>
    <font>
      <sz val="6"/>
      <color theme="0" tint="-0.34998626667073579"/>
      <name val="ＭＳ 明朝"/>
      <family val="1"/>
      <charset val="128"/>
    </font>
    <font>
      <sz val="9"/>
      <color theme="0" tint="-0.34998626667073579"/>
      <name val="ＭＳ ゴシック"/>
      <family val="3"/>
      <charset val="128"/>
    </font>
    <font>
      <b/>
      <sz val="9"/>
      <color theme="0" tint="-0.34998626667073579"/>
      <name val="ＭＳ Ｐ明朝"/>
      <family val="1"/>
      <charset val="128"/>
    </font>
    <font>
      <sz val="7"/>
      <color theme="0" tint="-0.34998626667073579"/>
      <name val="ＭＳ 明朝"/>
      <family val="1"/>
      <charset val="128"/>
    </font>
    <font>
      <b/>
      <sz val="9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rgb="FFFFFF66"/>
        <bgColor indexed="64"/>
      </patternFill>
    </fill>
  </fills>
  <borders count="10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9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9" fillId="0" borderId="0" applyFill="0" applyBorder="0" applyAlignment="0" applyProtection="0"/>
    <xf numFmtId="38" fontId="29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</cellStyleXfs>
  <cellXfs count="897">
    <xf numFmtId="0" fontId="0" fillId="0" borderId="0" xfId="0"/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Border="1" applyAlignment="1">
      <alignment horizontal="right" vertical="center"/>
    </xf>
    <xf numFmtId="185" fontId="20" fillId="0" borderId="0" xfId="0" applyNumberFormat="1" applyFont="1" applyBorder="1" applyAlignment="1">
      <alignment vertical="center" shrinkToFit="1"/>
    </xf>
    <xf numFmtId="183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193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5" fontId="22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5" fontId="20" fillId="0" borderId="18" xfId="0" applyNumberFormat="1" applyFont="1" applyFill="1" applyBorder="1" applyAlignment="1">
      <alignment horizontal="right" vertical="center" shrinkToFit="1"/>
    </xf>
    <xf numFmtId="197" fontId="20" fillId="0" borderId="18" xfId="0" applyNumberFormat="1" applyFont="1" applyFill="1" applyBorder="1" applyAlignment="1">
      <alignment horizontal="right" vertical="center"/>
    </xf>
    <xf numFmtId="197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196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3" fontId="20" fillId="0" borderId="0" xfId="0" applyNumberFormat="1" applyFont="1" applyFill="1" applyBorder="1" applyAlignment="1">
      <alignment vertical="center"/>
    </xf>
    <xf numFmtId="188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24" borderId="0" xfId="0" applyFont="1" applyFill="1"/>
    <xf numFmtId="0" fontId="20" fillId="0" borderId="0" xfId="0" applyFont="1" applyAlignment="1">
      <alignment shrinkToFit="1"/>
    </xf>
    <xf numFmtId="200" fontId="22" fillId="0" borderId="0" xfId="33" applyNumberFormat="1" applyFont="1" applyFill="1" applyBorder="1" applyAlignment="1" applyProtection="1">
      <alignment horizontal="right" vertical="center"/>
    </xf>
    <xf numFmtId="185" fontId="22" fillId="0" borderId="0" xfId="0" applyNumberFormat="1" applyFont="1" applyBorder="1" applyAlignment="1">
      <alignment horizontal="right" vertical="center"/>
    </xf>
    <xf numFmtId="186" fontId="22" fillId="0" borderId="0" xfId="0" applyNumberFormat="1" applyFont="1" applyBorder="1" applyAlignment="1">
      <alignment horizontal="right" vertical="center"/>
    </xf>
    <xf numFmtId="186" fontId="20" fillId="0" borderId="0" xfId="0" applyNumberFormat="1" applyFont="1" applyBorder="1" applyAlignment="1">
      <alignment horizontal="right" vertical="center"/>
    </xf>
    <xf numFmtId="195" fontId="20" fillId="0" borderId="0" xfId="0" applyNumberFormat="1" applyFont="1" applyBorder="1" applyAlignment="1">
      <alignment horizontal="right" vertical="center"/>
    </xf>
    <xf numFmtId="195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95" fontId="20" fillId="0" borderId="0" xfId="33" applyNumberFormat="1" applyFont="1" applyFill="1" applyBorder="1" applyAlignment="1" applyProtection="1">
      <alignment horizontal="right" vertical="center"/>
    </xf>
    <xf numFmtId="201" fontId="20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3" fontId="22" fillId="0" borderId="0" xfId="0" applyNumberFormat="1" applyFont="1" applyBorder="1" applyAlignment="1">
      <alignment vertical="center"/>
    </xf>
    <xf numFmtId="185" fontId="20" fillId="0" borderId="0" xfId="0" applyNumberFormat="1" applyFont="1"/>
    <xf numFmtId="183" fontId="22" fillId="0" borderId="0" xfId="0" applyNumberFormat="1" applyFont="1" applyAlignment="1"/>
    <xf numFmtId="0" fontId="20" fillId="0" borderId="0" xfId="0" applyFont="1" applyFill="1" applyBorder="1"/>
    <xf numFmtId="188" fontId="20" fillId="0" borderId="0" xfId="0" applyNumberFormat="1" applyFont="1" applyBorder="1" applyAlignment="1">
      <alignment vertical="center"/>
    </xf>
    <xf numFmtId="183" fontId="20" fillId="0" borderId="0" xfId="0" applyNumberFormat="1" applyFont="1" applyBorder="1" applyAlignment="1">
      <alignment vertical="center"/>
    </xf>
    <xf numFmtId="191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vertical="top"/>
    </xf>
    <xf numFmtId="192" fontId="20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justify" vertical="top"/>
    </xf>
    <xf numFmtId="183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vertical="top" shrinkToFit="1"/>
    </xf>
    <xf numFmtId="189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horizontal="center" vertical="top" shrinkToFit="1"/>
    </xf>
    <xf numFmtId="183" fontId="22" fillId="0" borderId="0" xfId="0" applyNumberFormat="1" applyFont="1" applyFill="1" applyBorder="1" applyAlignment="1">
      <alignment vertical="top"/>
    </xf>
    <xf numFmtId="183" fontId="22" fillId="0" borderId="0" xfId="0" applyNumberFormat="1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0" fontId="20" fillId="0" borderId="0" xfId="0" applyFont="1" applyFill="1" applyBorder="1" applyAlignment="1">
      <alignment horizontal="justify" vertical="center" indent="1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26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distributed" vertical="center"/>
    </xf>
    <xf numFmtId="0" fontId="20" fillId="0" borderId="27" xfId="0" applyFont="1" applyFill="1" applyBorder="1" applyAlignment="1">
      <alignment horizontal="distributed" vertical="center" indent="1"/>
    </xf>
    <xf numFmtId="0" fontId="20" fillId="0" borderId="27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right" vertical="center" indent="1"/>
    </xf>
    <xf numFmtId="0" fontId="21" fillId="0" borderId="27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189" fontId="30" fillId="0" borderId="0" xfId="0" applyNumberFormat="1" applyFont="1" applyBorder="1" applyAlignment="1">
      <alignment horizontal="right" vertical="center" shrinkToFit="1"/>
    </xf>
    <xf numFmtId="38" fontId="26" fillId="0" borderId="0" xfId="0" applyNumberFormat="1" applyFont="1"/>
    <xf numFmtId="0" fontId="26" fillId="0" borderId="0" xfId="0" applyFont="1"/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0" fontId="21" fillId="0" borderId="27" xfId="0" applyFont="1" applyFill="1" applyBorder="1"/>
    <xf numFmtId="0" fontId="21" fillId="0" borderId="31" xfId="0" applyFont="1" applyFill="1" applyBorder="1"/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39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0" xfId="0" applyNumberFormat="1" applyFont="1" applyFill="1" applyBorder="1" applyAlignment="1">
      <alignment horizontal="center" vertical="center"/>
    </xf>
    <xf numFmtId="0" fontId="20" fillId="0" borderId="27" xfId="0" applyFont="1" applyFill="1" applyBorder="1"/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0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7" xfId="0" applyFont="1" applyFill="1" applyBorder="1" applyAlignment="1">
      <alignment horizontal="justify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>
      <alignment horizontal="center" vertical="center" shrinkToFit="1"/>
    </xf>
    <xf numFmtId="0" fontId="20" fillId="0" borderId="31" xfId="0" applyFont="1" applyFill="1" applyBorder="1"/>
    <xf numFmtId="0" fontId="20" fillId="0" borderId="29" xfId="0" applyFont="1" applyFill="1" applyBorder="1" applyAlignment="1">
      <alignment horizontal="justify" vertical="center" indent="1"/>
    </xf>
    <xf numFmtId="182" fontId="20" fillId="0" borderId="29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horizontal="center" vertical="center"/>
    </xf>
    <xf numFmtId="182" fontId="20" fillId="0" borderId="29" xfId="0" applyNumberFormat="1" applyFont="1" applyFill="1" applyBorder="1" applyAlignment="1">
      <alignment horizontal="center" vertical="center"/>
    </xf>
    <xf numFmtId="182" fontId="20" fillId="0" borderId="33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176" fontId="21" fillId="0" borderId="29" xfId="0" applyNumberFormat="1" applyFont="1" applyFill="1" applyBorder="1" applyAlignment="1">
      <alignment horizontal="right" vertical="center" indent="4"/>
    </xf>
    <xf numFmtId="0" fontId="20" fillId="0" borderId="31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distributed" vertical="center" shrinkToFit="1"/>
    </xf>
    <xf numFmtId="183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3" fontId="20" fillId="0" borderId="29" xfId="0" applyNumberFormat="1" applyFont="1" applyFill="1" applyBorder="1" applyAlignment="1">
      <alignment horizontal="right" vertical="center"/>
    </xf>
    <xf numFmtId="184" fontId="20" fillId="0" borderId="29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55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188" fontId="20" fillId="0" borderId="29" xfId="0" applyNumberFormat="1" applyFont="1" applyFill="1" applyBorder="1" applyAlignment="1">
      <alignment horizontal="right" vertical="center" indent="1"/>
    </xf>
    <xf numFmtId="0" fontId="20" fillId="0" borderId="58" xfId="0" applyFont="1" applyFill="1" applyBorder="1"/>
    <xf numFmtId="0" fontId="20" fillId="0" borderId="0" xfId="0" applyFont="1" applyFill="1" applyBorder="1" applyAlignment="1">
      <alignment horizontal="justify"/>
    </xf>
    <xf numFmtId="0" fontId="22" fillId="0" borderId="27" xfId="0" applyFont="1" applyFill="1" applyBorder="1"/>
    <xf numFmtId="0" fontId="22" fillId="0" borderId="0" xfId="0" applyFont="1" applyFill="1"/>
    <xf numFmtId="0" fontId="20" fillId="0" borderId="29" xfId="0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0" fontId="20" fillId="0" borderId="5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93" fontId="20" fillId="0" borderId="0" xfId="0" applyNumberFormat="1" applyFont="1" applyFill="1" applyBorder="1" applyAlignment="1">
      <alignment vertical="center"/>
    </xf>
    <xf numFmtId="193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5" fontId="22" fillId="0" borderId="12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29" xfId="0" applyFont="1" applyFill="1" applyBorder="1" applyAlignment="1">
      <alignment horizontal="justify" vertical="center"/>
    </xf>
    <xf numFmtId="0" fontId="20" fillId="0" borderId="32" xfId="0" applyFont="1" applyFill="1" applyBorder="1" applyAlignment="1">
      <alignment horizontal="justify" vertical="center"/>
    </xf>
    <xf numFmtId="186" fontId="20" fillId="0" borderId="29" xfId="0" applyNumberFormat="1" applyFont="1" applyFill="1" applyBorder="1" applyAlignment="1">
      <alignment horizontal="right" vertical="center"/>
    </xf>
    <xf numFmtId="196" fontId="20" fillId="0" borderId="18" xfId="0" applyNumberFormat="1" applyFont="1" applyFill="1" applyBorder="1" applyAlignment="1">
      <alignment horizontal="right" vertical="center" shrinkToFit="1"/>
    </xf>
    <xf numFmtId="189" fontId="20" fillId="0" borderId="18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horizontal="right" vertical="center" shrinkToFit="1"/>
    </xf>
    <xf numFmtId="189" fontId="20" fillId="0" borderId="0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36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justify" vertical="center" indent="1"/>
    </xf>
    <xf numFmtId="187" fontId="20" fillId="0" borderId="29" xfId="0" applyNumberFormat="1" applyFont="1" applyFill="1" applyBorder="1" applyAlignment="1">
      <alignment horizontal="right" vertical="center"/>
    </xf>
    <xf numFmtId="185" fontId="20" fillId="0" borderId="29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distributed" vertical="center"/>
    </xf>
    <xf numFmtId="197" fontId="20" fillId="0" borderId="62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29" xfId="0" applyNumberFormat="1" applyFont="1" applyFill="1" applyBorder="1" applyAlignment="1">
      <alignment horizontal="right" vertical="center" shrinkToFit="1"/>
    </xf>
    <xf numFmtId="179" fontId="20" fillId="0" borderId="29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187" fontId="20" fillId="0" borderId="18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187" fontId="20" fillId="0" borderId="33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19" xfId="0" applyFont="1" applyFill="1" applyBorder="1" applyAlignment="1">
      <alignment horizontal="justify" vertical="center" indent="1"/>
    </xf>
    <xf numFmtId="0" fontId="20" fillId="0" borderId="36" xfId="0" applyFont="1" applyFill="1" applyBorder="1"/>
    <xf numFmtId="0" fontId="20" fillId="0" borderId="29" xfId="0" applyFont="1" applyFill="1" applyBorder="1" applyAlignment="1">
      <alignment horizontal="distributed" vertical="center"/>
    </xf>
    <xf numFmtId="49" fontId="20" fillId="0" borderId="29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197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189" fontId="20" fillId="0" borderId="29" xfId="0" applyNumberFormat="1" applyFont="1" applyFill="1" applyBorder="1" applyAlignment="1">
      <alignment vertical="center"/>
    </xf>
    <xf numFmtId="176" fontId="23" fillId="0" borderId="29" xfId="0" applyNumberFormat="1" applyFont="1" applyFill="1" applyBorder="1" applyAlignment="1">
      <alignment horizontal="right" vertical="center" indent="4"/>
    </xf>
    <xf numFmtId="185" fontId="20" fillId="0" borderId="62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38" xfId="0" applyFont="1" applyFill="1" applyBorder="1"/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distributed" vertical="center"/>
    </xf>
    <xf numFmtId="0" fontId="20" fillId="0" borderId="71" xfId="0" applyFont="1" applyFill="1" applyBorder="1" applyAlignment="1">
      <alignment horizontal="distributed" vertical="center" shrinkToFit="1"/>
    </xf>
    <xf numFmtId="0" fontId="20" fillId="0" borderId="72" xfId="0" applyFont="1" applyFill="1" applyBorder="1" applyAlignment="1">
      <alignment horizontal="justify" vertical="center" indent="1"/>
    </xf>
    <xf numFmtId="189" fontId="21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center" shrinkToFit="1"/>
    </xf>
    <xf numFmtId="184" fontId="20" fillId="0" borderId="41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189" fontId="20" fillId="0" borderId="29" xfId="0" applyNumberFormat="1" applyFont="1" applyFill="1" applyBorder="1" applyAlignment="1">
      <alignment horizontal="right" vertical="center"/>
    </xf>
    <xf numFmtId="185" fontId="20" fillId="0" borderId="69" xfId="0" applyNumberFormat="1" applyFont="1" applyFill="1" applyBorder="1" applyAlignment="1">
      <alignment horizontal="right" vertical="center" shrinkToFit="1"/>
    </xf>
    <xf numFmtId="198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vertical="center"/>
    </xf>
    <xf numFmtId="0" fontId="20" fillId="0" borderId="71" xfId="0" applyFont="1" applyFill="1" applyBorder="1" applyAlignment="1">
      <alignment horizontal="distributed" vertical="center" wrapText="1" shrinkToFit="1"/>
    </xf>
    <xf numFmtId="206" fontId="20" fillId="0" borderId="0" xfId="0" applyNumberFormat="1" applyFont="1" applyFill="1" applyBorder="1" applyAlignment="1">
      <alignment vertical="center" shrinkToFit="1"/>
    </xf>
    <xf numFmtId="207" fontId="20" fillId="0" borderId="0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vertical="center" shrinkToFit="1"/>
    </xf>
    <xf numFmtId="205" fontId="20" fillId="0" borderId="0" xfId="0" applyNumberFormat="1" applyFont="1" applyFill="1" applyBorder="1" applyAlignment="1">
      <alignment horizontal="right" vertical="center" shrinkToFit="1"/>
    </xf>
    <xf numFmtId="185" fontId="20" fillId="0" borderId="0" xfId="0" applyNumberFormat="1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86" fontId="33" fillId="0" borderId="29" xfId="0" applyNumberFormat="1" applyFont="1" applyFill="1" applyBorder="1" applyAlignment="1">
      <alignment horizontal="right" vertical="center" shrinkToFit="1"/>
    </xf>
    <xf numFmtId="0" fontId="22" fillId="0" borderId="83" xfId="0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176" fontId="23" fillId="0" borderId="33" xfId="0" applyNumberFormat="1" applyFont="1" applyFill="1" applyBorder="1" applyAlignment="1">
      <alignment horizontal="right" vertical="center" indent="4"/>
    </xf>
    <xf numFmtId="183" fontId="22" fillId="0" borderId="18" xfId="0" applyNumberFormat="1" applyFont="1" applyFill="1" applyBorder="1" applyAlignment="1">
      <alignment horizontal="right" vertical="center"/>
    </xf>
    <xf numFmtId="184" fontId="22" fillId="0" borderId="3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6" fontId="22" fillId="0" borderId="3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186" fontId="22" fillId="0" borderId="28" xfId="0" applyNumberFormat="1" applyFont="1" applyFill="1" applyBorder="1" applyAlignment="1">
      <alignment horizontal="right" vertical="center" shrinkToFit="1"/>
    </xf>
    <xf numFmtId="0" fontId="22" fillId="0" borderId="28" xfId="0" applyFont="1" applyFill="1" applyBorder="1"/>
    <xf numFmtId="185" fontId="22" fillId="0" borderId="28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49" fontId="22" fillId="0" borderId="33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horizontal="right" vertical="center" shrinkToFit="1"/>
    </xf>
    <xf numFmtId="208" fontId="20" fillId="0" borderId="0" xfId="0" applyNumberFormat="1" applyFont="1" applyFill="1" applyBorder="1" applyAlignment="1">
      <alignment vertical="center" shrinkToFit="1"/>
    </xf>
    <xf numFmtId="0" fontId="20" fillId="0" borderId="31" xfId="0" applyFont="1" applyFill="1" applyBorder="1" applyAlignment="1">
      <alignment horizontal="distributed" vertical="center"/>
    </xf>
    <xf numFmtId="176" fontId="33" fillId="0" borderId="29" xfId="0" applyNumberFormat="1" applyFont="1" applyFill="1" applyBorder="1" applyAlignment="1">
      <alignment horizontal="center" vertical="center"/>
    </xf>
    <xf numFmtId="182" fontId="33" fillId="0" borderId="29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29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184" fontId="22" fillId="0" borderId="90" xfId="0" applyNumberFormat="1" applyFont="1" applyFill="1" applyBorder="1" applyAlignment="1">
      <alignment horizontal="right" vertical="center"/>
    </xf>
    <xf numFmtId="182" fontId="20" fillId="0" borderId="69" xfId="0" applyNumberFormat="1" applyFont="1" applyFill="1" applyBorder="1" applyAlignment="1">
      <alignment horizontal="right" vertical="center"/>
    </xf>
    <xf numFmtId="176" fontId="20" fillId="0" borderId="0" xfId="34" applyNumberFormat="1" applyFont="1" applyFill="1" applyBorder="1" applyAlignment="1" applyProtection="1">
      <alignment vertical="center" shrinkToFit="1"/>
    </xf>
    <xf numFmtId="176" fontId="20" fillId="0" borderId="0" xfId="34" applyNumberFormat="1" applyFont="1" applyFill="1" applyBorder="1" applyAlignment="1" applyProtection="1">
      <alignment horizontal="right" vertical="center" shrinkToFit="1"/>
    </xf>
    <xf numFmtId="194" fontId="20" fillId="0" borderId="0" xfId="34" applyNumberFormat="1" applyFont="1" applyFill="1" applyBorder="1" applyAlignment="1" applyProtection="1">
      <alignment vertical="center" shrinkToFit="1"/>
    </xf>
    <xf numFmtId="195" fontId="20" fillId="0" borderId="0" xfId="34" applyNumberFormat="1" applyFont="1" applyFill="1" applyBorder="1" applyAlignment="1" applyProtection="1">
      <alignment vertical="center" shrinkToFit="1"/>
    </xf>
    <xf numFmtId="185" fontId="20" fillId="0" borderId="0" xfId="34" applyNumberFormat="1" applyFont="1" applyFill="1" applyBorder="1" applyAlignment="1" applyProtection="1">
      <alignment vertical="center" shrinkToFit="1"/>
    </xf>
    <xf numFmtId="189" fontId="20" fillId="0" borderId="0" xfId="0" applyNumberFormat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85" fontId="20" fillId="0" borderId="74" xfId="0" applyNumberFormat="1" applyFont="1" applyFill="1" applyBorder="1" applyAlignment="1">
      <alignment vertical="center"/>
    </xf>
    <xf numFmtId="185" fontId="20" fillId="0" borderId="81" xfId="0" applyNumberFormat="1" applyFont="1" applyFill="1" applyBorder="1" applyAlignment="1">
      <alignment vertical="center"/>
    </xf>
    <xf numFmtId="185" fontId="20" fillId="0" borderId="18" xfId="0" applyNumberFormat="1" applyFont="1" applyFill="1" applyBorder="1" applyAlignment="1">
      <alignment vertical="center"/>
    </xf>
    <xf numFmtId="185" fontId="20" fillId="0" borderId="69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85" fontId="20" fillId="0" borderId="0" xfId="0" applyNumberFormat="1" applyFont="1" applyFill="1" applyBorder="1"/>
    <xf numFmtId="185" fontId="20" fillId="0" borderId="69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0" fontId="21" fillId="0" borderId="9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29" xfId="0" applyNumberFormat="1" applyFont="1" applyFill="1" applyBorder="1" applyAlignment="1">
      <alignment vertical="center" shrinkToFit="1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2" xfId="0" applyFont="1" applyFill="1" applyBorder="1" applyAlignment="1">
      <alignment horizontal="distributed" vertical="center"/>
    </xf>
    <xf numFmtId="176" fontId="20" fillId="0" borderId="36" xfId="0" applyNumberFormat="1" applyFont="1" applyFill="1" applyBorder="1"/>
    <xf numFmtId="176" fontId="20" fillId="0" borderId="29" xfId="0" applyNumberFormat="1" applyFont="1" applyFill="1" applyBorder="1"/>
    <xf numFmtId="187" fontId="20" fillId="0" borderId="33" xfId="0" applyNumberFormat="1" applyFont="1" applyFill="1" applyBorder="1"/>
    <xf numFmtId="188" fontId="32" fillId="0" borderId="29" xfId="0" applyNumberFormat="1" applyFont="1" applyFill="1" applyBorder="1" applyAlignment="1">
      <alignment horizontal="right" vertical="center" indent="1"/>
    </xf>
    <xf numFmtId="0" fontId="33" fillId="0" borderId="33" xfId="0" applyFont="1" applyFill="1" applyBorder="1" applyAlignment="1">
      <alignment horizontal="right" vertical="center" indent="1"/>
    </xf>
    <xf numFmtId="189" fontId="20" fillId="0" borderId="18" xfId="0" applyNumberFormat="1" applyFont="1" applyFill="1" applyBorder="1" applyAlignment="1">
      <alignment vertical="center"/>
    </xf>
    <xf numFmtId="176" fontId="20" fillId="0" borderId="0" xfId="34" applyNumberFormat="1" applyFont="1" applyFill="1" applyBorder="1" applyAlignment="1" applyProtection="1">
      <alignment vertical="center"/>
    </xf>
    <xf numFmtId="185" fontId="20" fillId="0" borderId="0" xfId="34" applyNumberFormat="1" applyFont="1" applyFill="1" applyBorder="1" applyAlignment="1" applyProtection="1">
      <alignment vertical="center"/>
    </xf>
    <xf numFmtId="176" fontId="20" fillId="0" borderId="29" xfId="34" applyNumberFormat="1" applyFont="1" applyFill="1" applyBorder="1" applyAlignment="1" applyProtection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82" fontId="22" fillId="0" borderId="92" xfId="0" applyNumberFormat="1" applyFont="1" applyFill="1" applyBorder="1" applyAlignment="1">
      <alignment horizontal="center" vertical="center"/>
    </xf>
    <xf numFmtId="184" fontId="22" fillId="0" borderId="69" xfId="0" applyNumberFormat="1" applyFont="1" applyFill="1" applyBorder="1" applyAlignment="1">
      <alignment horizontal="right" vertical="center"/>
    </xf>
    <xf numFmtId="184" fontId="22" fillId="0" borderId="86" xfId="0" applyNumberFormat="1" applyFont="1" applyFill="1" applyBorder="1" applyAlignment="1">
      <alignment horizontal="right" vertical="center"/>
    </xf>
    <xf numFmtId="0" fontId="22" fillId="0" borderId="92" xfId="0" applyFont="1" applyFill="1" applyBorder="1" applyAlignment="1">
      <alignment horizontal="center" vertical="center" shrinkToFit="1"/>
    </xf>
    <xf numFmtId="187" fontId="20" fillId="0" borderId="69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89" fontId="20" fillId="0" borderId="0" xfId="34" applyNumberFormat="1" applyFont="1" applyFill="1" applyBorder="1" applyAlignment="1" applyProtection="1">
      <alignment vertical="center"/>
    </xf>
    <xf numFmtId="185" fontId="20" fillId="0" borderId="0" xfId="34" applyNumberFormat="1" applyFont="1" applyFill="1" applyBorder="1" applyAlignment="1" applyProtection="1">
      <alignment horizontal="right" vertical="center"/>
    </xf>
    <xf numFmtId="185" fontId="20" fillId="0" borderId="0" xfId="34" applyNumberFormat="1" applyFont="1" applyFill="1" applyBorder="1" applyAlignment="1" applyProtection="1">
      <alignment horizontal="right" vertical="center" shrinkToFit="1"/>
    </xf>
    <xf numFmtId="176" fontId="20" fillId="0" borderId="29" xfId="34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vertical="center"/>
    </xf>
    <xf numFmtId="197" fontId="20" fillId="0" borderId="84" xfId="0" applyNumberFormat="1" applyFont="1" applyFill="1" applyBorder="1" applyAlignment="1">
      <alignment horizontal="right" vertical="center"/>
    </xf>
    <xf numFmtId="196" fontId="20" fillId="0" borderId="28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209" fontId="20" fillId="0" borderId="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0" fontId="20" fillId="0" borderId="20" xfId="0" applyFont="1" applyFill="1" applyBorder="1" applyAlignment="1">
      <alignment horizontal="center" vertical="center"/>
    </xf>
    <xf numFmtId="207" fontId="21" fillId="0" borderId="0" xfId="0" applyNumberFormat="1" applyFont="1" applyFill="1" applyBorder="1" applyAlignment="1">
      <alignment vertical="center"/>
    </xf>
    <xf numFmtId="207" fontId="20" fillId="0" borderId="0" xfId="34" applyNumberFormat="1" applyFont="1" applyFill="1" applyBorder="1" applyAlignment="1" applyProtection="1">
      <alignment vertical="center"/>
    </xf>
    <xf numFmtId="207" fontId="20" fillId="0" borderId="0" xfId="34" applyNumberFormat="1" applyFont="1" applyFill="1" applyBorder="1" applyAlignment="1" applyProtection="1">
      <alignment vertical="center" shrinkToFit="1"/>
    </xf>
    <xf numFmtId="207" fontId="20" fillId="0" borderId="0" xfId="0" applyNumberFormat="1" applyFont="1" applyFill="1" applyBorder="1" applyAlignment="1">
      <alignment horizontal="right" vertical="center"/>
    </xf>
    <xf numFmtId="189" fontId="20" fillId="0" borderId="0" xfId="34" applyNumberFormat="1" applyFont="1" applyFill="1" applyBorder="1" applyAlignment="1" applyProtection="1">
      <alignment vertical="center" shrinkToFit="1"/>
    </xf>
    <xf numFmtId="182" fontId="20" fillId="0" borderId="93" xfId="0" applyNumberFormat="1" applyFont="1" applyFill="1" applyBorder="1" applyAlignment="1">
      <alignment horizontal="center" vertical="center"/>
    </xf>
    <xf numFmtId="182" fontId="32" fillId="0" borderId="95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99" xfId="0" applyFont="1" applyFill="1" applyBorder="1"/>
    <xf numFmtId="0" fontId="20" fillId="0" borderId="100" xfId="0" applyFont="1" applyFill="1" applyBorder="1"/>
    <xf numFmtId="0" fontId="20" fillId="0" borderId="101" xfId="0" applyFont="1" applyFill="1" applyBorder="1" applyAlignment="1">
      <alignment vertical="center"/>
    </xf>
    <xf numFmtId="185" fontId="20" fillId="0" borderId="102" xfId="0" applyNumberFormat="1" applyFont="1" applyFill="1" applyBorder="1" applyAlignment="1">
      <alignment horizontal="right" vertical="center" shrinkToFit="1"/>
    </xf>
    <xf numFmtId="177" fontId="20" fillId="0" borderId="41" xfId="0" applyNumberFormat="1" applyFont="1" applyFill="1" applyBorder="1" applyAlignment="1">
      <alignment horizontal="right" vertical="center" shrinkToFit="1"/>
    </xf>
    <xf numFmtId="185" fontId="20" fillId="0" borderId="41" xfId="0" applyNumberFormat="1" applyFont="1" applyFill="1" applyBorder="1" applyAlignment="1">
      <alignment horizontal="right" vertical="center" shrinkToFit="1"/>
    </xf>
    <xf numFmtId="207" fontId="20" fillId="0" borderId="41" xfId="0" applyNumberFormat="1" applyFont="1" applyFill="1" applyBorder="1" applyAlignment="1">
      <alignment horizontal="right" vertical="center" shrinkToFit="1"/>
    </xf>
    <xf numFmtId="185" fontId="20" fillId="0" borderId="41" xfId="0" applyNumberFormat="1" applyFont="1" applyFill="1" applyBorder="1" applyAlignment="1">
      <alignment vertical="center" shrinkToFit="1"/>
    </xf>
    <xf numFmtId="185" fontId="33" fillId="25" borderId="0" xfId="0" applyNumberFormat="1" applyFont="1" applyFill="1" applyBorder="1" applyAlignment="1">
      <alignment vertical="center"/>
    </xf>
    <xf numFmtId="189" fontId="33" fillId="25" borderId="0" xfId="0" applyNumberFormat="1" applyFont="1" applyFill="1" applyBorder="1" applyAlignment="1">
      <alignment vertical="center"/>
    </xf>
    <xf numFmtId="176" fontId="33" fillId="25" borderId="29" xfId="34" applyNumberFormat="1" applyFont="1" applyFill="1" applyBorder="1" applyAlignment="1" applyProtection="1">
      <alignment vertical="center"/>
    </xf>
    <xf numFmtId="189" fontId="32" fillId="0" borderId="0" xfId="0" applyNumberFormat="1" applyFont="1" applyFill="1" applyBorder="1" applyAlignment="1">
      <alignment vertical="center"/>
    </xf>
    <xf numFmtId="189" fontId="32" fillId="0" borderId="30" xfId="0" applyNumberFormat="1" applyFont="1" applyFill="1" applyBorder="1" applyAlignment="1">
      <alignment vertical="center"/>
    </xf>
    <xf numFmtId="189" fontId="32" fillId="0" borderId="90" xfId="0" applyNumberFormat="1" applyFont="1" applyFill="1" applyBorder="1" applyAlignment="1">
      <alignment vertical="center"/>
    </xf>
    <xf numFmtId="189" fontId="33" fillId="0" borderId="90" xfId="0" applyNumberFormat="1" applyFont="1" applyFill="1" applyBorder="1" applyAlignment="1">
      <alignment vertical="center"/>
    </xf>
    <xf numFmtId="194" fontId="33" fillId="0" borderId="90" xfId="0" applyNumberFormat="1" applyFont="1" applyFill="1" applyBorder="1" applyAlignment="1">
      <alignment vertical="center"/>
    </xf>
    <xf numFmtId="189" fontId="33" fillId="0" borderId="33" xfId="0" applyNumberFormat="1" applyFont="1" applyFill="1" applyBorder="1" applyAlignment="1">
      <alignment vertical="center"/>
    </xf>
    <xf numFmtId="0" fontId="20" fillId="0" borderId="7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209" fontId="33" fillId="0" borderId="90" xfId="0" applyNumberFormat="1" applyFont="1" applyFill="1" applyBorder="1" applyAlignment="1">
      <alignment vertical="center"/>
    </xf>
    <xf numFmtId="187" fontId="22" fillId="0" borderId="30" xfId="0" applyNumberFormat="1" applyFont="1" applyFill="1" applyBorder="1" applyAlignment="1">
      <alignment horizontal="right" vertical="center" shrinkToFit="1"/>
    </xf>
    <xf numFmtId="0" fontId="21" fillId="0" borderId="100" xfId="0" applyFont="1" applyFill="1" applyBorder="1" applyAlignment="1">
      <alignment vertical="center"/>
    </xf>
    <xf numFmtId="41" fontId="20" fillId="0" borderId="0" xfId="0" applyNumberFormat="1" applyFont="1" applyFill="1" applyBorder="1" applyAlignment="1">
      <alignment horizontal="right" vertical="center" shrinkToFit="1"/>
    </xf>
    <xf numFmtId="0" fontId="20" fillId="0" borderId="4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55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189" fontId="22" fillId="0" borderId="18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2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196" fontId="20" fillId="0" borderId="0" xfId="0" applyNumberFormat="1" applyFont="1" applyFill="1" applyBorder="1" applyAlignment="1">
      <alignment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3" fillId="0" borderId="64" xfId="0" applyFont="1" applyFill="1" applyBorder="1" applyAlignment="1">
      <alignment horizontal="center" vertical="center"/>
    </xf>
    <xf numFmtId="177" fontId="23" fillId="0" borderId="28" xfId="0" applyNumberFormat="1" applyFont="1" applyFill="1" applyBorder="1" applyAlignment="1">
      <alignment vertical="center"/>
    </xf>
    <xf numFmtId="179" fontId="23" fillId="0" borderId="28" xfId="0" applyNumberFormat="1" applyFont="1" applyFill="1" applyBorder="1" applyAlignment="1">
      <alignment vertical="center"/>
    </xf>
    <xf numFmtId="181" fontId="23" fillId="0" borderId="28" xfId="0" applyNumberFormat="1" applyFont="1" applyFill="1" applyBorder="1" applyAlignment="1">
      <alignment vertical="center"/>
    </xf>
    <xf numFmtId="177" fontId="23" fillId="0" borderId="96" xfId="0" applyNumberFormat="1" applyFont="1" applyFill="1" applyBorder="1" applyAlignment="1">
      <alignment vertical="center"/>
    </xf>
    <xf numFmtId="179" fontId="21" fillId="0" borderId="96" xfId="0" applyNumberFormat="1" applyFont="1" applyFill="1" applyBorder="1" applyAlignment="1">
      <alignment horizontal="right" vertical="center"/>
    </xf>
    <xf numFmtId="179" fontId="23" fillId="0" borderId="96" xfId="0" applyNumberFormat="1" applyFont="1" applyFill="1" applyBorder="1" applyAlignment="1">
      <alignment vertical="center"/>
    </xf>
    <xf numFmtId="183" fontId="22" fillId="25" borderId="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3" fontId="22" fillId="25" borderId="29" xfId="0" applyNumberFormat="1" applyFont="1" applyFill="1" applyBorder="1" applyAlignment="1">
      <alignment horizontal="right" vertical="center"/>
    </xf>
    <xf numFmtId="185" fontId="22" fillId="0" borderId="90" xfId="0" applyNumberFormat="1" applyFont="1" applyFill="1" applyBorder="1" applyAlignment="1">
      <alignment horizontal="right" vertical="center"/>
    </xf>
    <xf numFmtId="183" fontId="22" fillId="0" borderId="29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horizontal="right" vertical="center"/>
    </xf>
    <xf numFmtId="182" fontId="22" fillId="0" borderId="28" xfId="0" applyNumberFormat="1" applyFont="1" applyFill="1" applyBorder="1" applyAlignment="1">
      <alignment horizontal="right" vertical="center"/>
    </xf>
    <xf numFmtId="176" fontId="22" fillId="25" borderId="0" xfId="0" applyNumberFormat="1" applyFont="1" applyFill="1" applyBorder="1" applyAlignment="1">
      <alignment horizontal="right" vertical="center"/>
    </xf>
    <xf numFmtId="185" fontId="22" fillId="25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185" fontId="22" fillId="0" borderId="84" xfId="0" applyNumberFormat="1" applyFont="1" applyFill="1" applyBorder="1" applyAlignment="1">
      <alignment horizontal="right" vertical="center"/>
    </xf>
    <xf numFmtId="185" fontId="22" fillId="0" borderId="28" xfId="0" applyNumberFormat="1" applyFont="1" applyFill="1" applyBorder="1" applyAlignment="1">
      <alignment horizontal="right" vertical="center"/>
    </xf>
    <xf numFmtId="182" fontId="22" fillId="0" borderId="84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186" fontId="22" fillId="0" borderId="84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Alignment="1">
      <alignment vertical="center"/>
    </xf>
    <xf numFmtId="0" fontId="20" fillId="0" borderId="28" xfId="0" applyFont="1" applyFill="1" applyBorder="1" applyAlignment="1">
      <alignment horizontal="center" vertical="center"/>
    </xf>
    <xf numFmtId="185" fontId="22" fillId="0" borderId="15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horizontal="left" vertical="center"/>
    </xf>
    <xf numFmtId="186" fontId="22" fillId="0" borderId="28" xfId="33" applyNumberFormat="1" applyFont="1" applyFill="1" applyBorder="1" applyAlignment="1" applyProtection="1">
      <alignment vertical="center" shrinkToFit="1"/>
    </xf>
    <xf numFmtId="185" fontId="20" fillId="0" borderId="15" xfId="33" applyNumberFormat="1" applyFont="1" applyFill="1" applyBorder="1" applyAlignment="1" applyProtection="1">
      <alignment vertical="center"/>
    </xf>
    <xf numFmtId="185" fontId="20" fillId="0" borderId="0" xfId="33" applyNumberFormat="1" applyFont="1" applyFill="1" applyBorder="1" applyAlignment="1" applyProtection="1">
      <alignment vertical="center"/>
    </xf>
    <xf numFmtId="186" fontId="20" fillId="0" borderId="28" xfId="33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 applyAlignment="1"/>
    <xf numFmtId="186" fontId="20" fillId="0" borderId="28" xfId="33" applyNumberFormat="1" applyFont="1" applyFill="1" applyBorder="1" applyAlignment="1" applyProtection="1">
      <alignment vertical="center"/>
    </xf>
    <xf numFmtId="186" fontId="20" fillId="0" borderId="90" xfId="33" applyNumberFormat="1" applyFont="1" applyFill="1" applyBorder="1" applyAlignment="1" applyProtection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0" fontId="22" fillId="0" borderId="30" xfId="0" applyFont="1" applyFill="1" applyBorder="1" applyAlignment="1">
      <alignment vertical="center"/>
    </xf>
    <xf numFmtId="178" fontId="22" fillId="0" borderId="28" xfId="0" applyNumberFormat="1" applyFont="1" applyFill="1" applyBorder="1" applyAlignment="1">
      <alignment vertical="center"/>
    </xf>
    <xf numFmtId="178" fontId="22" fillId="0" borderId="90" xfId="0" applyNumberFormat="1" applyFont="1" applyFill="1" applyBorder="1" applyAlignment="1">
      <alignment vertical="center"/>
    </xf>
    <xf numFmtId="182" fontId="22" fillId="0" borderId="0" xfId="0" applyNumberFormat="1" applyFont="1" applyFill="1" applyBorder="1" applyAlignment="1">
      <alignment vertical="center"/>
    </xf>
    <xf numFmtId="182" fontId="22" fillId="0" borderId="28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 applyProtection="1">
      <alignment vertical="center"/>
    </xf>
    <xf numFmtId="176" fontId="22" fillId="0" borderId="41" xfId="33" applyNumberFormat="1" applyFont="1" applyFill="1" applyBorder="1" applyAlignment="1" applyProtection="1">
      <alignment vertical="center"/>
    </xf>
    <xf numFmtId="176" fontId="20" fillId="25" borderId="0" xfId="34" applyNumberFormat="1" applyFont="1" applyFill="1" applyBorder="1" applyAlignment="1" applyProtection="1">
      <alignment vertical="center"/>
    </xf>
    <xf numFmtId="185" fontId="20" fillId="25" borderId="0" xfId="34" applyNumberFormat="1" applyFont="1" applyFill="1" applyBorder="1" applyAlignment="1" applyProtection="1">
      <alignment vertical="center"/>
    </xf>
    <xf numFmtId="176" fontId="20" fillId="25" borderId="0" xfId="34" applyNumberFormat="1" applyFont="1" applyFill="1" applyBorder="1" applyAlignment="1" applyProtection="1">
      <alignment vertical="center" shrinkToFit="1"/>
    </xf>
    <xf numFmtId="176" fontId="20" fillId="25" borderId="29" xfId="34" applyNumberFormat="1" applyFont="1" applyFill="1" applyBorder="1" applyAlignment="1" applyProtection="1">
      <alignment vertical="center"/>
    </xf>
    <xf numFmtId="189" fontId="22" fillId="0" borderId="0" xfId="0" applyNumberFormat="1" applyFont="1" applyFill="1" applyBorder="1" applyAlignment="1">
      <alignment horizontal="right" vertical="center"/>
    </xf>
    <xf numFmtId="185" fontId="20" fillId="25" borderId="0" xfId="0" applyNumberFormat="1" applyFont="1" applyFill="1" applyBorder="1" applyAlignment="1">
      <alignment horizontal="right" vertical="center"/>
    </xf>
    <xf numFmtId="189" fontId="20" fillId="25" borderId="0" xfId="0" applyNumberFormat="1" applyFont="1" applyFill="1" applyBorder="1" applyAlignment="1">
      <alignment horizontal="right" vertical="center"/>
    </xf>
    <xf numFmtId="185" fontId="20" fillId="25" borderId="69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vertical="center"/>
    </xf>
    <xf numFmtId="176" fontId="22" fillId="0" borderId="90" xfId="0" applyNumberFormat="1" applyFont="1" applyFill="1" applyBorder="1" applyAlignment="1">
      <alignment vertical="center"/>
    </xf>
    <xf numFmtId="176" fontId="20" fillId="0" borderId="90" xfId="0" applyNumberFormat="1" applyFont="1" applyFill="1" applyBorder="1" applyAlignment="1">
      <alignment vertical="center"/>
    </xf>
    <xf numFmtId="180" fontId="20" fillId="0" borderId="90" xfId="0" applyNumberFormat="1" applyFont="1" applyFill="1" applyBorder="1" applyAlignment="1">
      <alignment vertical="center"/>
    </xf>
    <xf numFmtId="176" fontId="20" fillId="0" borderId="33" xfId="0" applyNumberFormat="1" applyFont="1" applyFill="1" applyBorder="1" applyAlignment="1">
      <alignment vertical="center"/>
    </xf>
    <xf numFmtId="209" fontId="20" fillId="0" borderId="90" xfId="0" applyNumberFormat="1" applyFont="1" applyFill="1" applyBorder="1" applyAlignment="1">
      <alignment vertical="center"/>
    </xf>
    <xf numFmtId="189" fontId="22" fillId="0" borderId="0" xfId="0" applyNumberFormat="1" applyFont="1" applyFill="1" applyBorder="1" applyAlignment="1">
      <alignment vertical="center"/>
    </xf>
    <xf numFmtId="189" fontId="22" fillId="0" borderId="30" xfId="0" applyNumberFormat="1" applyFont="1" applyFill="1" applyBorder="1" applyAlignment="1">
      <alignment vertical="center"/>
    </xf>
    <xf numFmtId="189" fontId="22" fillId="0" borderId="90" xfId="0" applyNumberFormat="1" applyFont="1" applyFill="1" applyBorder="1" applyAlignment="1">
      <alignment vertical="center"/>
    </xf>
    <xf numFmtId="189" fontId="20" fillId="0" borderId="90" xfId="0" applyNumberFormat="1" applyFont="1" applyFill="1" applyBorder="1" applyAlignment="1">
      <alignment vertical="center"/>
    </xf>
    <xf numFmtId="194" fontId="20" fillId="0" borderId="90" xfId="0" applyNumberFormat="1" applyFont="1" applyFill="1" applyBorder="1" applyAlignment="1">
      <alignment vertical="center"/>
    </xf>
    <xf numFmtId="189" fontId="20" fillId="0" borderId="33" xfId="0" applyNumberFormat="1" applyFont="1" applyFill="1" applyBorder="1" applyAlignment="1">
      <alignment vertical="center"/>
    </xf>
    <xf numFmtId="209" fontId="20" fillId="0" borderId="0" xfId="34" applyNumberFormat="1" applyFont="1" applyFill="1" applyBorder="1" applyAlignment="1" applyProtection="1">
      <alignment vertical="center"/>
    </xf>
    <xf numFmtId="180" fontId="20" fillId="0" borderId="0" xfId="34" applyNumberFormat="1" applyFont="1" applyFill="1" applyBorder="1" applyAlignment="1" applyProtection="1">
      <alignment vertical="center"/>
    </xf>
    <xf numFmtId="209" fontId="20" fillId="0" borderId="0" xfId="0" applyNumberFormat="1" applyFont="1" applyFill="1" applyBorder="1" applyAlignment="1">
      <alignment vertical="center"/>
    </xf>
    <xf numFmtId="176" fontId="22" fillId="0" borderId="0" xfId="34" applyNumberFormat="1" applyFont="1" applyFill="1" applyBorder="1" applyAlignment="1" applyProtection="1">
      <alignment horizontal="right" vertical="center" shrinkToFit="1"/>
    </xf>
    <xf numFmtId="176" fontId="22" fillId="25" borderId="0" xfId="34" applyNumberFormat="1" applyFont="1" applyFill="1" applyBorder="1" applyAlignment="1" applyProtection="1">
      <alignment horizontal="right" vertical="center" shrinkToFit="1"/>
    </xf>
    <xf numFmtId="194" fontId="22" fillId="25" borderId="0" xfId="34" applyNumberFormat="1" applyFont="1" applyFill="1" applyBorder="1" applyAlignment="1" applyProtection="1">
      <alignment vertical="center" shrinkToFit="1"/>
    </xf>
    <xf numFmtId="206" fontId="22" fillId="0" borderId="90" xfId="0" applyNumberFormat="1" applyFont="1" applyFill="1" applyBorder="1" applyAlignment="1">
      <alignment vertical="center"/>
    </xf>
    <xf numFmtId="195" fontId="22" fillId="25" borderId="0" xfId="34" applyNumberFormat="1" applyFont="1" applyFill="1" applyBorder="1" applyAlignment="1" applyProtection="1">
      <alignment vertical="center" shrinkToFit="1"/>
    </xf>
    <xf numFmtId="185" fontId="22" fillId="25" borderId="0" xfId="34" applyNumberFormat="1" applyFont="1" applyFill="1" applyBorder="1" applyAlignment="1" applyProtection="1">
      <alignment vertical="center" shrinkToFit="1"/>
    </xf>
    <xf numFmtId="185" fontId="22" fillId="25" borderId="0" xfId="0" applyNumberFormat="1" applyFont="1" applyFill="1" applyBorder="1" applyAlignment="1">
      <alignment vertical="center"/>
    </xf>
    <xf numFmtId="185" fontId="22" fillId="0" borderId="0" xfId="0" applyNumberFormat="1" applyFont="1" applyFill="1" applyBorder="1" applyAlignment="1">
      <alignment vertical="center"/>
    </xf>
    <xf numFmtId="185" fontId="22" fillId="0" borderId="90" xfId="0" applyNumberFormat="1" applyFont="1" applyFill="1" applyBorder="1" applyAlignment="1">
      <alignment vertical="center"/>
    </xf>
    <xf numFmtId="186" fontId="20" fillId="0" borderId="33" xfId="0" applyNumberFormat="1" applyFont="1" applyFill="1" applyBorder="1" applyAlignment="1">
      <alignment horizontal="right" vertical="center" shrinkToFit="1"/>
    </xf>
    <xf numFmtId="189" fontId="22" fillId="25" borderId="18" xfId="0" applyNumberFormat="1" applyFont="1" applyFill="1" applyBorder="1" applyAlignment="1">
      <alignment vertical="center" shrinkToFit="1"/>
    </xf>
    <xf numFmtId="196" fontId="22" fillId="0" borderId="18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vertical="center" shrinkToFit="1"/>
    </xf>
    <xf numFmtId="0" fontId="22" fillId="0" borderId="90" xfId="0" applyFont="1" applyFill="1" applyBorder="1" applyAlignment="1">
      <alignment vertical="center" shrinkToFit="1"/>
    </xf>
    <xf numFmtId="189" fontId="22" fillId="25" borderId="0" xfId="0" applyNumberFormat="1" applyFont="1" applyFill="1" applyBorder="1" applyAlignment="1">
      <alignment vertical="center" shrinkToFit="1"/>
    </xf>
    <xf numFmtId="196" fontId="22" fillId="0" borderId="0" xfId="0" applyNumberFormat="1" applyFont="1" applyFill="1" applyBorder="1" applyAlignment="1">
      <alignment horizontal="right" vertical="center" shrinkToFit="1"/>
    </xf>
    <xf numFmtId="191" fontId="22" fillId="0" borderId="90" xfId="0" applyNumberFormat="1" applyFont="1" applyFill="1" applyBorder="1" applyAlignment="1">
      <alignment vertical="center" shrinkToFit="1"/>
    </xf>
    <xf numFmtId="191" fontId="22" fillId="25" borderId="90" xfId="0" applyNumberFormat="1" applyFont="1" applyFill="1" applyBorder="1" applyAlignment="1">
      <alignment vertical="center" shrinkToFit="1"/>
    </xf>
    <xf numFmtId="178" fontId="22" fillId="25" borderId="90" xfId="0" applyNumberFormat="1" applyFont="1" applyFill="1" applyBorder="1" applyAlignment="1">
      <alignment vertical="center" shrinkToFit="1"/>
    </xf>
    <xf numFmtId="194" fontId="22" fillId="0" borderId="0" xfId="34" applyNumberFormat="1" applyFont="1" applyFill="1" applyBorder="1" applyAlignment="1" applyProtection="1">
      <alignment vertical="center" shrinkToFit="1"/>
    </xf>
    <xf numFmtId="195" fontId="22" fillId="0" borderId="0" xfId="34" applyNumberFormat="1" applyFont="1" applyFill="1" applyBorder="1" applyAlignment="1" applyProtection="1">
      <alignment vertical="center" shrinkToFit="1"/>
    </xf>
    <xf numFmtId="185" fontId="22" fillId="0" borderId="0" xfId="34" applyNumberFormat="1" applyFont="1" applyFill="1" applyBorder="1" applyAlignment="1" applyProtection="1">
      <alignment vertical="center" shrinkToFit="1"/>
    </xf>
    <xf numFmtId="189" fontId="22" fillId="0" borderId="18" xfId="0" applyNumberFormat="1" applyFont="1" applyFill="1" applyBorder="1" applyAlignment="1">
      <alignment vertical="center" shrinkToFit="1"/>
    </xf>
    <xf numFmtId="178" fontId="22" fillId="0" borderId="90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189" fontId="22" fillId="0" borderId="29" xfId="0" applyNumberFormat="1" applyFont="1" applyFill="1" applyBorder="1" applyAlignment="1">
      <alignment horizontal="right" vertical="center"/>
    </xf>
    <xf numFmtId="185" fontId="31" fillId="0" borderId="0" xfId="0" applyNumberFormat="1" applyFont="1" applyFill="1" applyBorder="1"/>
    <xf numFmtId="185" fontId="22" fillId="25" borderId="0" xfId="0" applyNumberFormat="1" applyFont="1" applyFill="1" applyBorder="1"/>
    <xf numFmtId="185" fontId="22" fillId="25" borderId="0" xfId="0" applyNumberFormat="1" applyFont="1" applyFill="1" applyBorder="1" applyAlignment="1">
      <alignment horizontal="right" vertical="center" shrinkToFit="1"/>
    </xf>
    <xf numFmtId="185" fontId="22" fillId="0" borderId="0" xfId="0" applyNumberFormat="1" applyFont="1" applyFill="1" applyBorder="1" applyAlignment="1">
      <alignment vertical="center" shrinkToFit="1"/>
    </xf>
    <xf numFmtId="185" fontId="22" fillId="25" borderId="0" xfId="0" applyNumberFormat="1" applyFont="1" applyFill="1" applyBorder="1" applyAlignment="1">
      <alignment vertical="center" shrinkToFit="1"/>
    </xf>
    <xf numFmtId="197" fontId="22" fillId="0" borderId="28" xfId="0" applyNumberFormat="1" applyFont="1" applyFill="1" applyBorder="1" applyAlignment="1">
      <alignment horizontal="right" vertical="center" shrinkToFit="1"/>
    </xf>
    <xf numFmtId="185" fontId="22" fillId="0" borderId="69" xfId="0" applyNumberFormat="1" applyFont="1" applyFill="1" applyBorder="1" applyAlignment="1">
      <alignment vertical="center" shrinkToFit="1"/>
    </xf>
    <xf numFmtId="186" fontId="22" fillId="0" borderId="86" xfId="0" applyNumberFormat="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horizontal="distributed" vertical="center"/>
    </xf>
    <xf numFmtId="0" fontId="20" fillId="0" borderId="97" xfId="0" applyFont="1" applyFill="1" applyBorder="1" applyAlignment="1">
      <alignment vertical="center"/>
    </xf>
    <xf numFmtId="0" fontId="20" fillId="0" borderId="98" xfId="0" applyFont="1" applyFill="1" applyBorder="1" applyAlignment="1">
      <alignment vertical="center"/>
    </xf>
    <xf numFmtId="185" fontId="22" fillId="0" borderId="0" xfId="0" applyNumberFormat="1" applyFont="1" applyFill="1" applyBorder="1"/>
    <xf numFmtId="185" fontId="22" fillId="0" borderId="103" xfId="0" applyNumberFormat="1" applyFont="1" applyFill="1" applyBorder="1" applyAlignment="1">
      <alignment horizontal="right" vertical="center" shrinkToFit="1"/>
    </xf>
    <xf numFmtId="185" fontId="22" fillId="0" borderId="41" xfId="0" applyNumberFormat="1" applyFont="1" applyFill="1" applyBorder="1" applyAlignment="1">
      <alignment vertical="center" shrinkToFit="1"/>
    </xf>
    <xf numFmtId="197" fontId="20" fillId="0" borderId="85" xfId="0" applyNumberFormat="1" applyFont="1" applyFill="1" applyBorder="1" applyAlignment="1">
      <alignment horizontal="right" vertical="center"/>
    </xf>
    <xf numFmtId="185" fontId="20" fillId="0" borderId="30" xfId="0" applyNumberFormat="1" applyFont="1" applyFill="1" applyBorder="1" applyAlignment="1">
      <alignment horizontal="right" vertical="center"/>
    </xf>
    <xf numFmtId="185" fontId="20" fillId="0" borderId="28" xfId="0" applyNumberFormat="1" applyFont="1" applyFill="1" applyBorder="1" applyAlignment="1">
      <alignment horizontal="right" vertical="center"/>
    </xf>
    <xf numFmtId="185" fontId="20" fillId="0" borderId="86" xfId="0" applyNumberFormat="1" applyFont="1" applyFill="1" applyBorder="1" applyAlignment="1">
      <alignment horizontal="right" vertical="center"/>
    </xf>
    <xf numFmtId="185" fontId="20" fillId="0" borderId="28" xfId="0" applyNumberFormat="1" applyFont="1" applyFill="1" applyBorder="1" applyAlignment="1">
      <alignment vertical="center"/>
    </xf>
    <xf numFmtId="196" fontId="20" fillId="0" borderId="96" xfId="0" applyNumberFormat="1" applyFont="1" applyFill="1" applyBorder="1" applyAlignment="1">
      <alignment vertical="center"/>
    </xf>
    <xf numFmtId="185" fontId="20" fillId="0" borderId="96" xfId="0" applyNumberFormat="1" applyFont="1" applyFill="1" applyBorder="1" applyAlignment="1">
      <alignment vertical="center"/>
    </xf>
    <xf numFmtId="0" fontId="20" fillId="0" borderId="33" xfId="0" applyFont="1" applyFill="1" applyBorder="1" applyAlignment="1">
      <alignment vertical="center"/>
    </xf>
    <xf numFmtId="185" fontId="20" fillId="0" borderId="33" xfId="0" applyNumberFormat="1" applyFont="1" applyFill="1" applyBorder="1" applyAlignment="1">
      <alignment horizontal="right" vertical="center"/>
    </xf>
    <xf numFmtId="186" fontId="20" fillId="0" borderId="0" xfId="0" applyNumberFormat="1" applyFont="1" applyFill="1" applyBorder="1" applyAlignment="1">
      <alignment horizontal="right" vertical="center"/>
    </xf>
    <xf numFmtId="210" fontId="20" fillId="0" borderId="0" xfId="0" applyNumberFormat="1" applyFont="1" applyFill="1" applyBorder="1" applyAlignment="1">
      <alignment vertical="center"/>
    </xf>
    <xf numFmtId="211" fontId="20" fillId="0" borderId="0" xfId="0" applyNumberFormat="1" applyFont="1" applyFill="1" applyBorder="1" applyAlignment="1">
      <alignment horizontal="right" vertical="center" shrinkToFit="1"/>
    </xf>
    <xf numFmtId="186" fontId="22" fillId="0" borderId="90" xfId="0" applyNumberFormat="1" applyFont="1" applyFill="1" applyBorder="1" applyAlignment="1">
      <alignment horizontal="right" vertical="center" shrinkToFit="1"/>
    </xf>
    <xf numFmtId="0" fontId="20" fillId="0" borderId="104" xfId="0" applyFont="1" applyFill="1" applyBorder="1" applyAlignment="1">
      <alignment horizontal="center" vertical="center"/>
    </xf>
    <xf numFmtId="0" fontId="20" fillId="0" borderId="105" xfId="0" applyFont="1" applyFill="1" applyBorder="1" applyAlignment="1">
      <alignment vertical="center"/>
    </xf>
    <xf numFmtId="0" fontId="20" fillId="0" borderId="100" xfId="0" applyFont="1" applyFill="1" applyBorder="1" applyAlignment="1">
      <alignment horizontal="center" vertical="center" textRotation="255"/>
    </xf>
    <xf numFmtId="0" fontId="34" fillId="0" borderId="0" xfId="0" applyFont="1"/>
    <xf numFmtId="49" fontId="34" fillId="0" borderId="0" xfId="0" applyNumberFormat="1" applyFont="1"/>
    <xf numFmtId="204" fontId="34" fillId="0" borderId="0" xfId="44" applyNumberFormat="1" applyFont="1" applyAlignment="1">
      <alignment horizontal="left"/>
    </xf>
    <xf numFmtId="189" fontId="35" fillId="0" borderId="0" xfId="33" applyNumberFormat="1" applyFont="1" applyFill="1" applyBorder="1" applyAlignment="1" applyProtection="1">
      <alignment horizontal="right" shrinkToFit="1"/>
    </xf>
    <xf numFmtId="189" fontId="35" fillId="0" borderId="0" xfId="0" applyNumberFormat="1" applyFont="1" applyBorder="1" applyAlignment="1">
      <alignment horizontal="right" vertical="center" shrinkToFit="1"/>
    </xf>
    <xf numFmtId="204" fontId="34" fillId="0" borderId="0" xfId="0" applyNumberFormat="1" applyFont="1" applyAlignment="1">
      <alignment shrinkToFit="1"/>
    </xf>
    <xf numFmtId="189" fontId="36" fillId="0" borderId="0" xfId="0" applyNumberFormat="1" applyFont="1" applyBorder="1" applyAlignment="1">
      <alignment horizontal="right" vertical="center" shrinkToFit="1"/>
    </xf>
    <xf numFmtId="189" fontId="36" fillId="0" borderId="0" xfId="0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shrinkToFit="1"/>
    </xf>
    <xf numFmtId="0" fontId="35" fillId="0" borderId="0" xfId="0" applyFont="1"/>
    <xf numFmtId="185" fontId="37" fillId="0" borderId="0" xfId="33" applyNumberFormat="1" applyFont="1" applyFill="1" applyBorder="1" applyAlignment="1" applyProtection="1">
      <alignment horizontal="right" vertical="center"/>
    </xf>
    <xf numFmtId="195" fontId="34" fillId="0" borderId="0" xfId="0" applyNumberFormat="1" applyFont="1"/>
    <xf numFmtId="204" fontId="34" fillId="0" borderId="0" xfId="0" applyNumberFormat="1" applyFont="1"/>
    <xf numFmtId="185" fontId="39" fillId="0" borderId="0" xfId="0" applyNumberFormat="1" applyFont="1" applyBorder="1" applyAlignment="1">
      <alignment vertical="center"/>
    </xf>
    <xf numFmtId="49" fontId="34" fillId="0" borderId="0" xfId="0" applyNumberFormat="1" applyFont="1" applyBorder="1" applyAlignment="1">
      <alignment horizontal="left" vertical="center"/>
    </xf>
    <xf numFmtId="185" fontId="34" fillId="0" borderId="0" xfId="0" applyNumberFormat="1" applyFont="1"/>
    <xf numFmtId="185" fontId="39" fillId="0" borderId="0" xfId="0" applyNumberFormat="1" applyFont="1" applyBorder="1" applyAlignment="1">
      <alignment vertical="center" shrinkToFit="1"/>
    </xf>
    <xf numFmtId="0" fontId="34" fillId="0" borderId="0" xfId="0" applyNumberFormat="1" applyFont="1" applyAlignment="1">
      <alignment horizontal="left" vertical="center" shrinkToFit="1"/>
    </xf>
    <xf numFmtId="0" fontId="34" fillId="0" borderId="0" xfId="0" applyFont="1" applyAlignment="1">
      <alignment horizontal="center"/>
    </xf>
    <xf numFmtId="0" fontId="35" fillId="0" borderId="0" xfId="0" applyNumberFormat="1" applyFont="1" applyAlignment="1">
      <alignment horizontal="right" vertical="center"/>
    </xf>
    <xf numFmtId="185" fontId="41" fillId="0" borderId="0" xfId="0" applyNumberFormat="1" applyFont="1"/>
    <xf numFmtId="38" fontId="34" fillId="0" borderId="0" xfId="33" applyFont="1" applyFill="1" applyBorder="1" applyAlignment="1" applyProtection="1">
      <alignment shrinkToFit="1"/>
    </xf>
    <xf numFmtId="0" fontId="34" fillId="0" borderId="0" xfId="0" applyFont="1" applyBorder="1" applyAlignment="1">
      <alignment horizontal="center" vertical="center"/>
    </xf>
    <xf numFmtId="185" fontId="34" fillId="0" borderId="0" xfId="0" applyNumberFormat="1" applyFont="1" applyBorder="1" applyAlignment="1">
      <alignment vertical="center" shrinkToFit="1"/>
    </xf>
    <xf numFmtId="0" fontId="43" fillId="0" borderId="0" xfId="0" applyNumberFormat="1" applyFont="1" applyAlignment="1">
      <alignment horizontal="right" vertical="center"/>
    </xf>
    <xf numFmtId="0" fontId="34" fillId="0" borderId="0" xfId="0" applyFont="1" applyBorder="1"/>
    <xf numFmtId="0" fontId="35" fillId="0" borderId="0" xfId="0" applyNumberFormat="1" applyFont="1" applyBorder="1" applyAlignment="1">
      <alignment horizontal="right" vertical="center"/>
    </xf>
    <xf numFmtId="3" fontId="34" fillId="0" borderId="0" xfId="0" applyNumberFormat="1" applyFont="1"/>
    <xf numFmtId="0" fontId="34" fillId="0" borderId="0" xfId="0" applyFont="1" applyAlignment="1">
      <alignment vertical="center"/>
    </xf>
    <xf numFmtId="0" fontId="45" fillId="0" borderId="0" xfId="0" applyFont="1"/>
    <xf numFmtId="9" fontId="34" fillId="0" borderId="0" xfId="0" applyNumberFormat="1" applyFont="1" applyBorder="1" applyAlignment="1">
      <alignment shrinkToFit="1"/>
    </xf>
    <xf numFmtId="0" fontId="34" fillId="0" borderId="0" xfId="0" applyFont="1" applyBorder="1" applyAlignment="1">
      <alignment vertical="center"/>
    </xf>
    <xf numFmtId="183" fontId="37" fillId="0" borderId="0" xfId="0" applyNumberFormat="1" applyFont="1" applyAlignment="1"/>
    <xf numFmtId="202" fontId="34" fillId="0" borderId="0" xfId="0" applyNumberFormat="1" applyFont="1" applyAlignment="1">
      <alignment horizontal="left"/>
    </xf>
    <xf numFmtId="183" fontId="37" fillId="0" borderId="0" xfId="0" applyNumberFormat="1" applyFont="1" applyBorder="1" applyAlignment="1">
      <alignment vertical="center"/>
    </xf>
    <xf numFmtId="176" fontId="37" fillId="0" borderId="0" xfId="33" applyNumberFormat="1" applyFont="1" applyFill="1" applyBorder="1" applyAlignment="1" applyProtection="1">
      <alignment horizontal="right" vertical="center"/>
    </xf>
    <xf numFmtId="204" fontId="37" fillId="0" borderId="0" xfId="0" applyNumberFormat="1" applyFont="1" applyBorder="1" applyAlignment="1">
      <alignment horizontal="left"/>
    </xf>
    <xf numFmtId="204" fontId="34" fillId="0" borderId="0" xfId="0" applyNumberFormat="1" applyFont="1" applyBorder="1" applyAlignment="1">
      <alignment horizontal="left"/>
    </xf>
    <xf numFmtId="0" fontId="34" fillId="0" borderId="108" xfId="0" applyFont="1" applyBorder="1"/>
    <xf numFmtId="199" fontId="35" fillId="0" borderId="108" xfId="0" applyNumberFormat="1" applyFont="1" applyFill="1" applyBorder="1"/>
    <xf numFmtId="199" fontId="35" fillId="0" borderId="108" xfId="0" applyNumberFormat="1" applyFont="1" applyBorder="1"/>
    <xf numFmtId="189" fontId="35" fillId="0" borderId="108" xfId="0" applyNumberFormat="1" applyFont="1" applyBorder="1"/>
    <xf numFmtId="187" fontId="20" fillId="0" borderId="0" xfId="0" applyNumberFormat="1" applyFont="1" applyBorder="1"/>
    <xf numFmtId="203" fontId="35" fillId="0" borderId="108" xfId="0" applyNumberFormat="1" applyFont="1" applyBorder="1"/>
    <xf numFmtId="187" fontId="35" fillId="0" borderId="108" xfId="0" applyNumberFormat="1" applyFont="1" applyBorder="1"/>
    <xf numFmtId="0" fontId="37" fillId="0" borderId="108" xfId="0" applyFont="1" applyBorder="1" applyAlignment="1">
      <alignment vertical="center"/>
    </xf>
    <xf numFmtId="195" fontId="38" fillId="0" borderId="108" xfId="33" applyNumberFormat="1" applyFont="1" applyFill="1" applyBorder="1" applyAlignment="1" applyProtection="1">
      <alignment horizontal="right" vertical="center"/>
    </xf>
    <xf numFmtId="204" fontId="38" fillId="0" borderId="108" xfId="44" applyNumberFormat="1" applyFont="1" applyFill="1" applyBorder="1" applyAlignment="1" applyProtection="1">
      <alignment horizontal="left" vertical="center"/>
    </xf>
    <xf numFmtId="0" fontId="34" fillId="0" borderId="108" xfId="0" applyFont="1" applyBorder="1" applyAlignment="1">
      <alignment vertical="center"/>
    </xf>
    <xf numFmtId="195" fontId="34" fillId="0" borderId="108" xfId="33" applyNumberFormat="1" applyFont="1" applyFill="1" applyBorder="1" applyAlignment="1" applyProtection="1">
      <alignment horizontal="right" vertical="center"/>
    </xf>
    <xf numFmtId="204" fontId="37" fillId="0" borderId="108" xfId="44" applyNumberFormat="1" applyFont="1" applyBorder="1" applyAlignment="1">
      <alignment horizontal="left" vertical="center"/>
    </xf>
    <xf numFmtId="0" fontId="34" fillId="0" borderId="108" xfId="0" applyFont="1" applyBorder="1" applyAlignment="1">
      <alignment vertical="center" wrapText="1"/>
    </xf>
    <xf numFmtId="203" fontId="34" fillId="0" borderId="108" xfId="0" applyNumberFormat="1" applyFont="1" applyBorder="1" applyAlignment="1">
      <alignment horizontal="center"/>
    </xf>
    <xf numFmtId="191" fontId="34" fillId="0" borderId="108" xfId="0" applyNumberFormat="1" applyFont="1" applyBorder="1" applyAlignment="1">
      <alignment horizontal="right" vertical="center"/>
    </xf>
    <xf numFmtId="0" fontId="34" fillId="0" borderId="108" xfId="0" applyFont="1" applyBorder="1" applyAlignment="1">
      <alignment horizontal="center"/>
    </xf>
    <xf numFmtId="0" fontId="40" fillId="0" borderId="108" xfId="0" applyFont="1" applyBorder="1" applyAlignment="1">
      <alignment horizontal="center" vertical="center"/>
    </xf>
    <xf numFmtId="185" fontId="41" fillId="0" borderId="108" xfId="0" applyNumberFormat="1" applyFont="1" applyBorder="1"/>
    <xf numFmtId="187" fontId="34" fillId="0" borderId="108" xfId="0" applyNumberFormat="1" applyFont="1" applyBorder="1"/>
    <xf numFmtId="0" fontId="34" fillId="6" borderId="108" xfId="0" applyFont="1" applyFill="1" applyBorder="1"/>
    <xf numFmtId="196" fontId="34" fillId="0" borderId="108" xfId="0" applyNumberFormat="1" applyFont="1" applyBorder="1" applyAlignment="1">
      <alignment horizontal="right"/>
    </xf>
    <xf numFmtId="185" fontId="42" fillId="6" borderId="108" xfId="0" applyNumberFormat="1" applyFont="1" applyFill="1" applyBorder="1" applyAlignment="1">
      <alignment vertical="center" shrinkToFit="1"/>
    </xf>
    <xf numFmtId="0" fontId="37" fillId="21" borderId="108" xfId="0" applyFont="1" applyFill="1" applyBorder="1"/>
    <xf numFmtId="185" fontId="42" fillId="21" borderId="108" xfId="0" applyNumberFormat="1" applyFont="1" applyFill="1" applyBorder="1" applyAlignment="1">
      <alignment vertical="center" shrinkToFit="1"/>
    </xf>
    <xf numFmtId="0" fontId="34" fillId="0" borderId="108" xfId="0" applyFont="1" applyBorder="1" applyAlignment="1">
      <alignment horizontal="center" vertical="center"/>
    </xf>
    <xf numFmtId="185" fontId="38" fillId="0" borderId="108" xfId="0" applyNumberFormat="1" applyFont="1" applyBorder="1"/>
    <xf numFmtId="0" fontId="34" fillId="0" borderId="108" xfId="0" applyFont="1" applyBorder="1" applyAlignment="1">
      <alignment shrinkToFit="1"/>
    </xf>
    <xf numFmtId="0" fontId="34" fillId="0" borderId="108" xfId="0" applyFont="1" applyBorder="1" applyAlignment="1">
      <alignment horizontal="center" vertical="center" shrinkToFit="1"/>
    </xf>
    <xf numFmtId="0" fontId="34" fillId="0" borderId="108" xfId="0" applyNumberFormat="1" applyFont="1" applyBorder="1" applyAlignment="1">
      <alignment horizontal="left" vertical="center" shrinkToFit="1"/>
    </xf>
    <xf numFmtId="0" fontId="34" fillId="0" borderId="108" xfId="0" applyFont="1" applyBorder="1" applyAlignment="1">
      <alignment horizontal="center" vertical="center" wrapText="1" shrinkToFit="1"/>
    </xf>
    <xf numFmtId="185" fontId="41" fillId="0" borderId="108" xfId="0" applyNumberFormat="1" applyFont="1" applyBorder="1" applyAlignment="1">
      <alignment vertical="center"/>
    </xf>
    <xf numFmtId="185" fontId="34" fillId="0" borderId="108" xfId="0" applyNumberFormat="1" applyFont="1" applyBorder="1" applyAlignment="1">
      <alignment shrinkToFit="1"/>
    </xf>
    <xf numFmtId="0" fontId="20" fillId="0" borderId="108" xfId="0" applyFont="1" applyBorder="1"/>
    <xf numFmtId="0" fontId="34" fillId="0" borderId="108" xfId="0" applyFont="1" applyBorder="1" applyAlignment="1">
      <alignment vertical="center" shrinkToFit="1"/>
    </xf>
    <xf numFmtId="176" fontId="44" fillId="0" borderId="108" xfId="0" applyNumberFormat="1" applyFont="1" applyFill="1" applyBorder="1" applyAlignment="1">
      <alignment horizontal="right" vertical="center"/>
    </xf>
    <xf numFmtId="9" fontId="34" fillId="0" borderId="108" xfId="44" applyFont="1" applyBorder="1" applyAlignment="1">
      <alignment horizontal="left"/>
    </xf>
    <xf numFmtId="204" fontId="34" fillId="0" borderId="108" xfId="44" applyNumberFormat="1" applyFont="1" applyBorder="1" applyAlignment="1">
      <alignment horizontal="left"/>
    </xf>
    <xf numFmtId="176" fontId="41" fillId="0" borderId="108" xfId="0" applyNumberFormat="1" applyFont="1" applyBorder="1" applyAlignment="1">
      <alignment horizontal="right" vertical="center" shrinkToFit="1"/>
    </xf>
    <xf numFmtId="49" fontId="34" fillId="0" borderId="108" xfId="0" applyNumberFormat="1" applyFont="1" applyBorder="1"/>
    <xf numFmtId="0" fontId="35" fillId="0" borderId="108" xfId="0" applyFont="1" applyBorder="1"/>
    <xf numFmtId="176" fontId="38" fillId="0" borderId="108" xfId="0" applyNumberFormat="1" applyFont="1" applyFill="1" applyBorder="1" applyAlignment="1">
      <alignment horizontal="right" vertical="center"/>
    </xf>
    <xf numFmtId="185" fontId="38" fillId="0" borderId="108" xfId="0" applyNumberFormat="1" applyFont="1" applyFill="1" applyBorder="1" applyAlignment="1">
      <alignment horizontal="right" vertical="center"/>
    </xf>
    <xf numFmtId="0" fontId="34" fillId="0" borderId="108" xfId="0" applyNumberFormat="1" applyFont="1" applyBorder="1"/>
    <xf numFmtId="183" fontId="34" fillId="0" borderId="108" xfId="0" applyNumberFormat="1" applyFont="1" applyBorder="1" applyAlignment="1">
      <alignment vertical="center"/>
    </xf>
    <xf numFmtId="176" fontId="34" fillId="0" borderId="108" xfId="0" applyNumberFormat="1" applyFont="1" applyFill="1" applyBorder="1" applyAlignment="1">
      <alignment horizontal="right" vertical="center"/>
    </xf>
    <xf numFmtId="176" fontId="34" fillId="0" borderId="108" xfId="33" applyNumberFormat="1" applyFont="1" applyFill="1" applyBorder="1" applyAlignment="1" applyProtection="1">
      <alignment horizontal="right" vertical="center"/>
    </xf>
    <xf numFmtId="0" fontId="45" fillId="0" borderId="108" xfId="0" applyFont="1" applyBorder="1" applyAlignment="1">
      <alignment vertical="center"/>
    </xf>
    <xf numFmtId="183" fontId="44" fillId="0" borderId="108" xfId="0" applyNumberFormat="1" applyFont="1" applyBorder="1"/>
    <xf numFmtId="189" fontId="34" fillId="0" borderId="108" xfId="0" applyNumberFormat="1" applyFont="1" applyBorder="1" applyAlignment="1">
      <alignment vertical="center" shrinkToFit="1"/>
    </xf>
    <xf numFmtId="189" fontId="34" fillId="0" borderId="108" xfId="0" applyNumberFormat="1" applyFont="1" applyBorder="1" applyAlignment="1">
      <alignment horizontal="right"/>
    </xf>
    <xf numFmtId="189" fontId="35" fillId="0" borderId="108" xfId="0" applyNumberFormat="1" applyFont="1" applyBorder="1" applyAlignment="1">
      <alignment horizontal="right"/>
    </xf>
    <xf numFmtId="189" fontId="40" fillId="0" borderId="108" xfId="0" applyNumberFormat="1" applyFont="1" applyBorder="1" applyAlignment="1">
      <alignment horizontal="left" vertical="center"/>
    </xf>
    <xf numFmtId="3" fontId="46" fillId="0" borderId="108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distributed" vertical="center"/>
    </xf>
    <xf numFmtId="0" fontId="21" fillId="0" borderId="43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/>
    </xf>
    <xf numFmtId="0" fontId="22" fillId="0" borderId="43" xfId="0" applyFont="1" applyFill="1" applyBorder="1" applyAlignment="1">
      <alignment horizontal="distributed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0" fillId="0" borderId="46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82" fontId="22" fillId="0" borderId="37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 shrinkToFit="1"/>
    </xf>
    <xf numFmtId="0" fontId="22" fillId="0" borderId="43" xfId="0" applyFont="1" applyFill="1" applyBorder="1" applyAlignment="1">
      <alignment horizontal="distributed" vertical="center" shrinkToFit="1"/>
    </xf>
    <xf numFmtId="0" fontId="20" fillId="0" borderId="54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2" fontId="20" fillId="0" borderId="37" xfId="0" applyNumberFormat="1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distributed" vertical="center"/>
    </xf>
    <xf numFmtId="0" fontId="22" fillId="0" borderId="71" xfId="0" applyFont="1" applyFill="1" applyBorder="1" applyAlignment="1">
      <alignment horizontal="distributed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182" fontId="20" fillId="0" borderId="87" xfId="0" applyNumberFormat="1" applyFont="1" applyFill="1" applyBorder="1" applyAlignment="1">
      <alignment horizontal="center" vertical="center"/>
    </xf>
    <xf numFmtId="182" fontId="20" fillId="0" borderId="8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94" xfId="0" applyFont="1" applyFill="1" applyBorder="1" applyAlignment="1">
      <alignment horizontal="center" vertical="center"/>
    </xf>
    <xf numFmtId="182" fontId="20" fillId="0" borderId="79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185" fontId="20" fillId="0" borderId="0" xfId="33" applyNumberFormat="1" applyFont="1" applyFill="1" applyBorder="1" applyAlignment="1" applyProtection="1">
      <alignment horizontal="right" vertical="center"/>
    </xf>
    <xf numFmtId="185" fontId="20" fillId="0" borderId="0" xfId="33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185" fontId="20" fillId="0" borderId="15" xfId="33" applyNumberFormat="1" applyFont="1" applyFill="1" applyBorder="1" applyAlignment="1" applyProtection="1">
      <alignment horizontal="right" vertical="center"/>
    </xf>
    <xf numFmtId="186" fontId="20" fillId="0" borderId="28" xfId="33" applyNumberFormat="1" applyFont="1" applyFill="1" applyBorder="1" applyAlignment="1" applyProtection="1">
      <alignment horizontal="center" vertical="center" shrinkToFit="1"/>
    </xf>
    <xf numFmtId="0" fontId="20" fillId="0" borderId="42" xfId="0" applyFont="1" applyFill="1" applyBorder="1" applyAlignment="1">
      <alignment horizontal="distributed" vertical="center"/>
    </xf>
    <xf numFmtId="0" fontId="20" fillId="0" borderId="43" xfId="0" applyFont="1" applyFill="1" applyBorder="1" applyAlignment="1">
      <alignment horizontal="distributed" vertical="center"/>
    </xf>
    <xf numFmtId="176" fontId="20" fillId="0" borderId="1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8" xfId="0" applyFont="1" applyFill="1" applyBorder="1" applyAlignment="1">
      <alignment horizontal="center" vertical="center" shrinkToFit="1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28" xfId="0" applyNumberFormat="1" applyFont="1" applyFill="1" applyBorder="1" applyAlignment="1">
      <alignment horizontal="right" vertical="center"/>
    </xf>
    <xf numFmtId="0" fontId="20" fillId="0" borderId="55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90" xfId="0" applyNumberFormat="1" applyFont="1" applyFill="1" applyBorder="1" applyAlignment="1">
      <alignment vertical="center"/>
    </xf>
    <xf numFmtId="0" fontId="20" fillId="0" borderId="29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2" fillId="0" borderId="29" xfId="33" applyNumberFormat="1" applyFont="1" applyFill="1" applyBorder="1" applyAlignment="1" applyProtection="1">
      <alignment horizontal="right" vertical="center"/>
    </xf>
    <xf numFmtId="176" fontId="22" fillId="0" borderId="33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8" fontId="22" fillId="0" borderId="28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189" fontId="20" fillId="0" borderId="68" xfId="33" applyNumberFormat="1" applyFont="1" applyFill="1" applyBorder="1" applyAlignment="1" applyProtection="1">
      <alignment horizontal="right" vertical="center"/>
    </xf>
    <xf numFmtId="189" fontId="20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distributed" textRotation="255" wrapText="1" justifyLastLine="1"/>
    </xf>
    <xf numFmtId="0" fontId="25" fillId="0" borderId="51" xfId="0" applyFont="1" applyFill="1" applyBorder="1" applyAlignment="1">
      <alignment horizontal="center" vertical="distributed" textRotation="255" wrapText="1" justifyLastLine="1"/>
    </xf>
    <xf numFmtId="176" fontId="20" fillId="0" borderId="29" xfId="33" applyNumberFormat="1" applyFont="1" applyFill="1" applyBorder="1" applyAlignment="1" applyProtection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vertical="center" shrinkToFit="1"/>
    </xf>
    <xf numFmtId="189" fontId="22" fillId="0" borderId="18" xfId="0" applyNumberFormat="1" applyFont="1" applyFill="1" applyBorder="1" applyAlignment="1">
      <alignment vertical="center"/>
    </xf>
    <xf numFmtId="0" fontId="20" fillId="0" borderId="50" xfId="0" applyFont="1" applyFill="1" applyBorder="1" applyAlignment="1">
      <alignment horizontal="center" vertical="distributed" textRotation="255" wrapText="1" justifyLastLine="1"/>
    </xf>
    <xf numFmtId="0" fontId="20" fillId="0" borderId="54" xfId="0" applyFont="1" applyFill="1" applyBorder="1" applyAlignment="1">
      <alignment horizontal="distributed" vertical="center" justifyLastLine="1"/>
    </xf>
    <xf numFmtId="0" fontId="20" fillId="0" borderId="47" xfId="0" applyFont="1" applyFill="1" applyBorder="1" applyAlignment="1">
      <alignment horizontal="distributed" vertical="center" justifyLastLine="1"/>
    </xf>
    <xf numFmtId="0" fontId="20" fillId="0" borderId="50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right" vertical="center"/>
    </xf>
    <xf numFmtId="190" fontId="20" fillId="0" borderId="0" xfId="33" applyNumberFormat="1" applyFont="1" applyFill="1" applyBorder="1" applyAlignment="1" applyProtection="1">
      <alignment horizontal="right" vertical="center"/>
    </xf>
    <xf numFmtId="190" fontId="20" fillId="0" borderId="18" xfId="33" applyNumberFormat="1" applyFont="1" applyFill="1" applyBorder="1" applyAlignment="1" applyProtection="1">
      <alignment horizontal="right" vertical="center"/>
    </xf>
    <xf numFmtId="190" fontId="22" fillId="0" borderId="18" xfId="33" applyNumberFormat="1" applyFont="1" applyFill="1" applyBorder="1" applyAlignment="1" applyProtection="1">
      <alignment horizontal="right" vertical="center"/>
    </xf>
    <xf numFmtId="190" fontId="22" fillId="0" borderId="30" xfId="33" applyNumberFormat="1" applyFont="1" applyFill="1" applyBorder="1" applyAlignment="1" applyProtection="1">
      <alignment horizontal="right" vertical="center"/>
    </xf>
    <xf numFmtId="190" fontId="22" fillId="0" borderId="0" xfId="33" applyNumberFormat="1" applyFont="1" applyFill="1" applyBorder="1" applyAlignment="1" applyProtection="1">
      <alignment horizontal="right" vertical="center"/>
    </xf>
    <xf numFmtId="190" fontId="22" fillId="0" borderId="28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76" fontId="22" fillId="0" borderId="28" xfId="33" applyNumberFormat="1" applyFont="1" applyFill="1" applyBorder="1" applyAlignment="1" applyProtection="1">
      <alignment horizontal="right" vertical="center"/>
    </xf>
    <xf numFmtId="0" fontId="20" fillId="0" borderId="53" xfId="0" applyFont="1" applyFill="1" applyBorder="1" applyAlignment="1">
      <alignment horizontal="center" vertical="center" shrinkToFit="1"/>
    </xf>
    <xf numFmtId="189" fontId="20" fillId="0" borderId="69" xfId="33" applyNumberFormat="1" applyFont="1" applyFill="1" applyBorder="1" applyAlignment="1" applyProtection="1">
      <alignment horizontal="right" vertical="center"/>
    </xf>
    <xf numFmtId="38" fontId="22" fillId="0" borderId="18" xfId="33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89" fontId="20" fillId="0" borderId="23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0" fontId="25" fillId="0" borderId="44" xfId="0" applyFont="1" applyFill="1" applyBorder="1" applyAlignment="1">
      <alignment horizontal="distributed" vertical="center"/>
    </xf>
    <xf numFmtId="0" fontId="25" fillId="0" borderId="45" xfId="0" applyFont="1" applyFill="1" applyBorder="1" applyAlignment="1">
      <alignment horizontal="distributed" vertical="center"/>
    </xf>
    <xf numFmtId="176" fontId="20" fillId="0" borderId="36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78" fontId="20" fillId="0" borderId="29" xfId="0" applyNumberFormat="1" applyFont="1" applyFill="1" applyBorder="1" applyAlignment="1">
      <alignment vertical="center"/>
    </xf>
    <xf numFmtId="178" fontId="22" fillId="0" borderId="32" xfId="0" applyNumberFormat="1" applyFont="1" applyFill="1" applyBorder="1" applyAlignment="1">
      <alignment vertical="center"/>
    </xf>
    <xf numFmtId="178" fontId="22" fillId="0" borderId="33" xfId="0" applyNumberFormat="1" applyFont="1" applyFill="1" applyBorder="1" applyAlignment="1">
      <alignment vertical="center"/>
    </xf>
    <xf numFmtId="189" fontId="20" fillId="0" borderId="29" xfId="33" applyNumberFormat="1" applyFont="1" applyFill="1" applyBorder="1" applyAlignment="1" applyProtection="1">
      <alignment vertical="center"/>
    </xf>
    <xf numFmtId="178" fontId="20" fillId="0" borderId="29" xfId="0" applyNumberFormat="1" applyFont="1" applyFill="1" applyBorder="1" applyAlignment="1">
      <alignment vertical="center" shrinkToFit="1"/>
    </xf>
    <xf numFmtId="176" fontId="20" fillId="0" borderId="29" xfId="33" applyNumberFormat="1" applyFont="1" applyFill="1" applyBorder="1" applyAlignment="1" applyProtection="1">
      <alignment vertical="center"/>
    </xf>
    <xf numFmtId="178" fontId="22" fillId="0" borderId="0" xfId="0" applyNumberFormat="1" applyFont="1" applyFill="1" applyBorder="1" applyAlignment="1">
      <alignment vertical="center"/>
    </xf>
    <xf numFmtId="0" fontId="0" fillId="0" borderId="90" xfId="0" applyFont="1" applyFill="1" applyBorder="1" applyAlignment="1">
      <alignment vertical="center"/>
    </xf>
    <xf numFmtId="0" fontId="25" fillId="0" borderId="42" xfId="0" applyFont="1" applyFill="1" applyBorder="1" applyAlignment="1">
      <alignment horizontal="distributed" vertical="center"/>
    </xf>
    <xf numFmtId="0" fontId="25" fillId="0" borderId="43" xfId="0" applyFont="1" applyFill="1" applyBorder="1" applyAlignment="1">
      <alignment horizontal="distributed" vertical="center"/>
    </xf>
    <xf numFmtId="189" fontId="20" fillId="0" borderId="0" xfId="33" applyNumberFormat="1" applyFont="1" applyFill="1" applyBorder="1" applyAlignment="1" applyProtection="1">
      <alignment vertical="center"/>
    </xf>
    <xf numFmtId="178" fontId="22" fillId="0" borderId="21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178" fontId="22" fillId="0" borderId="96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0" borderId="50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justify" vertical="distributed" textRotation="255" wrapText="1"/>
    </xf>
    <xf numFmtId="0" fontId="20" fillId="0" borderId="43" xfId="0" applyFont="1" applyFill="1" applyBorder="1" applyAlignment="1">
      <alignment horizontal="justify" vertical="distributed" textRotation="255" wrapText="1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56" xfId="0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2" fillId="0" borderId="89" xfId="0" applyFont="1" applyFill="1" applyBorder="1" applyAlignment="1">
      <alignment horizontal="center" vertical="center"/>
    </xf>
    <xf numFmtId="0" fontId="22" fillId="0" borderId="80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 textRotation="255"/>
    </xf>
    <xf numFmtId="0" fontId="20" fillId="0" borderId="42" xfId="0" applyFont="1" applyFill="1" applyBorder="1" applyAlignment="1">
      <alignment horizontal="center" vertical="center" textRotation="255"/>
    </xf>
    <xf numFmtId="0" fontId="20" fillId="0" borderId="61" xfId="0" applyFont="1" applyFill="1" applyBorder="1" applyAlignment="1">
      <alignment horizontal="center" vertical="center" textRotation="255"/>
    </xf>
    <xf numFmtId="0" fontId="22" fillId="0" borderId="15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0" fontId="20" fillId="0" borderId="7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06" xfId="0" applyFont="1" applyFill="1" applyBorder="1" applyAlignment="1">
      <alignment horizontal="center" vertical="center" textRotation="255"/>
    </xf>
    <xf numFmtId="0" fontId="20" fillId="0" borderId="107" xfId="0" applyFont="1" applyFill="1" applyBorder="1" applyAlignment="1">
      <alignment horizontal="center" vertical="center" textRotation="255"/>
    </xf>
    <xf numFmtId="0" fontId="20" fillId="0" borderId="16" xfId="0" applyFont="1" applyFill="1" applyBorder="1" applyAlignment="1">
      <alignment horizontal="distributed" vertical="center"/>
    </xf>
    <xf numFmtId="0" fontId="21" fillId="0" borderId="27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38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22" fillId="0" borderId="8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6" fillId="0" borderId="75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0" fontId="22" fillId="0" borderId="55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43" xfId="0" applyFont="1" applyFill="1" applyBorder="1" applyAlignment="1">
      <alignment horizontal="distributed" vertical="center" justifyLastLine="1"/>
    </xf>
    <xf numFmtId="0" fontId="20" fillId="0" borderId="5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textRotation="255" wrapText="1"/>
    </xf>
    <xf numFmtId="176" fontId="20" fillId="0" borderId="0" xfId="34" applyNumberFormat="1" applyFont="1" applyFill="1" applyBorder="1" applyAlignment="1" applyProtection="1">
      <alignment horizontal="right" vertical="center"/>
    </xf>
    <xf numFmtId="196" fontId="20" fillId="0" borderId="0" xfId="0" applyNumberFormat="1" applyFont="1" applyFill="1" applyBorder="1" applyAlignment="1">
      <alignment horizontal="right" vertical="center"/>
    </xf>
    <xf numFmtId="196" fontId="20" fillId="0" borderId="96" xfId="0" applyNumberFormat="1" applyFont="1" applyFill="1" applyBorder="1" applyAlignment="1">
      <alignment horizontal="right" vertical="center"/>
    </xf>
    <xf numFmtId="0" fontId="20" fillId="0" borderId="42" xfId="0" applyFont="1" applyFill="1" applyBorder="1" applyAlignment="1">
      <alignment horizontal="distributed" vertical="center" justifyLastLine="1"/>
    </xf>
    <xf numFmtId="0" fontId="20" fillId="0" borderId="5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vertical="center"/>
    </xf>
    <xf numFmtId="0" fontId="20" fillId="0" borderId="27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0" fontId="20" fillId="0" borderId="38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0" fontId="20" fillId="0" borderId="27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1" xfId="0" applyFont="1" applyFill="1" applyBorder="1" applyAlignment="1">
      <alignment horizontal="justify" vertical="center" indent="1"/>
    </xf>
    <xf numFmtId="0" fontId="20" fillId="0" borderId="36" xfId="0" applyFont="1" applyFill="1" applyBorder="1" applyAlignment="1">
      <alignment horizontal="justify" vertical="center" indent="1"/>
    </xf>
    <xf numFmtId="0" fontId="20" fillId="0" borderId="58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3703521237060557"/>
          <c:y val="8.73273079515191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5-4DCC-861E-641EB6232CAD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5-4DCC-861E-641EB6232CAD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5-4DCC-861E-641EB6232CAD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5-4DCC-861E-641EB6232CAD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15-4DCC-861E-641EB6232CAD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15-4DCC-861E-641EB6232CAD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715-4DCC-861E-641EB6232CAD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715-4DCC-861E-641EB6232CAD}"/>
              </c:ext>
            </c:extLst>
          </c:dPt>
          <c:dLbls>
            <c:dLbl>
              <c:idx val="2"/>
              <c:layout>
                <c:manualLayout>
                  <c:x val="0.1960980828483396"/>
                  <c:y val="6.27672166393663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15-4DCC-861E-641EB6232CAD}"/>
                </c:ext>
              </c:extLst>
            </c:dLbl>
            <c:dLbl>
              <c:idx val="3"/>
              <c:layout>
                <c:manualLayout>
                  <c:x val="9.0363682264363882E-3"/>
                  <c:y val="2.53802550195714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15-4DCC-861E-641EB6232CAD}"/>
                </c:ext>
              </c:extLst>
            </c:dLbl>
            <c:dLbl>
              <c:idx val="4"/>
              <c:layout>
                <c:manualLayout>
                  <c:x val="8.0230570633711598E-2"/>
                  <c:y val="0.200429978941751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5-4DCC-861E-641EB6232CAD}"/>
                </c:ext>
              </c:extLst>
            </c:dLbl>
            <c:dLbl>
              <c:idx val="5"/>
              <c:layout>
                <c:manualLayout>
                  <c:x val="5.6641421184716426E-5"/>
                  <c:y val="0.20640537604695702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715-4DCC-861E-641EB6232CAD}"/>
                </c:ext>
              </c:extLst>
            </c:dLbl>
            <c:dLbl>
              <c:idx val="6"/>
              <c:layout>
                <c:manualLayout>
                  <c:x val="-0.14250209187066876"/>
                  <c:y val="1.0921226905009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15-4DCC-861E-641EB6232CAD}"/>
                </c:ext>
              </c:extLst>
            </c:dLbl>
            <c:dLbl>
              <c:idx val="7"/>
              <c:layout>
                <c:manualLayout>
                  <c:x val="-8.9984909924406595E-2"/>
                  <c:y val="0.3034735390244599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投資出資金・貸付金
</a:t>
                    </a:r>
                    <a:r>
                      <a:rPr lang="en-US" altLang="ja-JP"/>
                      <a:t>0.4%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715-4DCC-861E-641EB6232CAD}"/>
                </c:ext>
              </c:extLst>
            </c:dLbl>
            <c:dLbl>
              <c:idx val="8"/>
              <c:layout>
                <c:manualLayout>
                  <c:x val="-3.4699303891361409E-2"/>
                  <c:y val="-6.16853612041587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15-4DCC-861E-641EB6232CAD}"/>
                </c:ext>
              </c:extLst>
            </c:dLbl>
            <c:dLbl>
              <c:idx val="9"/>
              <c:layout>
                <c:manualLayout>
                  <c:x val="2.203183841150291E-2"/>
                  <c:y val="-1.877530469545574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19.7%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15-4DCC-861E-641EB6232C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5-4DCC-861E-641EB6232CA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5904944</c:v>
                </c:pt>
                <c:pt idx="1">
                  <c:v>5656356</c:v>
                </c:pt>
                <c:pt idx="2">
                  <c:v>443054</c:v>
                </c:pt>
                <c:pt idx="3">
                  <c:v>17605256</c:v>
                </c:pt>
                <c:pt idx="4">
                  <c:v>1939501</c:v>
                </c:pt>
                <c:pt idx="5">
                  <c:v>3111144</c:v>
                </c:pt>
                <c:pt idx="6">
                  <c:v>4210371</c:v>
                </c:pt>
                <c:pt idx="7">
                  <c:v>200236</c:v>
                </c:pt>
                <c:pt idx="8">
                  <c:v>3770704</c:v>
                </c:pt>
                <c:pt idx="9">
                  <c:v>10483040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15-4DCC-861E-641EB6232C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15612460</c:v>
                </c:pt>
                <c:pt idx="1">
                  <c:v>176245</c:v>
                </c:pt>
                <c:pt idx="2">
                  <c:v>11185</c:v>
                </c:pt>
                <c:pt idx="3">
                  <c:v>25443</c:v>
                </c:pt>
                <c:pt idx="4">
                  <c:v>28549</c:v>
                </c:pt>
                <c:pt idx="5">
                  <c:v>2114937</c:v>
                </c:pt>
                <c:pt idx="6">
                  <c:v>53273</c:v>
                </c:pt>
                <c:pt idx="7">
                  <c:v>471887</c:v>
                </c:pt>
                <c:pt idx="8">
                  <c:v>4971654</c:v>
                </c:pt>
                <c:pt idx="9">
                  <c:v>17000</c:v>
                </c:pt>
                <c:pt idx="10">
                  <c:v>709831</c:v>
                </c:pt>
                <c:pt idx="11">
                  <c:v>670504</c:v>
                </c:pt>
                <c:pt idx="12">
                  <c:v>11205805</c:v>
                </c:pt>
                <c:pt idx="13">
                  <c:v>9511671</c:v>
                </c:pt>
                <c:pt idx="14">
                  <c:v>302790</c:v>
                </c:pt>
                <c:pt idx="15">
                  <c:v>156002</c:v>
                </c:pt>
                <c:pt idx="16">
                  <c:v>5073436</c:v>
                </c:pt>
                <c:pt idx="17">
                  <c:v>959015</c:v>
                </c:pt>
                <c:pt idx="18">
                  <c:v>475758</c:v>
                </c:pt>
                <c:pt idx="19">
                  <c:v>3422513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C36-A507-8C14262781E7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15926355</c:v>
                </c:pt>
                <c:pt idx="1">
                  <c:v>178913</c:v>
                </c:pt>
                <c:pt idx="2">
                  <c:v>10349</c:v>
                </c:pt>
                <c:pt idx="3">
                  <c:v>17145</c:v>
                </c:pt>
                <c:pt idx="4">
                  <c:v>14780</c:v>
                </c:pt>
                <c:pt idx="5">
                  <c:v>2121100</c:v>
                </c:pt>
                <c:pt idx="6">
                  <c:v>51925</c:v>
                </c:pt>
                <c:pt idx="7">
                  <c:v>472317</c:v>
                </c:pt>
                <c:pt idx="8">
                  <c:v>4940049</c:v>
                </c:pt>
                <c:pt idx="9">
                  <c:v>14057</c:v>
                </c:pt>
                <c:pt idx="10">
                  <c:v>660066</c:v>
                </c:pt>
                <c:pt idx="11">
                  <c:v>680836</c:v>
                </c:pt>
                <c:pt idx="12">
                  <c:v>10657408</c:v>
                </c:pt>
                <c:pt idx="13">
                  <c:v>8312358</c:v>
                </c:pt>
                <c:pt idx="14">
                  <c:v>300892</c:v>
                </c:pt>
                <c:pt idx="15">
                  <c:v>161922</c:v>
                </c:pt>
                <c:pt idx="16">
                  <c:v>4022797</c:v>
                </c:pt>
                <c:pt idx="17">
                  <c:v>959016</c:v>
                </c:pt>
                <c:pt idx="18">
                  <c:v>363197</c:v>
                </c:pt>
                <c:pt idx="19">
                  <c:v>2927858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0-4C36-A507-8C142627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16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5638509</c:v>
                </c:pt>
                <c:pt idx="1">
                  <c:v>5848944</c:v>
                </c:pt>
                <c:pt idx="2">
                  <c:v>5988249</c:v>
                </c:pt>
                <c:pt idx="3" formatCode="#,##0_);[Red]\(#,##0\)">
                  <c:v>6361168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511-9C7F-E6A24261CE3B}"/>
            </c:ext>
          </c:extLst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6518174</c:v>
                </c:pt>
                <c:pt idx="1">
                  <c:v>6627693</c:v>
                </c:pt>
                <c:pt idx="2">
                  <c:v>6793104</c:v>
                </c:pt>
                <c:pt idx="3" formatCode="#,##0_);[Red]\(#,##0\)">
                  <c:v>6966212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511-9C7F-E6A24261CE3B}"/>
            </c:ext>
          </c:extLst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22B-A1D3-D8F33E6D3EC3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1608237</c:v>
                </c:pt>
                <c:pt idx="1">
                  <c:v>679543</c:v>
                </c:pt>
                <c:pt idx="2">
                  <c:v>874365</c:v>
                </c:pt>
                <c:pt idx="3" formatCode="#,##0_);[Red]\(#,##0\)">
                  <c:v>2202735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511-9C7F-E6A24261CE3B}"/>
            </c:ext>
          </c:extLst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5-4511-9C7F-E6A24261CE3B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5-4511-9C7F-E6A24261CE3B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5-4511-9C7F-E6A24261CE3B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310876</c:v>
                </c:pt>
                <c:pt idx="1">
                  <c:v>362284</c:v>
                </c:pt>
                <c:pt idx="2">
                  <c:v>373703</c:v>
                </c:pt>
                <c:pt idx="3" formatCode="#,##0_);[Red]\(#,##0\)">
                  <c:v>387973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5-4511-9C7F-E6A24261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C-4D86-9674-CAFD42046A26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C-4D86-9674-CAFD42046A26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C-4D86-9674-CAFD42046A26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グラフ!$I$252:$M$252</c:f>
              <c:strCache>
                <c:ptCount val="5"/>
                <c:pt idx="0">
                  <c:v>平成26年度</c:v>
                </c:pt>
                <c:pt idx="1">
                  <c:v>27 </c:v>
                </c:pt>
                <c:pt idx="2">
                  <c:v>28 </c:v>
                </c:pt>
                <c:pt idx="3">
                  <c:v>29 </c:v>
                </c:pt>
                <c:pt idx="4">
                  <c:v>30 </c:v>
                </c:pt>
              </c:strCache>
            </c:strRef>
          </c:cat>
          <c:val>
            <c:numRef>
              <c:f>グラフ!$I$253:$M$253</c:f>
              <c:numCache>
                <c:formatCode>#,##0</c:formatCode>
                <c:ptCount val="5"/>
                <c:pt idx="0">
                  <c:v>36453545</c:v>
                </c:pt>
                <c:pt idx="1">
                  <c:v>36460050</c:v>
                </c:pt>
                <c:pt idx="2">
                  <c:v>36888472</c:v>
                </c:pt>
                <c:pt idx="3">
                  <c:v>37207174</c:v>
                </c:pt>
                <c:pt idx="4">
                  <c:v>37502219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C-4D86-9674-CAFD42046A26}"/>
            </c:ext>
          </c:extLst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6-4021-94FD-80759FC5E41D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グラフ!$I$252:$M$252</c:f>
              <c:strCache>
                <c:ptCount val="5"/>
                <c:pt idx="0">
                  <c:v>平成26年度</c:v>
                </c:pt>
                <c:pt idx="1">
                  <c:v>27 </c:v>
                </c:pt>
                <c:pt idx="2">
                  <c:v>28 </c:v>
                </c:pt>
                <c:pt idx="3">
                  <c:v>29 </c:v>
                </c:pt>
                <c:pt idx="4">
                  <c:v>30 </c:v>
                </c:pt>
              </c:strCache>
            </c:strRef>
          </c:cat>
          <c:val>
            <c:numRef>
              <c:f>グラフ!$I$254:$M$254</c:f>
              <c:numCache>
                <c:formatCode>#,##0</c:formatCode>
                <c:ptCount val="5"/>
                <c:pt idx="0">
                  <c:v>5162698</c:v>
                </c:pt>
                <c:pt idx="1">
                  <c:v>5067714</c:v>
                </c:pt>
                <c:pt idx="2">
                  <c:v>4939516</c:v>
                </c:pt>
                <c:pt idx="3">
                  <c:v>4793913</c:v>
                </c:pt>
                <c:pt idx="4">
                  <c:v>4637558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0C-4D86-9674-CAFD4204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7-4E45-93FC-70816853DA86}"/>
                </c:ext>
              </c:extLst>
            </c:dLbl>
            <c:dLbl>
              <c:idx val="4"/>
              <c:layout>
                <c:manualLayout>
                  <c:x val="-8.8594098621587403E-2"/>
                  <c:y val="1.9485038274182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グラフ!$I$56:$M$56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87.2</c:v>
                </c:pt>
                <c:pt idx="1">
                  <c:v>87</c:v>
                </c:pt>
                <c:pt idx="2">
                  <c:v>91.999999999999986</c:v>
                </c:pt>
                <c:pt idx="3">
                  <c:v>88.300000000000011</c:v>
                </c:pt>
                <c:pt idx="4">
                  <c:v>83.699999999999989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5-9A4C-CE2E70B6B598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7-4E45-93FC-70816853DA86}"/>
                </c:ext>
              </c:extLst>
            </c:dLbl>
            <c:dLbl>
              <c:idx val="4"/>
              <c:layout>
                <c:manualLayout>
                  <c:x val="-7.3967198312263144E-2"/>
                  <c:y val="-2.5052192066805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グラフ!$I$56:$M$56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23</c:v>
                </c:pt>
                <c:pt idx="1">
                  <c:v>22.7</c:v>
                </c:pt>
                <c:pt idx="2">
                  <c:v>24</c:v>
                </c:pt>
                <c:pt idx="3">
                  <c:v>23.3</c:v>
                </c:pt>
                <c:pt idx="4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5-9A4C-CE2E70B6B598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7-4E45-93FC-70816853DA86}"/>
                </c:ext>
              </c:extLst>
            </c:dLbl>
            <c:dLbl>
              <c:idx val="4"/>
              <c:layout>
                <c:manualLayout>
                  <c:x val="-0.16187938046205763"/>
                  <c:y val="-6.04200594328704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グラフ!$I$56:$M$56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17</c:v>
                </c:pt>
                <c:pt idx="1">
                  <c:v>17.3</c:v>
                </c:pt>
                <c:pt idx="2">
                  <c:v>19.399999999999999</c:v>
                </c:pt>
                <c:pt idx="3">
                  <c:v>19</c:v>
                </c:pt>
                <c:pt idx="4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E-4A05-9A4C-CE2E70B6B598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7-4E45-93FC-70816853DA86}"/>
                </c:ext>
              </c:extLst>
            </c:dLbl>
            <c:dLbl>
              <c:idx val="4"/>
              <c:layout>
                <c:manualLayout>
                  <c:x val="-8.4931210521761696E-2"/>
                  <c:y val="2.4992920661036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グラフ!$I$56:$M$56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15.4</c:v>
                </c:pt>
                <c:pt idx="1">
                  <c:v>14.8</c:v>
                </c:pt>
                <c:pt idx="2">
                  <c:v>15.2</c:v>
                </c:pt>
                <c:pt idx="3">
                  <c:v>13.6</c:v>
                </c:pt>
                <c:pt idx="4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CE-4A05-9A4C-CE2E70B6B598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7-4E45-93FC-70816853DA86}"/>
                </c:ext>
              </c:extLst>
            </c:dLbl>
            <c:dLbl>
              <c:idx val="4"/>
              <c:layout>
                <c:manualLayout>
                  <c:x val="-8.8550085085518163E-2"/>
                  <c:y val="-1.4333282966494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グラフ!$I$56:$M$56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</c:v>
                </c:pt>
                <c:pt idx="1">
                  <c:v>16.2</c:v>
                </c:pt>
                <c:pt idx="2">
                  <c:v>16.7</c:v>
                </c:pt>
                <c:pt idx="3">
                  <c:v>16.600000000000001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CE-4A05-9A4C-CE2E70B6B598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537540837987987"/>
          <c:y val="6.2061788454787102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3-4F3E-AB67-7BDE8B243657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B3-4F3E-AB67-7BDE8B243657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B3-4F3E-AB67-7BDE8B24365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B3-4F3E-AB67-7BDE8B243657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B3-4F3E-AB67-7BDE8B243657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B3-4F3E-AB67-7BDE8B243657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B3-4F3E-AB67-7BDE8B243657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B3-4F3E-AB67-7BDE8B243657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B3-4F3E-AB67-7BDE8B243657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B3-4F3E-AB67-7BDE8B243657}"/>
              </c:ext>
            </c:extLst>
          </c:dPt>
          <c:dLbls>
            <c:dLbl>
              <c:idx val="0"/>
              <c:layout>
                <c:manualLayout>
                  <c:x val="0.10284082405821468"/>
                  <c:y val="-0.15879018363830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3-4F3E-AB67-7BDE8B243657}"/>
                </c:ext>
              </c:extLst>
            </c:dLbl>
            <c:dLbl>
              <c:idx val="3"/>
              <c:layout>
                <c:manualLayout>
                  <c:x val="-8.1732434019361352E-2"/>
                  <c:y val="0.23248583178695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3-4F3E-AB67-7BDE8B243657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3-4F3E-AB67-7BDE8B243657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3-4F3E-AB67-7BDE8B243657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3-4F3E-AB67-7BDE8B243657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3-4F3E-AB67-7BDE8B2436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3-4F3E-AB67-7BDE8B243657}"/>
                </c:ext>
              </c:extLst>
            </c:dLbl>
            <c:dLbl>
              <c:idx val="11"/>
              <c:layout>
                <c:manualLayout>
                  <c:x val="-5.9174809171798078E-2"/>
                  <c:y val="-0.172924921009077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3-4F3E-AB67-7BDE8B24365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#,##0_);[Red]\(#,##0\)</c:formatCode>
                <c:ptCount val="12"/>
                <c:pt idx="0">
                  <c:v>338814</c:v>
                </c:pt>
                <c:pt idx="1">
                  <c:v>10739507</c:v>
                </c:pt>
                <c:pt idx="2">
                  <c:v>22974370</c:v>
                </c:pt>
                <c:pt idx="3">
                  <c:v>2249118</c:v>
                </c:pt>
                <c:pt idx="4">
                  <c:v>51210</c:v>
                </c:pt>
                <c:pt idx="5">
                  <c:v>94784</c:v>
                </c:pt>
                <c:pt idx="6">
                  <c:v>342290</c:v>
                </c:pt>
                <c:pt idx="7">
                  <c:v>6140171</c:v>
                </c:pt>
                <c:pt idx="8">
                  <c:v>870694</c:v>
                </c:pt>
                <c:pt idx="9">
                  <c:v>4900901</c:v>
                </c:pt>
                <c:pt idx="10">
                  <c:v>0</c:v>
                </c:pt>
                <c:pt idx="11">
                  <c:v>2847487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B3-4F3E-AB67-7BDE8B24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#,##0_);[Red]\(#,##0\)</c:formatCode>
                <c:ptCount val="14"/>
                <c:pt idx="0">
                  <c:v>344907</c:v>
                </c:pt>
                <c:pt idx="1">
                  <c:v>11007504</c:v>
                </c:pt>
                <c:pt idx="2">
                  <c:v>23987912</c:v>
                </c:pt>
                <c:pt idx="3">
                  <c:v>2346958</c:v>
                </c:pt>
                <c:pt idx="4">
                  <c:v>52823</c:v>
                </c:pt>
                <c:pt idx="5">
                  <c:v>127294</c:v>
                </c:pt>
                <c:pt idx="6">
                  <c:v>347791</c:v>
                </c:pt>
                <c:pt idx="7">
                  <c:v>8498138</c:v>
                </c:pt>
                <c:pt idx="8">
                  <c:v>887481</c:v>
                </c:pt>
                <c:pt idx="9">
                  <c:v>5499592</c:v>
                </c:pt>
                <c:pt idx="10">
                  <c:v>3</c:v>
                </c:pt>
                <c:pt idx="11">
                  <c:v>2848855</c:v>
                </c:pt>
                <c:pt idx="12">
                  <c:v>1</c:v>
                </c:pt>
                <c:pt idx="13">
                  <c:v>20700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52B-9F9E-01EEA0DC8D7F}"/>
            </c:ext>
          </c:extLst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#,##0_);[Red]\(#,##0\)</c:formatCode>
                <c:ptCount val="14"/>
                <c:pt idx="0">
                  <c:v>338814</c:v>
                </c:pt>
                <c:pt idx="1">
                  <c:v>10739507</c:v>
                </c:pt>
                <c:pt idx="2">
                  <c:v>22974370</c:v>
                </c:pt>
                <c:pt idx="3">
                  <c:v>2249118</c:v>
                </c:pt>
                <c:pt idx="4">
                  <c:v>51210</c:v>
                </c:pt>
                <c:pt idx="5">
                  <c:v>94784</c:v>
                </c:pt>
                <c:pt idx="6">
                  <c:v>342290</c:v>
                </c:pt>
                <c:pt idx="7">
                  <c:v>6140171</c:v>
                </c:pt>
                <c:pt idx="8">
                  <c:v>870694</c:v>
                </c:pt>
                <c:pt idx="9">
                  <c:v>4900901</c:v>
                </c:pt>
                <c:pt idx="10" formatCode="_ * #,##0_ ;_ * \-#,##0_ ;_ * \-_ ;_ @_ ">
                  <c:v>0</c:v>
                </c:pt>
                <c:pt idx="11">
                  <c:v>2847487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52B-9F9E-01EEA0D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5-434A-94EE-052A67B1FDB7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5-434A-94EE-052A67B1FDB7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5-434A-94EE-052A67B1FDB7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5-434A-94EE-052A67B1FDB7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5-434A-94EE-052A67B1FDB7}"/>
                </c:ext>
              </c:extLst>
            </c:dLbl>
            <c:dLbl>
              <c:idx val="1"/>
              <c:layout>
                <c:manualLayout>
                  <c:x val="0.11974956357770526"/>
                  <c:y val="4.4862889774058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9467822602623"/>
                      <c:h val="0.1268883312979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5-434A-94EE-052A67B1FDB7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BF5-434A-94EE-052A67B1FDB7}"/>
                </c:ext>
              </c:extLst>
            </c:dLbl>
            <c:dLbl>
              <c:idx val="3"/>
              <c:layout>
                <c:manualLayout>
                  <c:x val="-3.7346847079101117E-2"/>
                  <c:y val="-0.216939012714680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99257529665668"/>
                      <c:h val="0.14204433682476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F5-434A-94EE-052A67B1FDB7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BF5-434A-94EE-052A67B1FDB7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グラフ!$H$219:$H$223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グラフ!$I$219:$I$223</c:f>
              <c:numCache>
                <c:formatCode>#,##0_);[Red]\(#,##0\)</c:formatCode>
                <c:ptCount val="5"/>
                <c:pt idx="0">
                  <c:v>6361168</c:v>
                </c:pt>
                <c:pt idx="1">
                  <c:v>6966212</c:v>
                </c:pt>
                <c:pt idx="2">
                  <c:v>379615</c:v>
                </c:pt>
                <c:pt idx="3">
                  <c:v>2202735</c:v>
                </c:pt>
                <c:pt idx="4">
                  <c:v>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5-434A-94EE-052A67B1F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86-4026-B929-D8D9E87C48E0}"/>
                </c:ext>
              </c:extLst>
            </c:dLbl>
            <c:dLbl>
              <c:idx val="1"/>
              <c:layout>
                <c:manualLayout>
                  <c:x val="-0.11425873465533522"/>
                  <c:y val="-1.3870246085011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6-4026-B929-D8D9E87C48E0}"/>
                </c:ext>
              </c:extLst>
            </c:dLbl>
            <c:dLbl>
              <c:idx val="2"/>
              <c:layout>
                <c:manualLayout>
                  <c:x val="-1.9630062798441584E-2"/>
                  <c:y val="-1.6947587655537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86-4026-B929-D8D9E87C48E0}"/>
                </c:ext>
              </c:extLst>
            </c:dLbl>
            <c:dLbl>
              <c:idx val="3"/>
              <c:layout>
                <c:manualLayout>
                  <c:x val="-1.9665521942207557E-2"/>
                  <c:y val="-1.9867441211898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86-4026-B929-D8D9E87C48E0}"/>
                </c:ext>
              </c:extLst>
            </c:dLbl>
            <c:dLbl>
              <c:idx val="4"/>
              <c:layout>
                <c:manualLayout>
                  <c:x val="-0.10670443814919736"/>
                  <c:y val="-1.685309470544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105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B2C-896E-E68C6CF06DE2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86-4026-B929-D8D9E87C48E0}"/>
                </c:ext>
              </c:extLst>
            </c:dLbl>
            <c:dLbl>
              <c:idx val="1"/>
              <c:layout>
                <c:manualLayout>
                  <c:x val="-8.9707271010387155E-2"/>
                  <c:y val="-4.5190156599552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6-4026-B929-D8D9E87C48E0}"/>
                </c:ext>
              </c:extLst>
            </c:dLbl>
            <c:dLbl>
              <c:idx val="2"/>
              <c:layout>
                <c:manualLayout>
                  <c:x val="-2.1711425144704664E-2"/>
                  <c:y val="-2.1358935257433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86-4026-B929-D8D9E87C48E0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86-4026-B929-D8D9E87C48E0}"/>
                </c:ext>
              </c:extLst>
            </c:dLbl>
            <c:dLbl>
              <c:idx val="4"/>
              <c:layout>
                <c:manualLayout>
                  <c:x val="-0.10481586402266289"/>
                  <c:y val="-2.729306487695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105</c:v>
                </c:pt>
                <c:pt idx="2">
                  <c:v>122</c:v>
                </c:pt>
                <c:pt idx="3">
                  <c:v>122</c:v>
                </c:pt>
                <c:pt idx="4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B2C-896E-E68C6CF06DE2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6-4026-B929-D8D9E87C48E0}"/>
                </c:ext>
              </c:extLst>
            </c:dLbl>
            <c:dLbl>
              <c:idx val="1"/>
              <c:layout>
                <c:manualLayout>
                  <c:x val="-6.1378659112370164E-2"/>
                  <c:y val="3.3855331841908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6-4026-B929-D8D9E87C48E0}"/>
                </c:ext>
              </c:extLst>
            </c:dLbl>
            <c:dLbl>
              <c:idx val="2"/>
              <c:layout>
                <c:manualLayout>
                  <c:x val="-3.8715769593956562E-2"/>
                  <c:y val="3.08724832214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86-4026-B929-D8D9E87C48E0}"/>
                </c:ext>
              </c:extLst>
            </c:dLbl>
            <c:dLbl>
              <c:idx val="3"/>
              <c:layout>
                <c:manualLayout>
                  <c:x val="-6.8932955618508027E-2"/>
                  <c:y val="3.385533184190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86-4026-B929-D8D9E87C48E0}"/>
                </c:ext>
              </c:extLst>
            </c:dLbl>
            <c:dLbl>
              <c:idx val="4"/>
              <c:layout>
                <c:manualLayout>
                  <c:x val="-0.11805004506886985"/>
                  <c:y val="2.1798028825899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平成26年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104</c:v>
                </c:pt>
                <c:pt idx="2">
                  <c:v>119</c:v>
                </c:pt>
                <c:pt idx="3">
                  <c:v>118</c:v>
                </c:pt>
                <c:pt idx="4">
                  <c:v>113.99999999999999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B-4B2C-896E-E68C6CF06D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472909936"/>
        <c:scaling>
          <c:orientation val="minMax"/>
          <c:max val="135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5816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39.1</c:v>
                </c:pt>
                <c:pt idx="1">
                  <c:v>39.200000000000003</c:v>
                </c:pt>
                <c:pt idx="2">
                  <c:v>39.799999999999997</c:v>
                </c:pt>
                <c:pt idx="3">
                  <c:v>39.799999999999997</c:v>
                </c:pt>
                <c:pt idx="4">
                  <c:v>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A63-B99B-F1BC71A8FEC2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60.9</c:v>
                </c:pt>
                <c:pt idx="1">
                  <c:v>60.8</c:v>
                </c:pt>
                <c:pt idx="2">
                  <c:v>60.2</c:v>
                </c:pt>
                <c:pt idx="3">
                  <c:v>60.2</c:v>
                </c:pt>
                <c:pt idx="4">
                  <c:v>57.8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A63-B99B-F1BC71A8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90381026298618"/>
          <c:y val="0.11902210523086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4-4235-AFD9-4EB43D727097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4-4235-AFD9-4EB43D727097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4-4235-AFD9-4EB43D72709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E4-4235-AFD9-4EB43D727097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E4-4235-AFD9-4EB43D727097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E4-4235-AFD9-4EB43D727097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1E4-4235-AFD9-4EB43D727097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E4-4235-AFD9-4EB43D727097}"/>
              </c:ext>
            </c:extLst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4-4235-AFD9-4EB43D727097}"/>
                </c:ext>
              </c:extLst>
            </c:dLbl>
            <c:dLbl>
              <c:idx val="1"/>
              <c:layout>
                <c:manualLayout>
                  <c:x val="3.4844394450693664E-2"/>
                  <c:y val="-4.52529105944474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4-4235-AFD9-4EB43D727097}"/>
                </c:ext>
              </c:extLst>
            </c:dLbl>
            <c:dLbl>
              <c:idx val="2"/>
              <c:layout>
                <c:manualLayout>
                  <c:x val="9.5058117735282392E-3"/>
                  <c:y val="-1.49050349503949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4-4235-AFD9-4EB43D727097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E4-4235-AFD9-4EB43D727097}"/>
                </c:ext>
              </c:extLst>
            </c:dLbl>
            <c:dLbl>
              <c:idx val="4"/>
              <c:layout>
                <c:manualLayout>
                  <c:x val="-6.8758755155605547E-2"/>
                  <c:y val="0.12122960257737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E4-4235-AFD9-4EB43D727097}"/>
                </c:ext>
              </c:extLst>
            </c:dLbl>
            <c:dLbl>
              <c:idx val="5"/>
              <c:layout>
                <c:manualLayout>
                  <c:x val="-1.7954255718035245E-2"/>
                  <c:y val="1.73872689842868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E4-4235-AFD9-4EB43D727097}"/>
                </c:ext>
              </c:extLst>
            </c:dLbl>
            <c:dLbl>
              <c:idx val="6"/>
              <c:layout>
                <c:manualLayout>
                  <c:x val="-8.5972253468316454E-2"/>
                  <c:y val="6.0091417671757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E4-4235-AFD9-4EB43D72709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20.200000000000003</c:v>
                </c:pt>
                <c:pt idx="1">
                  <c:v>5.5</c:v>
                </c:pt>
                <c:pt idx="2" formatCode="0.0_ ">
                  <c:v>9.4</c:v>
                </c:pt>
                <c:pt idx="3" formatCode="0.0_);[Red]\(0.0\)">
                  <c:v>21.2</c:v>
                </c:pt>
                <c:pt idx="4">
                  <c:v>4.1000000000000005</c:v>
                </c:pt>
                <c:pt idx="5">
                  <c:v>7.6</c:v>
                </c:pt>
                <c:pt idx="6" formatCode="0.0_ ">
                  <c:v>1.7999999999999998</c:v>
                </c:pt>
                <c:pt idx="7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E4-4235-AFD9-4EB43D7270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7687614251472004"/>
          <c:h val="0.773836757982216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0-4BA0-8318-66A7DA7B4A52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0-4BA0-8318-66A7DA7B4A52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0-4BA0-8318-66A7DA7B4A52}"/>
                </c:ext>
              </c:extLst>
            </c:dLbl>
            <c:dLbl>
              <c:idx val="4"/>
              <c:layout>
                <c:manualLayout>
                  <c:x val="-8.8315718167051638E-2"/>
                  <c:y val="-3.059937668580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125763</c:v>
                </c:pt>
                <c:pt idx="1">
                  <c:v>124038</c:v>
                </c:pt>
                <c:pt idx="2">
                  <c:v>118912</c:v>
                </c:pt>
                <c:pt idx="3">
                  <c:v>123620</c:v>
                </c:pt>
                <c:pt idx="4">
                  <c:v>139632.6024250607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E92-AAC7-1B1A3B1F0F4B}"/>
            </c:ext>
          </c:extLst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F-4E92-AAC7-1B1A3B1F0F4B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F-4E92-AAC7-1B1A3B1F0F4B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F-4E92-AAC7-1B1A3B1F0F4B}"/>
                </c:ext>
              </c:extLst>
            </c:dLbl>
            <c:dLbl>
              <c:idx val="3"/>
              <c:layout>
                <c:manualLayout>
                  <c:x val="-8.0617975482019558E-2"/>
                  <c:y val="3.3807355822885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F-4E92-AAC7-1B1A3B1F0F4B}"/>
                </c:ext>
              </c:extLst>
            </c:dLbl>
            <c:dLbl>
              <c:idx val="4"/>
              <c:layout>
                <c:manualLayout>
                  <c:x val="-8.4615440646237577E-2"/>
                  <c:y val="2.4290226853679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382751.24151122186</c:v>
                </c:pt>
                <c:pt idx="1">
                  <c:v>398763.10089804541</c:v>
                </c:pt>
                <c:pt idx="2">
                  <c:v>463272.98420468753</c:v>
                </c:pt>
                <c:pt idx="3">
                  <c:v>463795.29648205772</c:v>
                </c:pt>
                <c:pt idx="4">
                  <c:v>451953.33993810223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F-4E92-AAC7-1B1A3B1F0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A00-00007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9" name="Text Box 24">
          <a:extLst>
            <a:ext uri="{FF2B5EF4-FFF2-40B4-BE49-F238E27FC236}">
              <a16:creationId xmlns:a16="http://schemas.microsoft.com/office/drawing/2014/main" id="{00000000-0008-0000-0A00-000079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0" name="Text Box 37">
          <a:extLst>
            <a:ext uri="{FF2B5EF4-FFF2-40B4-BE49-F238E27FC236}">
              <a16:creationId xmlns:a16="http://schemas.microsoft.com/office/drawing/2014/main" id="{00000000-0008-0000-0A00-00007A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1" name="Text Box 38">
          <a:extLst>
            <a:ext uri="{FF2B5EF4-FFF2-40B4-BE49-F238E27FC236}">
              <a16:creationId xmlns:a16="http://schemas.microsoft.com/office/drawing/2014/main" id="{00000000-0008-0000-0A00-00007B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92" name="Text Box 39">
          <a:extLst>
            <a:ext uri="{FF2B5EF4-FFF2-40B4-BE49-F238E27FC236}">
              <a16:creationId xmlns:a16="http://schemas.microsoft.com/office/drawing/2014/main" id="{00000000-0008-0000-0A00-00007C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3" name="Text Box 41">
          <a:extLst>
            <a:ext uri="{FF2B5EF4-FFF2-40B4-BE49-F238E27FC236}">
              <a16:creationId xmlns:a16="http://schemas.microsoft.com/office/drawing/2014/main" id="{00000000-0008-0000-0A00-00007D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4" name="Text Box 42">
          <a:extLst>
            <a:ext uri="{FF2B5EF4-FFF2-40B4-BE49-F238E27FC236}">
              <a16:creationId xmlns:a16="http://schemas.microsoft.com/office/drawing/2014/main" id="{00000000-0008-0000-0A00-00007E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781050</xdr:colOff>
      <xdr:row>0</xdr:row>
      <xdr:rowOff>57150</xdr:rowOff>
    </xdr:from>
    <xdr:to>
      <xdr:col>11</xdr:col>
      <xdr:colOff>400050</xdr:colOff>
      <xdr:row>2</xdr:row>
      <xdr:rowOff>85725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A00-00007F030000}"/>
            </a:ext>
          </a:extLst>
        </xdr:cNvPr>
        <xdr:cNvSpPr txBox="1">
          <a:spLocks noChangeArrowheads="1"/>
        </xdr:cNvSpPr>
      </xdr:nvSpPr>
      <xdr:spPr bwMode="auto">
        <a:xfrm>
          <a:off x="5467350" y="57150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8" name="Text Box 38">
          <a:extLst>
            <a:ext uri="{FF2B5EF4-FFF2-40B4-BE49-F238E27FC236}">
              <a16:creationId xmlns:a16="http://schemas.microsoft.com/office/drawing/2014/main" id="{00000000-0008-0000-0A00-000082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9" name="Text Box 39">
          <a:extLst>
            <a:ext uri="{FF2B5EF4-FFF2-40B4-BE49-F238E27FC236}">
              <a16:creationId xmlns:a16="http://schemas.microsoft.com/office/drawing/2014/main" id="{00000000-0008-0000-0A00-000083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0" name="Text Box 41">
          <a:extLst>
            <a:ext uri="{FF2B5EF4-FFF2-40B4-BE49-F238E27FC236}">
              <a16:creationId xmlns:a16="http://schemas.microsoft.com/office/drawing/2014/main" id="{00000000-0008-0000-0A00-00008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1" name="Text Box 42">
          <a:extLst>
            <a:ext uri="{FF2B5EF4-FFF2-40B4-BE49-F238E27FC236}">
              <a16:creationId xmlns:a16="http://schemas.microsoft.com/office/drawing/2014/main" id="{00000000-0008-0000-0A00-000085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A00-00008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3" name="Text Box 24">
          <a:extLst>
            <a:ext uri="{FF2B5EF4-FFF2-40B4-BE49-F238E27FC236}">
              <a16:creationId xmlns:a16="http://schemas.microsoft.com/office/drawing/2014/main" id="{00000000-0008-0000-0A00-00008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4" name="Text Box 37">
          <a:extLst>
            <a:ext uri="{FF2B5EF4-FFF2-40B4-BE49-F238E27FC236}">
              <a16:creationId xmlns:a16="http://schemas.microsoft.com/office/drawing/2014/main" id="{00000000-0008-0000-0A00-00008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5" name="Text Box 38">
          <a:extLst>
            <a:ext uri="{FF2B5EF4-FFF2-40B4-BE49-F238E27FC236}">
              <a16:creationId xmlns:a16="http://schemas.microsoft.com/office/drawing/2014/main" id="{00000000-0008-0000-0A00-000089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06" name="Text Box 39">
          <a:extLst>
            <a:ext uri="{FF2B5EF4-FFF2-40B4-BE49-F238E27FC236}">
              <a16:creationId xmlns:a16="http://schemas.microsoft.com/office/drawing/2014/main" id="{00000000-0008-0000-0A00-00008A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7" name="Text Box 41">
          <a:extLst>
            <a:ext uri="{FF2B5EF4-FFF2-40B4-BE49-F238E27FC236}">
              <a16:creationId xmlns:a16="http://schemas.microsoft.com/office/drawing/2014/main" id="{00000000-0008-0000-0A00-00008B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8" name="Text Box 42">
          <a:extLst>
            <a:ext uri="{FF2B5EF4-FFF2-40B4-BE49-F238E27FC236}">
              <a16:creationId xmlns:a16="http://schemas.microsoft.com/office/drawing/2014/main" id="{00000000-0008-0000-0A00-00008C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A00-00008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10" name="Text Box 24">
          <a:extLst>
            <a:ext uri="{FF2B5EF4-FFF2-40B4-BE49-F238E27FC236}">
              <a16:creationId xmlns:a16="http://schemas.microsoft.com/office/drawing/2014/main" id="{00000000-0008-0000-0A00-00008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1" name="Text Box 37">
          <a:extLst>
            <a:ext uri="{FF2B5EF4-FFF2-40B4-BE49-F238E27FC236}">
              <a16:creationId xmlns:a16="http://schemas.microsoft.com/office/drawing/2014/main" id="{00000000-0008-0000-0A00-00008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2" name="Text Box 38">
          <a:extLst>
            <a:ext uri="{FF2B5EF4-FFF2-40B4-BE49-F238E27FC236}">
              <a16:creationId xmlns:a16="http://schemas.microsoft.com/office/drawing/2014/main" id="{00000000-0008-0000-0A00-00009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13" name="Text Box 39">
          <a:extLst>
            <a:ext uri="{FF2B5EF4-FFF2-40B4-BE49-F238E27FC236}">
              <a16:creationId xmlns:a16="http://schemas.microsoft.com/office/drawing/2014/main" id="{00000000-0008-0000-0A00-000091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4" name="Text Box 41">
          <a:extLst>
            <a:ext uri="{FF2B5EF4-FFF2-40B4-BE49-F238E27FC236}">
              <a16:creationId xmlns:a16="http://schemas.microsoft.com/office/drawing/2014/main" id="{00000000-0008-0000-0A00-00009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5" name="Text Box 42">
          <a:extLst>
            <a:ext uri="{FF2B5EF4-FFF2-40B4-BE49-F238E27FC236}">
              <a16:creationId xmlns:a16="http://schemas.microsoft.com/office/drawing/2014/main" id="{00000000-0008-0000-0A00-00009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A00-00009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7" name="Text Box 24">
          <a:extLst>
            <a:ext uri="{FF2B5EF4-FFF2-40B4-BE49-F238E27FC236}">
              <a16:creationId xmlns:a16="http://schemas.microsoft.com/office/drawing/2014/main" id="{00000000-0008-0000-0A00-00009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8" name="Text Box 37">
          <a:extLst>
            <a:ext uri="{FF2B5EF4-FFF2-40B4-BE49-F238E27FC236}">
              <a16:creationId xmlns:a16="http://schemas.microsoft.com/office/drawing/2014/main" id="{00000000-0008-0000-0A00-00009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9" name="Text Box 38">
          <a:extLst>
            <a:ext uri="{FF2B5EF4-FFF2-40B4-BE49-F238E27FC236}">
              <a16:creationId xmlns:a16="http://schemas.microsoft.com/office/drawing/2014/main" id="{00000000-0008-0000-0A00-00009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20" name="Text Box 39">
          <a:extLst>
            <a:ext uri="{FF2B5EF4-FFF2-40B4-BE49-F238E27FC236}">
              <a16:creationId xmlns:a16="http://schemas.microsoft.com/office/drawing/2014/main" id="{00000000-0008-0000-0A00-000098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A00-00009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2" name="Text Box 24">
          <a:extLst>
            <a:ext uri="{FF2B5EF4-FFF2-40B4-BE49-F238E27FC236}">
              <a16:creationId xmlns:a16="http://schemas.microsoft.com/office/drawing/2014/main" id="{00000000-0008-0000-0A00-00009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3" name="Text Box 37">
          <a:extLst>
            <a:ext uri="{FF2B5EF4-FFF2-40B4-BE49-F238E27FC236}">
              <a16:creationId xmlns:a16="http://schemas.microsoft.com/office/drawing/2014/main" id="{00000000-0008-0000-0A00-00009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4" name="Text Box 38">
          <a:extLst>
            <a:ext uri="{FF2B5EF4-FFF2-40B4-BE49-F238E27FC236}">
              <a16:creationId xmlns:a16="http://schemas.microsoft.com/office/drawing/2014/main" id="{00000000-0008-0000-0A00-00009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25" name="Text Box 39">
          <a:extLst>
            <a:ext uri="{FF2B5EF4-FFF2-40B4-BE49-F238E27FC236}">
              <a16:creationId xmlns:a16="http://schemas.microsoft.com/office/drawing/2014/main" id="{00000000-0008-0000-0A00-00009D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A00-00009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7" name="Text Box 24">
          <a:extLst>
            <a:ext uri="{FF2B5EF4-FFF2-40B4-BE49-F238E27FC236}">
              <a16:creationId xmlns:a16="http://schemas.microsoft.com/office/drawing/2014/main" id="{00000000-0008-0000-0A00-00009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8" name="Text Box 37">
          <a:extLst>
            <a:ext uri="{FF2B5EF4-FFF2-40B4-BE49-F238E27FC236}">
              <a16:creationId xmlns:a16="http://schemas.microsoft.com/office/drawing/2014/main" id="{00000000-0008-0000-0A00-0000A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9" name="Text Box 38">
          <a:extLst>
            <a:ext uri="{FF2B5EF4-FFF2-40B4-BE49-F238E27FC236}">
              <a16:creationId xmlns:a16="http://schemas.microsoft.com/office/drawing/2014/main" id="{00000000-0008-0000-0A00-0000A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30" name="Text Box 39">
          <a:extLst>
            <a:ext uri="{FF2B5EF4-FFF2-40B4-BE49-F238E27FC236}">
              <a16:creationId xmlns:a16="http://schemas.microsoft.com/office/drawing/2014/main" id="{00000000-0008-0000-0A00-0000A2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A00-0000A3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2" name="Text Box 24">
          <a:extLst>
            <a:ext uri="{FF2B5EF4-FFF2-40B4-BE49-F238E27FC236}">
              <a16:creationId xmlns:a16="http://schemas.microsoft.com/office/drawing/2014/main" id="{00000000-0008-0000-0A00-0000A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3" name="Text Box 37">
          <a:extLst>
            <a:ext uri="{FF2B5EF4-FFF2-40B4-BE49-F238E27FC236}">
              <a16:creationId xmlns:a16="http://schemas.microsoft.com/office/drawing/2014/main" id="{00000000-0008-0000-0A00-0000A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4" name="Text Box 38">
          <a:extLst>
            <a:ext uri="{FF2B5EF4-FFF2-40B4-BE49-F238E27FC236}">
              <a16:creationId xmlns:a16="http://schemas.microsoft.com/office/drawing/2014/main" id="{00000000-0008-0000-0A00-0000A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35" name="Text Box 39">
          <a:extLst>
            <a:ext uri="{FF2B5EF4-FFF2-40B4-BE49-F238E27FC236}">
              <a16:creationId xmlns:a16="http://schemas.microsoft.com/office/drawing/2014/main" id="{00000000-0008-0000-0A00-0000A7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6" name="Text Box 41">
          <a:extLst>
            <a:ext uri="{FF2B5EF4-FFF2-40B4-BE49-F238E27FC236}">
              <a16:creationId xmlns:a16="http://schemas.microsoft.com/office/drawing/2014/main" id="{00000000-0008-0000-0A00-0000A8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7" name="Text Box 42">
          <a:extLst>
            <a:ext uri="{FF2B5EF4-FFF2-40B4-BE49-F238E27FC236}">
              <a16:creationId xmlns:a16="http://schemas.microsoft.com/office/drawing/2014/main" id="{00000000-0008-0000-0A00-0000A9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A00-0000A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9" name="Text Box 24">
          <a:extLst>
            <a:ext uri="{FF2B5EF4-FFF2-40B4-BE49-F238E27FC236}">
              <a16:creationId xmlns:a16="http://schemas.microsoft.com/office/drawing/2014/main" id="{00000000-0008-0000-0A00-0000A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0" name="Text Box 37">
          <a:extLst>
            <a:ext uri="{FF2B5EF4-FFF2-40B4-BE49-F238E27FC236}">
              <a16:creationId xmlns:a16="http://schemas.microsoft.com/office/drawing/2014/main" id="{00000000-0008-0000-0A00-0000A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1" name="Text Box 38">
          <a:extLst>
            <a:ext uri="{FF2B5EF4-FFF2-40B4-BE49-F238E27FC236}">
              <a16:creationId xmlns:a16="http://schemas.microsoft.com/office/drawing/2014/main" id="{00000000-0008-0000-0A00-0000A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42" name="Text Box 39">
          <a:extLst>
            <a:ext uri="{FF2B5EF4-FFF2-40B4-BE49-F238E27FC236}">
              <a16:creationId xmlns:a16="http://schemas.microsoft.com/office/drawing/2014/main" id="{00000000-0008-0000-0A00-0000AE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3" name="Text Box 41">
          <a:extLst>
            <a:ext uri="{FF2B5EF4-FFF2-40B4-BE49-F238E27FC236}">
              <a16:creationId xmlns:a16="http://schemas.microsoft.com/office/drawing/2014/main" id="{00000000-0008-0000-0A00-0000A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4" name="Text Box 42">
          <a:extLst>
            <a:ext uri="{FF2B5EF4-FFF2-40B4-BE49-F238E27FC236}">
              <a16:creationId xmlns:a16="http://schemas.microsoft.com/office/drawing/2014/main" id="{00000000-0008-0000-0A00-0000B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5" name="Text Box 41">
          <a:extLst>
            <a:ext uri="{FF2B5EF4-FFF2-40B4-BE49-F238E27FC236}">
              <a16:creationId xmlns:a16="http://schemas.microsoft.com/office/drawing/2014/main" id="{00000000-0008-0000-0A00-0000B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6" name="Text Box 42">
          <a:extLst>
            <a:ext uri="{FF2B5EF4-FFF2-40B4-BE49-F238E27FC236}">
              <a16:creationId xmlns:a16="http://schemas.microsoft.com/office/drawing/2014/main" id="{00000000-0008-0000-0A00-0000B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7" name="Text Box 41">
          <a:extLst>
            <a:ext uri="{FF2B5EF4-FFF2-40B4-BE49-F238E27FC236}">
              <a16:creationId xmlns:a16="http://schemas.microsoft.com/office/drawing/2014/main" id="{00000000-0008-0000-0A00-0000B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8" name="Text Box 42">
          <a:extLst>
            <a:ext uri="{FF2B5EF4-FFF2-40B4-BE49-F238E27FC236}">
              <a16:creationId xmlns:a16="http://schemas.microsoft.com/office/drawing/2014/main" id="{00000000-0008-0000-0A00-0000B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A00-0000B5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50" name="Text Box 24">
          <a:extLst>
            <a:ext uri="{FF2B5EF4-FFF2-40B4-BE49-F238E27FC236}">
              <a16:creationId xmlns:a16="http://schemas.microsoft.com/office/drawing/2014/main" id="{00000000-0008-0000-0A00-0000B6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1" name="Text Box 37">
          <a:extLst>
            <a:ext uri="{FF2B5EF4-FFF2-40B4-BE49-F238E27FC236}">
              <a16:creationId xmlns:a16="http://schemas.microsoft.com/office/drawing/2014/main" id="{00000000-0008-0000-0A00-0000B7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2" name="Text Box 38">
          <a:extLst>
            <a:ext uri="{FF2B5EF4-FFF2-40B4-BE49-F238E27FC236}">
              <a16:creationId xmlns:a16="http://schemas.microsoft.com/office/drawing/2014/main" id="{00000000-0008-0000-0A00-0000B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53" name="Text Box 39">
          <a:extLst>
            <a:ext uri="{FF2B5EF4-FFF2-40B4-BE49-F238E27FC236}">
              <a16:creationId xmlns:a16="http://schemas.microsoft.com/office/drawing/2014/main" id="{00000000-0008-0000-0A00-0000B9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4" name="Text Box 41">
          <a:extLst>
            <a:ext uri="{FF2B5EF4-FFF2-40B4-BE49-F238E27FC236}">
              <a16:creationId xmlns:a16="http://schemas.microsoft.com/office/drawing/2014/main" id="{00000000-0008-0000-0A00-0000BA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5" name="Text Box 42">
          <a:extLst>
            <a:ext uri="{FF2B5EF4-FFF2-40B4-BE49-F238E27FC236}">
              <a16:creationId xmlns:a16="http://schemas.microsoft.com/office/drawing/2014/main" id="{00000000-0008-0000-0A00-0000BB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6" name="Text Box 41">
          <a:extLst>
            <a:ext uri="{FF2B5EF4-FFF2-40B4-BE49-F238E27FC236}">
              <a16:creationId xmlns:a16="http://schemas.microsoft.com/office/drawing/2014/main" id="{00000000-0008-0000-0A00-0000BC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7" name="Text Box 42">
          <a:extLst>
            <a:ext uri="{FF2B5EF4-FFF2-40B4-BE49-F238E27FC236}">
              <a16:creationId xmlns:a16="http://schemas.microsoft.com/office/drawing/2014/main" id="{00000000-0008-0000-0A00-0000B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8" name="Text Box 41">
          <a:extLst>
            <a:ext uri="{FF2B5EF4-FFF2-40B4-BE49-F238E27FC236}">
              <a16:creationId xmlns:a16="http://schemas.microsoft.com/office/drawing/2014/main" id="{00000000-0008-0000-0A00-0000BE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9" name="Text Box 42">
          <a:extLst>
            <a:ext uri="{FF2B5EF4-FFF2-40B4-BE49-F238E27FC236}">
              <a16:creationId xmlns:a16="http://schemas.microsoft.com/office/drawing/2014/main" id="{00000000-0008-0000-0A00-0000B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A00-0000C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1" name="Text Box 24">
          <a:extLst>
            <a:ext uri="{FF2B5EF4-FFF2-40B4-BE49-F238E27FC236}">
              <a16:creationId xmlns:a16="http://schemas.microsoft.com/office/drawing/2014/main" id="{00000000-0008-0000-0A00-0000C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2" name="Text Box 37">
          <a:extLst>
            <a:ext uri="{FF2B5EF4-FFF2-40B4-BE49-F238E27FC236}">
              <a16:creationId xmlns:a16="http://schemas.microsoft.com/office/drawing/2014/main" id="{00000000-0008-0000-0A00-0000C2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3" name="Text Box 38">
          <a:extLst>
            <a:ext uri="{FF2B5EF4-FFF2-40B4-BE49-F238E27FC236}">
              <a16:creationId xmlns:a16="http://schemas.microsoft.com/office/drawing/2014/main" id="{00000000-0008-0000-0A00-0000C3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64" name="Text Box 39">
          <a:extLst>
            <a:ext uri="{FF2B5EF4-FFF2-40B4-BE49-F238E27FC236}">
              <a16:creationId xmlns:a16="http://schemas.microsoft.com/office/drawing/2014/main" id="{00000000-0008-0000-0A00-0000C4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5" name="Text Box 41">
          <a:extLst>
            <a:ext uri="{FF2B5EF4-FFF2-40B4-BE49-F238E27FC236}">
              <a16:creationId xmlns:a16="http://schemas.microsoft.com/office/drawing/2014/main" id="{00000000-0008-0000-0A00-0000C5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6" name="Text Box 42">
          <a:extLst>
            <a:ext uri="{FF2B5EF4-FFF2-40B4-BE49-F238E27FC236}">
              <a16:creationId xmlns:a16="http://schemas.microsoft.com/office/drawing/2014/main" id="{00000000-0008-0000-0A00-0000C6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A00-0000C7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8" name="Text Box 24">
          <a:extLst>
            <a:ext uri="{FF2B5EF4-FFF2-40B4-BE49-F238E27FC236}">
              <a16:creationId xmlns:a16="http://schemas.microsoft.com/office/drawing/2014/main" id="{00000000-0008-0000-0A00-0000C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9" name="Text Box 37">
          <a:extLst>
            <a:ext uri="{FF2B5EF4-FFF2-40B4-BE49-F238E27FC236}">
              <a16:creationId xmlns:a16="http://schemas.microsoft.com/office/drawing/2014/main" id="{00000000-0008-0000-0A00-0000C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0" name="Text Box 38">
          <a:extLst>
            <a:ext uri="{FF2B5EF4-FFF2-40B4-BE49-F238E27FC236}">
              <a16:creationId xmlns:a16="http://schemas.microsoft.com/office/drawing/2014/main" id="{00000000-0008-0000-0A00-0000C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1" name="Text Box 39">
          <a:extLst>
            <a:ext uri="{FF2B5EF4-FFF2-40B4-BE49-F238E27FC236}">
              <a16:creationId xmlns:a16="http://schemas.microsoft.com/office/drawing/2014/main" id="{00000000-0008-0000-0A00-0000CB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2" name="Text Box 41">
          <a:extLst>
            <a:ext uri="{FF2B5EF4-FFF2-40B4-BE49-F238E27FC236}">
              <a16:creationId xmlns:a16="http://schemas.microsoft.com/office/drawing/2014/main" id="{00000000-0008-0000-0A00-0000CC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3" name="Text Box 42">
          <a:extLst>
            <a:ext uri="{FF2B5EF4-FFF2-40B4-BE49-F238E27FC236}">
              <a16:creationId xmlns:a16="http://schemas.microsoft.com/office/drawing/2014/main" id="{00000000-0008-0000-0A00-0000C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A00-0000C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5" name="Text Box 24">
          <a:extLst>
            <a:ext uri="{FF2B5EF4-FFF2-40B4-BE49-F238E27FC236}">
              <a16:creationId xmlns:a16="http://schemas.microsoft.com/office/drawing/2014/main" id="{00000000-0008-0000-0A00-0000C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6" name="Text Box 37">
          <a:extLst>
            <a:ext uri="{FF2B5EF4-FFF2-40B4-BE49-F238E27FC236}">
              <a16:creationId xmlns:a16="http://schemas.microsoft.com/office/drawing/2014/main" id="{00000000-0008-0000-0A00-0000D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7" name="Text Box 38">
          <a:extLst>
            <a:ext uri="{FF2B5EF4-FFF2-40B4-BE49-F238E27FC236}">
              <a16:creationId xmlns:a16="http://schemas.microsoft.com/office/drawing/2014/main" id="{00000000-0008-0000-0A00-0000D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8" name="Text Box 39">
          <a:extLst>
            <a:ext uri="{FF2B5EF4-FFF2-40B4-BE49-F238E27FC236}">
              <a16:creationId xmlns:a16="http://schemas.microsoft.com/office/drawing/2014/main" id="{00000000-0008-0000-0A00-0000D2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A00-0000D3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0" name="Text Box 24">
          <a:extLst>
            <a:ext uri="{FF2B5EF4-FFF2-40B4-BE49-F238E27FC236}">
              <a16:creationId xmlns:a16="http://schemas.microsoft.com/office/drawing/2014/main" id="{00000000-0008-0000-0A00-0000D4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1" name="Text Box 37">
          <a:extLst>
            <a:ext uri="{FF2B5EF4-FFF2-40B4-BE49-F238E27FC236}">
              <a16:creationId xmlns:a16="http://schemas.microsoft.com/office/drawing/2014/main" id="{00000000-0008-0000-0A00-0000D5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2" name="Text Box 38">
          <a:extLst>
            <a:ext uri="{FF2B5EF4-FFF2-40B4-BE49-F238E27FC236}">
              <a16:creationId xmlns:a16="http://schemas.microsoft.com/office/drawing/2014/main" id="{00000000-0008-0000-0A00-0000D6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3" name="Text Box 39">
          <a:extLst>
            <a:ext uri="{FF2B5EF4-FFF2-40B4-BE49-F238E27FC236}">
              <a16:creationId xmlns:a16="http://schemas.microsoft.com/office/drawing/2014/main" id="{00000000-0008-0000-0A00-0000D7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A00-0000D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5" name="Text Box 24">
          <a:extLst>
            <a:ext uri="{FF2B5EF4-FFF2-40B4-BE49-F238E27FC236}">
              <a16:creationId xmlns:a16="http://schemas.microsoft.com/office/drawing/2014/main" id="{00000000-0008-0000-0A00-0000D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6" name="Text Box 37">
          <a:extLst>
            <a:ext uri="{FF2B5EF4-FFF2-40B4-BE49-F238E27FC236}">
              <a16:creationId xmlns:a16="http://schemas.microsoft.com/office/drawing/2014/main" id="{00000000-0008-0000-0A00-0000D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7" name="Text Box 38">
          <a:extLst>
            <a:ext uri="{FF2B5EF4-FFF2-40B4-BE49-F238E27FC236}">
              <a16:creationId xmlns:a16="http://schemas.microsoft.com/office/drawing/2014/main" id="{00000000-0008-0000-0A00-0000D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8" name="Text Box 39">
          <a:extLst>
            <a:ext uri="{FF2B5EF4-FFF2-40B4-BE49-F238E27FC236}">
              <a16:creationId xmlns:a16="http://schemas.microsoft.com/office/drawing/2014/main" id="{00000000-0008-0000-0A00-0000DC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89" name="Text Box 41">
          <a:extLst>
            <a:ext uri="{FF2B5EF4-FFF2-40B4-BE49-F238E27FC236}">
              <a16:creationId xmlns:a16="http://schemas.microsoft.com/office/drawing/2014/main" id="{00000000-0008-0000-0A00-0000D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0" name="Text Box 42">
          <a:extLst>
            <a:ext uri="{FF2B5EF4-FFF2-40B4-BE49-F238E27FC236}">
              <a16:creationId xmlns:a16="http://schemas.microsoft.com/office/drawing/2014/main" id="{00000000-0008-0000-0A00-0000DE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1" name="Text Box 41">
          <a:extLst>
            <a:ext uri="{FF2B5EF4-FFF2-40B4-BE49-F238E27FC236}">
              <a16:creationId xmlns:a16="http://schemas.microsoft.com/office/drawing/2014/main" id="{00000000-0008-0000-0A00-0000D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2" name="Text Box 42">
          <a:extLst>
            <a:ext uri="{FF2B5EF4-FFF2-40B4-BE49-F238E27FC236}">
              <a16:creationId xmlns:a16="http://schemas.microsoft.com/office/drawing/2014/main" id="{00000000-0008-0000-0A00-0000E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3" name="Text Box 41">
          <a:extLst>
            <a:ext uri="{FF2B5EF4-FFF2-40B4-BE49-F238E27FC236}">
              <a16:creationId xmlns:a16="http://schemas.microsoft.com/office/drawing/2014/main" id="{00000000-0008-0000-0A00-0000E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4" name="Text Box 42">
          <a:extLst>
            <a:ext uri="{FF2B5EF4-FFF2-40B4-BE49-F238E27FC236}">
              <a16:creationId xmlns:a16="http://schemas.microsoft.com/office/drawing/2014/main" id="{00000000-0008-0000-0A00-0000E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A00-0000E3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6" name="Text Box 24">
          <a:extLst>
            <a:ext uri="{FF2B5EF4-FFF2-40B4-BE49-F238E27FC236}">
              <a16:creationId xmlns:a16="http://schemas.microsoft.com/office/drawing/2014/main" id="{00000000-0008-0000-0A00-0000E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7" name="Text Box 37">
          <a:extLst>
            <a:ext uri="{FF2B5EF4-FFF2-40B4-BE49-F238E27FC236}">
              <a16:creationId xmlns:a16="http://schemas.microsoft.com/office/drawing/2014/main" id="{00000000-0008-0000-0A00-0000E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8" name="Text Box 38">
          <a:extLst>
            <a:ext uri="{FF2B5EF4-FFF2-40B4-BE49-F238E27FC236}">
              <a16:creationId xmlns:a16="http://schemas.microsoft.com/office/drawing/2014/main" id="{00000000-0008-0000-0A00-0000E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99" name="Text Box 39">
          <a:extLst>
            <a:ext uri="{FF2B5EF4-FFF2-40B4-BE49-F238E27FC236}">
              <a16:creationId xmlns:a16="http://schemas.microsoft.com/office/drawing/2014/main" id="{00000000-0008-0000-0A00-0000E7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0" name="Text Box 41">
          <a:extLst>
            <a:ext uri="{FF2B5EF4-FFF2-40B4-BE49-F238E27FC236}">
              <a16:creationId xmlns:a16="http://schemas.microsoft.com/office/drawing/2014/main" id="{00000000-0008-0000-0A00-0000E8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1" name="Text Box 42">
          <a:extLst>
            <a:ext uri="{FF2B5EF4-FFF2-40B4-BE49-F238E27FC236}">
              <a16:creationId xmlns:a16="http://schemas.microsoft.com/office/drawing/2014/main" id="{00000000-0008-0000-0A00-0000E9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A00-0000E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A00-0000E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4" name="Text Box 37">
          <a:extLst>
            <a:ext uri="{FF2B5EF4-FFF2-40B4-BE49-F238E27FC236}">
              <a16:creationId xmlns:a16="http://schemas.microsoft.com/office/drawing/2014/main" id="{00000000-0008-0000-0A00-0000E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5" name="Text Box 38">
          <a:extLst>
            <a:ext uri="{FF2B5EF4-FFF2-40B4-BE49-F238E27FC236}">
              <a16:creationId xmlns:a16="http://schemas.microsoft.com/office/drawing/2014/main" id="{00000000-0008-0000-0A00-0000E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06" name="Text Box 39">
          <a:extLst>
            <a:ext uri="{FF2B5EF4-FFF2-40B4-BE49-F238E27FC236}">
              <a16:creationId xmlns:a16="http://schemas.microsoft.com/office/drawing/2014/main" id="{00000000-0008-0000-0A00-0000EE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7" name="Text Box 41">
          <a:extLst>
            <a:ext uri="{FF2B5EF4-FFF2-40B4-BE49-F238E27FC236}">
              <a16:creationId xmlns:a16="http://schemas.microsoft.com/office/drawing/2014/main" id="{00000000-0008-0000-0A00-0000E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8" name="Text Box 42">
          <a:extLst>
            <a:ext uri="{FF2B5EF4-FFF2-40B4-BE49-F238E27FC236}">
              <a16:creationId xmlns:a16="http://schemas.microsoft.com/office/drawing/2014/main" id="{00000000-0008-0000-0A00-0000F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9" name="Text Box 41">
          <a:extLst>
            <a:ext uri="{FF2B5EF4-FFF2-40B4-BE49-F238E27FC236}">
              <a16:creationId xmlns:a16="http://schemas.microsoft.com/office/drawing/2014/main" id="{00000000-0008-0000-0A00-0000F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0" name="Text Box 42">
          <a:extLst>
            <a:ext uri="{FF2B5EF4-FFF2-40B4-BE49-F238E27FC236}">
              <a16:creationId xmlns:a16="http://schemas.microsoft.com/office/drawing/2014/main" id="{00000000-0008-0000-0A00-0000F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1" name="Text Box 41">
          <a:extLst>
            <a:ext uri="{FF2B5EF4-FFF2-40B4-BE49-F238E27FC236}">
              <a16:creationId xmlns:a16="http://schemas.microsoft.com/office/drawing/2014/main" id="{00000000-0008-0000-0A00-0000F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2" name="Text Box 42">
          <a:extLst>
            <a:ext uri="{FF2B5EF4-FFF2-40B4-BE49-F238E27FC236}">
              <a16:creationId xmlns:a16="http://schemas.microsoft.com/office/drawing/2014/main" id="{00000000-0008-0000-0A00-0000F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A00-0000F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4" name="Text Box 24">
          <a:extLst>
            <a:ext uri="{FF2B5EF4-FFF2-40B4-BE49-F238E27FC236}">
              <a16:creationId xmlns:a16="http://schemas.microsoft.com/office/drawing/2014/main" id="{00000000-0008-0000-0A00-0000F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5" name="Text Box 37">
          <a:extLst>
            <a:ext uri="{FF2B5EF4-FFF2-40B4-BE49-F238E27FC236}">
              <a16:creationId xmlns:a16="http://schemas.microsoft.com/office/drawing/2014/main" id="{00000000-0008-0000-0A00-0000F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6" name="Text Box 38">
          <a:extLst>
            <a:ext uri="{FF2B5EF4-FFF2-40B4-BE49-F238E27FC236}">
              <a16:creationId xmlns:a16="http://schemas.microsoft.com/office/drawing/2014/main" id="{00000000-0008-0000-0A00-0000F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17" name="Text Box 39">
          <a:extLst>
            <a:ext uri="{FF2B5EF4-FFF2-40B4-BE49-F238E27FC236}">
              <a16:creationId xmlns:a16="http://schemas.microsoft.com/office/drawing/2014/main" id="{00000000-0008-0000-0A00-0000F9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8" name="Text Box 41">
          <a:extLst>
            <a:ext uri="{FF2B5EF4-FFF2-40B4-BE49-F238E27FC236}">
              <a16:creationId xmlns:a16="http://schemas.microsoft.com/office/drawing/2014/main" id="{00000000-0008-0000-0A00-0000FA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9" name="Text Box 42">
          <a:extLst>
            <a:ext uri="{FF2B5EF4-FFF2-40B4-BE49-F238E27FC236}">
              <a16:creationId xmlns:a16="http://schemas.microsoft.com/office/drawing/2014/main" id="{00000000-0008-0000-0A00-0000FB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A00-0000F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1" name="Text Box 24">
          <a:extLst>
            <a:ext uri="{FF2B5EF4-FFF2-40B4-BE49-F238E27FC236}">
              <a16:creationId xmlns:a16="http://schemas.microsoft.com/office/drawing/2014/main" id="{00000000-0008-0000-0A00-0000F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2" name="Text Box 37">
          <a:extLst>
            <a:ext uri="{FF2B5EF4-FFF2-40B4-BE49-F238E27FC236}">
              <a16:creationId xmlns:a16="http://schemas.microsoft.com/office/drawing/2014/main" id="{00000000-0008-0000-0A00-0000F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3" name="Text Box 38">
          <a:extLst>
            <a:ext uri="{FF2B5EF4-FFF2-40B4-BE49-F238E27FC236}">
              <a16:creationId xmlns:a16="http://schemas.microsoft.com/office/drawing/2014/main" id="{00000000-0008-0000-0A00-0000F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24" name="Text Box 39">
          <a:extLst>
            <a:ext uri="{FF2B5EF4-FFF2-40B4-BE49-F238E27FC236}">
              <a16:creationId xmlns:a16="http://schemas.microsoft.com/office/drawing/2014/main" id="{00000000-0008-0000-0A00-00000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5" name="Text Box 41">
          <a:extLst>
            <a:ext uri="{FF2B5EF4-FFF2-40B4-BE49-F238E27FC236}">
              <a16:creationId xmlns:a16="http://schemas.microsoft.com/office/drawing/2014/main" id="{00000000-0008-0000-0A00-000001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6" name="Text Box 42">
          <a:extLst>
            <a:ext uri="{FF2B5EF4-FFF2-40B4-BE49-F238E27FC236}">
              <a16:creationId xmlns:a16="http://schemas.microsoft.com/office/drawing/2014/main" id="{00000000-0008-0000-0A00-000002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A00-00000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8" name="Text Box 24">
          <a:extLst>
            <a:ext uri="{FF2B5EF4-FFF2-40B4-BE49-F238E27FC236}">
              <a16:creationId xmlns:a16="http://schemas.microsoft.com/office/drawing/2014/main" id="{00000000-0008-0000-0A00-00000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29" name="Text Box 37">
          <a:extLst>
            <a:ext uri="{FF2B5EF4-FFF2-40B4-BE49-F238E27FC236}">
              <a16:creationId xmlns:a16="http://schemas.microsoft.com/office/drawing/2014/main" id="{00000000-0008-0000-0A00-00000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30" name="Text Box 38">
          <a:extLst>
            <a:ext uri="{FF2B5EF4-FFF2-40B4-BE49-F238E27FC236}">
              <a16:creationId xmlns:a16="http://schemas.microsoft.com/office/drawing/2014/main" id="{00000000-0008-0000-0A00-00000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31" name="Text Box 39">
          <a:extLst>
            <a:ext uri="{FF2B5EF4-FFF2-40B4-BE49-F238E27FC236}">
              <a16:creationId xmlns:a16="http://schemas.microsoft.com/office/drawing/2014/main" id="{00000000-0008-0000-0A00-000007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2" name="Text Box 41">
          <a:extLst>
            <a:ext uri="{FF2B5EF4-FFF2-40B4-BE49-F238E27FC236}">
              <a16:creationId xmlns:a16="http://schemas.microsoft.com/office/drawing/2014/main" id="{00000000-0008-0000-0A00-000008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3" name="Text Box 42">
          <a:extLst>
            <a:ext uri="{FF2B5EF4-FFF2-40B4-BE49-F238E27FC236}">
              <a16:creationId xmlns:a16="http://schemas.microsoft.com/office/drawing/2014/main" id="{00000000-0008-0000-0A00-000009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A00-00000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5" name="Text Box 24">
          <a:extLst>
            <a:ext uri="{FF2B5EF4-FFF2-40B4-BE49-F238E27FC236}">
              <a16:creationId xmlns:a16="http://schemas.microsoft.com/office/drawing/2014/main" id="{00000000-0008-0000-0A00-00000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6" name="Text Box 37">
          <a:extLst>
            <a:ext uri="{FF2B5EF4-FFF2-40B4-BE49-F238E27FC236}">
              <a16:creationId xmlns:a16="http://schemas.microsoft.com/office/drawing/2014/main" id="{00000000-0008-0000-0A00-00000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7" name="Text Box 38">
          <a:extLst>
            <a:ext uri="{FF2B5EF4-FFF2-40B4-BE49-F238E27FC236}">
              <a16:creationId xmlns:a16="http://schemas.microsoft.com/office/drawing/2014/main" id="{00000000-0008-0000-0A00-00000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38" name="Text Box 39">
          <a:extLst>
            <a:ext uri="{FF2B5EF4-FFF2-40B4-BE49-F238E27FC236}">
              <a16:creationId xmlns:a16="http://schemas.microsoft.com/office/drawing/2014/main" id="{00000000-0008-0000-0A00-00000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39" name="Text Box 41">
          <a:extLst>
            <a:ext uri="{FF2B5EF4-FFF2-40B4-BE49-F238E27FC236}">
              <a16:creationId xmlns:a16="http://schemas.microsoft.com/office/drawing/2014/main" id="{00000000-0008-0000-0A00-00000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40" name="Text Box 42">
          <a:extLst>
            <a:ext uri="{FF2B5EF4-FFF2-40B4-BE49-F238E27FC236}">
              <a16:creationId xmlns:a16="http://schemas.microsoft.com/office/drawing/2014/main" id="{00000000-0008-0000-0A00-00001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0000000-0008-0000-0A00-00001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2" name="Text Box 24">
          <a:extLst>
            <a:ext uri="{FF2B5EF4-FFF2-40B4-BE49-F238E27FC236}">
              <a16:creationId xmlns:a16="http://schemas.microsoft.com/office/drawing/2014/main" id="{00000000-0008-0000-0A00-00001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3" name="Text Box 37">
          <a:extLst>
            <a:ext uri="{FF2B5EF4-FFF2-40B4-BE49-F238E27FC236}">
              <a16:creationId xmlns:a16="http://schemas.microsoft.com/office/drawing/2014/main" id="{00000000-0008-0000-0A00-00001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4" name="Text Box 38">
          <a:extLst>
            <a:ext uri="{FF2B5EF4-FFF2-40B4-BE49-F238E27FC236}">
              <a16:creationId xmlns:a16="http://schemas.microsoft.com/office/drawing/2014/main" id="{00000000-0008-0000-0A00-00001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45" name="Text Box 39">
          <a:extLst>
            <a:ext uri="{FF2B5EF4-FFF2-40B4-BE49-F238E27FC236}">
              <a16:creationId xmlns:a16="http://schemas.microsoft.com/office/drawing/2014/main" id="{00000000-0008-0000-0A00-000015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A00-00001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7" name="Text Box 24">
          <a:extLst>
            <a:ext uri="{FF2B5EF4-FFF2-40B4-BE49-F238E27FC236}">
              <a16:creationId xmlns:a16="http://schemas.microsoft.com/office/drawing/2014/main" id="{00000000-0008-0000-0A00-00001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8" name="Text Box 37">
          <a:extLst>
            <a:ext uri="{FF2B5EF4-FFF2-40B4-BE49-F238E27FC236}">
              <a16:creationId xmlns:a16="http://schemas.microsoft.com/office/drawing/2014/main" id="{00000000-0008-0000-0A00-00001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9" name="Text Box 38">
          <a:extLst>
            <a:ext uri="{FF2B5EF4-FFF2-40B4-BE49-F238E27FC236}">
              <a16:creationId xmlns:a16="http://schemas.microsoft.com/office/drawing/2014/main" id="{00000000-0008-0000-0A00-00001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0" name="Text Box 39">
          <a:extLst>
            <a:ext uri="{FF2B5EF4-FFF2-40B4-BE49-F238E27FC236}">
              <a16:creationId xmlns:a16="http://schemas.microsoft.com/office/drawing/2014/main" id="{00000000-0008-0000-0A00-00001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0000000-0008-0000-0A00-00001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2" name="Text Box 24">
          <a:extLst>
            <a:ext uri="{FF2B5EF4-FFF2-40B4-BE49-F238E27FC236}">
              <a16:creationId xmlns:a16="http://schemas.microsoft.com/office/drawing/2014/main" id="{00000000-0008-0000-0A00-00001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3" name="Text Box 37">
          <a:extLst>
            <a:ext uri="{FF2B5EF4-FFF2-40B4-BE49-F238E27FC236}">
              <a16:creationId xmlns:a16="http://schemas.microsoft.com/office/drawing/2014/main" id="{00000000-0008-0000-0A00-00001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4" name="Text Box 38">
          <a:extLst>
            <a:ext uri="{FF2B5EF4-FFF2-40B4-BE49-F238E27FC236}">
              <a16:creationId xmlns:a16="http://schemas.microsoft.com/office/drawing/2014/main" id="{00000000-0008-0000-0A00-00001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5" name="Text Box 39">
          <a:extLst>
            <a:ext uri="{FF2B5EF4-FFF2-40B4-BE49-F238E27FC236}">
              <a16:creationId xmlns:a16="http://schemas.microsoft.com/office/drawing/2014/main" id="{00000000-0008-0000-0A00-00001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A00-00002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7" name="Text Box 24">
          <a:extLst>
            <a:ext uri="{FF2B5EF4-FFF2-40B4-BE49-F238E27FC236}">
              <a16:creationId xmlns:a16="http://schemas.microsoft.com/office/drawing/2014/main" id="{00000000-0008-0000-0A00-00002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8" name="Text Box 37">
          <a:extLst>
            <a:ext uri="{FF2B5EF4-FFF2-40B4-BE49-F238E27FC236}">
              <a16:creationId xmlns:a16="http://schemas.microsoft.com/office/drawing/2014/main" id="{00000000-0008-0000-0A00-00002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9" name="Text Box 38">
          <a:extLst>
            <a:ext uri="{FF2B5EF4-FFF2-40B4-BE49-F238E27FC236}">
              <a16:creationId xmlns:a16="http://schemas.microsoft.com/office/drawing/2014/main" id="{00000000-0008-0000-0A00-00002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60" name="Text Box 39">
          <a:extLst>
            <a:ext uri="{FF2B5EF4-FFF2-40B4-BE49-F238E27FC236}">
              <a16:creationId xmlns:a16="http://schemas.microsoft.com/office/drawing/2014/main" id="{00000000-0008-0000-0A00-000024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1" name="Text Box 41">
          <a:extLst>
            <a:ext uri="{FF2B5EF4-FFF2-40B4-BE49-F238E27FC236}">
              <a16:creationId xmlns:a16="http://schemas.microsoft.com/office/drawing/2014/main" id="{00000000-0008-0000-0A00-000025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2" name="Text Box 42">
          <a:extLst>
            <a:ext uri="{FF2B5EF4-FFF2-40B4-BE49-F238E27FC236}">
              <a16:creationId xmlns:a16="http://schemas.microsoft.com/office/drawing/2014/main" id="{00000000-0008-0000-0A00-000026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A00-00002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4" name="Text Box 24">
          <a:extLst>
            <a:ext uri="{FF2B5EF4-FFF2-40B4-BE49-F238E27FC236}">
              <a16:creationId xmlns:a16="http://schemas.microsoft.com/office/drawing/2014/main" id="{00000000-0008-0000-0A00-00002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5" name="Text Box 37">
          <a:extLst>
            <a:ext uri="{FF2B5EF4-FFF2-40B4-BE49-F238E27FC236}">
              <a16:creationId xmlns:a16="http://schemas.microsoft.com/office/drawing/2014/main" id="{00000000-0008-0000-0A00-00002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6" name="Text Box 38">
          <a:extLst>
            <a:ext uri="{FF2B5EF4-FFF2-40B4-BE49-F238E27FC236}">
              <a16:creationId xmlns:a16="http://schemas.microsoft.com/office/drawing/2014/main" id="{00000000-0008-0000-0A00-00002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67" name="Text Box 39">
          <a:extLst>
            <a:ext uri="{FF2B5EF4-FFF2-40B4-BE49-F238E27FC236}">
              <a16:creationId xmlns:a16="http://schemas.microsoft.com/office/drawing/2014/main" id="{00000000-0008-0000-0A00-00002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8" name="Text Box 41">
          <a:extLst>
            <a:ext uri="{FF2B5EF4-FFF2-40B4-BE49-F238E27FC236}">
              <a16:creationId xmlns:a16="http://schemas.microsoft.com/office/drawing/2014/main" id="{00000000-0008-0000-0A00-00002C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9" name="Text Box 42">
          <a:extLst>
            <a:ext uri="{FF2B5EF4-FFF2-40B4-BE49-F238E27FC236}">
              <a16:creationId xmlns:a16="http://schemas.microsoft.com/office/drawing/2014/main" id="{00000000-0008-0000-0A00-00002D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0" name="Text Box 41">
          <a:extLst>
            <a:ext uri="{FF2B5EF4-FFF2-40B4-BE49-F238E27FC236}">
              <a16:creationId xmlns:a16="http://schemas.microsoft.com/office/drawing/2014/main" id="{00000000-0008-0000-0A00-00002E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1" name="Text Box 42">
          <a:extLst>
            <a:ext uri="{FF2B5EF4-FFF2-40B4-BE49-F238E27FC236}">
              <a16:creationId xmlns:a16="http://schemas.microsoft.com/office/drawing/2014/main" id="{00000000-0008-0000-0A00-00002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2" name="Text Box 41">
          <a:extLst>
            <a:ext uri="{FF2B5EF4-FFF2-40B4-BE49-F238E27FC236}">
              <a16:creationId xmlns:a16="http://schemas.microsoft.com/office/drawing/2014/main" id="{00000000-0008-0000-0A00-00003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3" name="Text Box 42">
          <a:extLst>
            <a:ext uri="{FF2B5EF4-FFF2-40B4-BE49-F238E27FC236}">
              <a16:creationId xmlns:a16="http://schemas.microsoft.com/office/drawing/2014/main" id="{00000000-0008-0000-0A00-000031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A00-00003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5" name="Text Box 24">
          <a:extLst>
            <a:ext uri="{FF2B5EF4-FFF2-40B4-BE49-F238E27FC236}">
              <a16:creationId xmlns:a16="http://schemas.microsoft.com/office/drawing/2014/main" id="{00000000-0008-0000-0A00-00003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6" name="Text Box 37">
          <a:extLst>
            <a:ext uri="{FF2B5EF4-FFF2-40B4-BE49-F238E27FC236}">
              <a16:creationId xmlns:a16="http://schemas.microsoft.com/office/drawing/2014/main" id="{00000000-0008-0000-0A00-00003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7" name="Text Box 38">
          <a:extLst>
            <a:ext uri="{FF2B5EF4-FFF2-40B4-BE49-F238E27FC236}">
              <a16:creationId xmlns:a16="http://schemas.microsoft.com/office/drawing/2014/main" id="{00000000-0008-0000-0A00-00003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8" name="Text Box 42">
          <a:extLst>
            <a:ext uri="{FF2B5EF4-FFF2-40B4-BE49-F238E27FC236}">
              <a16:creationId xmlns:a16="http://schemas.microsoft.com/office/drawing/2014/main" id="{00000000-0008-0000-0A00-000036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9" name="Text Box 41">
          <a:extLst>
            <a:ext uri="{FF2B5EF4-FFF2-40B4-BE49-F238E27FC236}">
              <a16:creationId xmlns:a16="http://schemas.microsoft.com/office/drawing/2014/main" id="{00000000-0008-0000-0A00-00003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0" name="Text Box 42">
          <a:extLst>
            <a:ext uri="{FF2B5EF4-FFF2-40B4-BE49-F238E27FC236}">
              <a16:creationId xmlns:a16="http://schemas.microsoft.com/office/drawing/2014/main" id="{00000000-0008-0000-0A00-000038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1" name="Text Box 41">
          <a:extLst>
            <a:ext uri="{FF2B5EF4-FFF2-40B4-BE49-F238E27FC236}">
              <a16:creationId xmlns:a16="http://schemas.microsoft.com/office/drawing/2014/main" id="{00000000-0008-0000-0A00-000039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2" name="Text Box 42">
          <a:extLst>
            <a:ext uri="{FF2B5EF4-FFF2-40B4-BE49-F238E27FC236}">
              <a16:creationId xmlns:a16="http://schemas.microsoft.com/office/drawing/2014/main" id="{00000000-0008-0000-0A00-00003A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A00-00003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4" name="Text Box 24">
          <a:extLst>
            <a:ext uri="{FF2B5EF4-FFF2-40B4-BE49-F238E27FC236}">
              <a16:creationId xmlns:a16="http://schemas.microsoft.com/office/drawing/2014/main" id="{00000000-0008-0000-0A00-00003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5" name="Text Box 37">
          <a:extLst>
            <a:ext uri="{FF2B5EF4-FFF2-40B4-BE49-F238E27FC236}">
              <a16:creationId xmlns:a16="http://schemas.microsoft.com/office/drawing/2014/main" id="{00000000-0008-0000-0A00-00003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6" name="Text Box 38">
          <a:extLst>
            <a:ext uri="{FF2B5EF4-FFF2-40B4-BE49-F238E27FC236}">
              <a16:creationId xmlns:a16="http://schemas.microsoft.com/office/drawing/2014/main" id="{00000000-0008-0000-0A00-00003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7" name="Text Box 41">
          <a:extLst>
            <a:ext uri="{FF2B5EF4-FFF2-40B4-BE49-F238E27FC236}">
              <a16:creationId xmlns:a16="http://schemas.microsoft.com/office/drawing/2014/main" id="{00000000-0008-0000-0A00-00003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8" name="Text Box 42">
          <a:extLst>
            <a:ext uri="{FF2B5EF4-FFF2-40B4-BE49-F238E27FC236}">
              <a16:creationId xmlns:a16="http://schemas.microsoft.com/office/drawing/2014/main" id="{00000000-0008-0000-0A00-00004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A00-00004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0" name="Text Box 24">
          <a:extLst>
            <a:ext uri="{FF2B5EF4-FFF2-40B4-BE49-F238E27FC236}">
              <a16:creationId xmlns:a16="http://schemas.microsoft.com/office/drawing/2014/main" id="{00000000-0008-0000-0A00-00004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1" name="Text Box 37">
          <a:extLst>
            <a:ext uri="{FF2B5EF4-FFF2-40B4-BE49-F238E27FC236}">
              <a16:creationId xmlns:a16="http://schemas.microsoft.com/office/drawing/2014/main" id="{00000000-0008-0000-0A00-00004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2" name="Text Box 38">
          <a:extLst>
            <a:ext uri="{FF2B5EF4-FFF2-40B4-BE49-F238E27FC236}">
              <a16:creationId xmlns:a16="http://schemas.microsoft.com/office/drawing/2014/main" id="{00000000-0008-0000-0A00-00004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93" name="Text Box 39">
          <a:extLst>
            <a:ext uri="{FF2B5EF4-FFF2-40B4-BE49-F238E27FC236}">
              <a16:creationId xmlns:a16="http://schemas.microsoft.com/office/drawing/2014/main" id="{00000000-0008-0000-0A00-00004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4" name="Text Box 41">
          <a:extLst>
            <a:ext uri="{FF2B5EF4-FFF2-40B4-BE49-F238E27FC236}">
              <a16:creationId xmlns:a16="http://schemas.microsoft.com/office/drawing/2014/main" id="{00000000-0008-0000-0A00-000046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5" name="Text Box 42">
          <a:extLst>
            <a:ext uri="{FF2B5EF4-FFF2-40B4-BE49-F238E27FC236}">
              <a16:creationId xmlns:a16="http://schemas.microsoft.com/office/drawing/2014/main" id="{00000000-0008-0000-0A00-00004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A00-00004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7" name="Text Box 24">
          <a:extLst>
            <a:ext uri="{FF2B5EF4-FFF2-40B4-BE49-F238E27FC236}">
              <a16:creationId xmlns:a16="http://schemas.microsoft.com/office/drawing/2014/main" id="{00000000-0008-0000-0A00-00004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8" name="Text Box 37">
          <a:extLst>
            <a:ext uri="{FF2B5EF4-FFF2-40B4-BE49-F238E27FC236}">
              <a16:creationId xmlns:a16="http://schemas.microsoft.com/office/drawing/2014/main" id="{00000000-0008-0000-0A00-00004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9" name="Text Box 38">
          <a:extLst>
            <a:ext uri="{FF2B5EF4-FFF2-40B4-BE49-F238E27FC236}">
              <a16:creationId xmlns:a16="http://schemas.microsoft.com/office/drawing/2014/main" id="{00000000-0008-0000-0A00-00004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0" name="Text Box 39">
          <a:extLst>
            <a:ext uri="{FF2B5EF4-FFF2-40B4-BE49-F238E27FC236}">
              <a16:creationId xmlns:a16="http://schemas.microsoft.com/office/drawing/2014/main" id="{00000000-0008-0000-0A00-00004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A00-00004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2" name="Text Box 24">
          <a:extLst>
            <a:ext uri="{FF2B5EF4-FFF2-40B4-BE49-F238E27FC236}">
              <a16:creationId xmlns:a16="http://schemas.microsoft.com/office/drawing/2014/main" id="{00000000-0008-0000-0A00-00004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3" name="Text Box 37">
          <a:extLst>
            <a:ext uri="{FF2B5EF4-FFF2-40B4-BE49-F238E27FC236}">
              <a16:creationId xmlns:a16="http://schemas.microsoft.com/office/drawing/2014/main" id="{00000000-0008-0000-0A00-00004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4" name="Text Box 38">
          <a:extLst>
            <a:ext uri="{FF2B5EF4-FFF2-40B4-BE49-F238E27FC236}">
              <a16:creationId xmlns:a16="http://schemas.microsoft.com/office/drawing/2014/main" id="{00000000-0008-0000-0A00-00005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5" name="Text Box 39">
          <a:extLst>
            <a:ext uri="{FF2B5EF4-FFF2-40B4-BE49-F238E27FC236}">
              <a16:creationId xmlns:a16="http://schemas.microsoft.com/office/drawing/2014/main" id="{00000000-0008-0000-0A00-00005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A00-00005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7" name="Text Box 24">
          <a:extLst>
            <a:ext uri="{FF2B5EF4-FFF2-40B4-BE49-F238E27FC236}">
              <a16:creationId xmlns:a16="http://schemas.microsoft.com/office/drawing/2014/main" id="{00000000-0008-0000-0A00-00005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8" name="Text Box 37">
          <a:extLst>
            <a:ext uri="{FF2B5EF4-FFF2-40B4-BE49-F238E27FC236}">
              <a16:creationId xmlns:a16="http://schemas.microsoft.com/office/drawing/2014/main" id="{00000000-0008-0000-0A00-00005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9" name="Text Box 38">
          <a:extLst>
            <a:ext uri="{FF2B5EF4-FFF2-40B4-BE49-F238E27FC236}">
              <a16:creationId xmlns:a16="http://schemas.microsoft.com/office/drawing/2014/main" id="{00000000-0008-0000-0A00-00005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10" name="Text Box 39">
          <a:extLst>
            <a:ext uri="{FF2B5EF4-FFF2-40B4-BE49-F238E27FC236}">
              <a16:creationId xmlns:a16="http://schemas.microsoft.com/office/drawing/2014/main" id="{00000000-0008-0000-0A00-00005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1" name="Text Box 41">
          <a:extLst>
            <a:ext uri="{FF2B5EF4-FFF2-40B4-BE49-F238E27FC236}">
              <a16:creationId xmlns:a16="http://schemas.microsoft.com/office/drawing/2014/main" id="{00000000-0008-0000-0A00-00005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2" name="Text Box 42">
          <a:extLst>
            <a:ext uri="{FF2B5EF4-FFF2-40B4-BE49-F238E27FC236}">
              <a16:creationId xmlns:a16="http://schemas.microsoft.com/office/drawing/2014/main" id="{00000000-0008-0000-0A00-000058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3" name="Text Box 41">
          <a:extLst>
            <a:ext uri="{FF2B5EF4-FFF2-40B4-BE49-F238E27FC236}">
              <a16:creationId xmlns:a16="http://schemas.microsoft.com/office/drawing/2014/main" id="{00000000-0008-0000-0A00-000059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4" name="Text Box 42">
          <a:extLst>
            <a:ext uri="{FF2B5EF4-FFF2-40B4-BE49-F238E27FC236}">
              <a16:creationId xmlns:a16="http://schemas.microsoft.com/office/drawing/2014/main" id="{00000000-0008-0000-0A00-00005A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5" name="Text Box 41">
          <a:extLst>
            <a:ext uri="{FF2B5EF4-FFF2-40B4-BE49-F238E27FC236}">
              <a16:creationId xmlns:a16="http://schemas.microsoft.com/office/drawing/2014/main" id="{00000000-0008-0000-0A00-00005B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6" name="Text Box 42">
          <a:extLst>
            <a:ext uri="{FF2B5EF4-FFF2-40B4-BE49-F238E27FC236}">
              <a16:creationId xmlns:a16="http://schemas.microsoft.com/office/drawing/2014/main" id="{00000000-0008-0000-0A00-00005C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A00-00005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8" name="Text Box 24">
          <a:extLst>
            <a:ext uri="{FF2B5EF4-FFF2-40B4-BE49-F238E27FC236}">
              <a16:creationId xmlns:a16="http://schemas.microsoft.com/office/drawing/2014/main" id="{00000000-0008-0000-0A00-00005E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19" name="Text Box 37">
          <a:extLst>
            <a:ext uri="{FF2B5EF4-FFF2-40B4-BE49-F238E27FC236}">
              <a16:creationId xmlns:a16="http://schemas.microsoft.com/office/drawing/2014/main" id="{00000000-0008-0000-0A00-00005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0" name="Text Box 38">
          <a:extLst>
            <a:ext uri="{FF2B5EF4-FFF2-40B4-BE49-F238E27FC236}">
              <a16:creationId xmlns:a16="http://schemas.microsoft.com/office/drawing/2014/main" id="{00000000-0008-0000-0A00-00006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21" name="Text Box 39">
          <a:extLst>
            <a:ext uri="{FF2B5EF4-FFF2-40B4-BE49-F238E27FC236}">
              <a16:creationId xmlns:a16="http://schemas.microsoft.com/office/drawing/2014/main" id="{00000000-0008-0000-0A00-000061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A00-00006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3" name="Text Box 24">
          <a:extLst>
            <a:ext uri="{FF2B5EF4-FFF2-40B4-BE49-F238E27FC236}">
              <a16:creationId xmlns:a16="http://schemas.microsoft.com/office/drawing/2014/main" id="{00000000-0008-0000-0A00-00006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4" name="Text Box 37">
          <a:extLst>
            <a:ext uri="{FF2B5EF4-FFF2-40B4-BE49-F238E27FC236}">
              <a16:creationId xmlns:a16="http://schemas.microsoft.com/office/drawing/2014/main" id="{00000000-0008-0000-0A00-00006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5" name="Text Box 38">
          <a:extLst>
            <a:ext uri="{FF2B5EF4-FFF2-40B4-BE49-F238E27FC236}">
              <a16:creationId xmlns:a16="http://schemas.microsoft.com/office/drawing/2014/main" id="{00000000-0008-0000-0A00-00006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A00-00006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7" name="Text Box 24">
          <a:extLst>
            <a:ext uri="{FF2B5EF4-FFF2-40B4-BE49-F238E27FC236}">
              <a16:creationId xmlns:a16="http://schemas.microsoft.com/office/drawing/2014/main" id="{00000000-0008-0000-0A00-00006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8" name="Text Box 37">
          <a:extLst>
            <a:ext uri="{FF2B5EF4-FFF2-40B4-BE49-F238E27FC236}">
              <a16:creationId xmlns:a16="http://schemas.microsoft.com/office/drawing/2014/main" id="{00000000-0008-0000-0A00-00006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9" name="Text Box 38">
          <a:extLst>
            <a:ext uri="{FF2B5EF4-FFF2-40B4-BE49-F238E27FC236}">
              <a16:creationId xmlns:a16="http://schemas.microsoft.com/office/drawing/2014/main" id="{00000000-0008-0000-0A00-00006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0" name="Text Box 39">
          <a:extLst>
            <a:ext uri="{FF2B5EF4-FFF2-40B4-BE49-F238E27FC236}">
              <a16:creationId xmlns:a16="http://schemas.microsoft.com/office/drawing/2014/main" id="{00000000-0008-0000-0A00-00006A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A00-00006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2" name="Text Box 24">
          <a:extLst>
            <a:ext uri="{FF2B5EF4-FFF2-40B4-BE49-F238E27FC236}">
              <a16:creationId xmlns:a16="http://schemas.microsoft.com/office/drawing/2014/main" id="{00000000-0008-0000-0A00-00006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3" name="Text Box 37">
          <a:extLst>
            <a:ext uri="{FF2B5EF4-FFF2-40B4-BE49-F238E27FC236}">
              <a16:creationId xmlns:a16="http://schemas.microsoft.com/office/drawing/2014/main" id="{00000000-0008-0000-0A00-00006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4" name="Text Box 38">
          <a:extLst>
            <a:ext uri="{FF2B5EF4-FFF2-40B4-BE49-F238E27FC236}">
              <a16:creationId xmlns:a16="http://schemas.microsoft.com/office/drawing/2014/main" id="{00000000-0008-0000-0A00-00006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A00-00006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6" name="Text Box 24">
          <a:extLst>
            <a:ext uri="{FF2B5EF4-FFF2-40B4-BE49-F238E27FC236}">
              <a16:creationId xmlns:a16="http://schemas.microsoft.com/office/drawing/2014/main" id="{00000000-0008-0000-0A00-00007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7" name="Text Box 37">
          <a:extLst>
            <a:ext uri="{FF2B5EF4-FFF2-40B4-BE49-F238E27FC236}">
              <a16:creationId xmlns:a16="http://schemas.microsoft.com/office/drawing/2014/main" id="{00000000-0008-0000-0A00-00007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8" name="Text Box 38">
          <a:extLst>
            <a:ext uri="{FF2B5EF4-FFF2-40B4-BE49-F238E27FC236}">
              <a16:creationId xmlns:a16="http://schemas.microsoft.com/office/drawing/2014/main" id="{00000000-0008-0000-0A00-00007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9" name="Text Box 39">
          <a:extLst>
            <a:ext uri="{FF2B5EF4-FFF2-40B4-BE49-F238E27FC236}">
              <a16:creationId xmlns:a16="http://schemas.microsoft.com/office/drawing/2014/main" id="{00000000-0008-0000-0A00-000073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A00-00007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1" name="Text Box 24">
          <a:extLst>
            <a:ext uri="{FF2B5EF4-FFF2-40B4-BE49-F238E27FC236}">
              <a16:creationId xmlns:a16="http://schemas.microsoft.com/office/drawing/2014/main" id="{00000000-0008-0000-0A00-00007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2" name="Text Box 37">
          <a:extLst>
            <a:ext uri="{FF2B5EF4-FFF2-40B4-BE49-F238E27FC236}">
              <a16:creationId xmlns:a16="http://schemas.microsoft.com/office/drawing/2014/main" id="{00000000-0008-0000-0A00-00007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3" name="Text Box 38">
          <a:extLst>
            <a:ext uri="{FF2B5EF4-FFF2-40B4-BE49-F238E27FC236}">
              <a16:creationId xmlns:a16="http://schemas.microsoft.com/office/drawing/2014/main" id="{00000000-0008-0000-0A00-00007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44" name="Text Box 39">
          <a:extLst>
            <a:ext uri="{FF2B5EF4-FFF2-40B4-BE49-F238E27FC236}">
              <a16:creationId xmlns:a16="http://schemas.microsoft.com/office/drawing/2014/main" id="{00000000-0008-0000-0A00-00007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A00-00007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6" name="Text Box 24">
          <a:extLst>
            <a:ext uri="{FF2B5EF4-FFF2-40B4-BE49-F238E27FC236}">
              <a16:creationId xmlns:a16="http://schemas.microsoft.com/office/drawing/2014/main" id="{00000000-0008-0000-0A00-00007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7" name="Text Box 37">
          <a:extLst>
            <a:ext uri="{FF2B5EF4-FFF2-40B4-BE49-F238E27FC236}">
              <a16:creationId xmlns:a16="http://schemas.microsoft.com/office/drawing/2014/main" id="{00000000-0008-0000-0A00-00007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8" name="Text Box 38">
          <a:extLst>
            <a:ext uri="{FF2B5EF4-FFF2-40B4-BE49-F238E27FC236}">
              <a16:creationId xmlns:a16="http://schemas.microsoft.com/office/drawing/2014/main" id="{00000000-0008-0000-0A00-00007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49" name="Text Box 39">
          <a:extLst>
            <a:ext uri="{FF2B5EF4-FFF2-40B4-BE49-F238E27FC236}">
              <a16:creationId xmlns:a16="http://schemas.microsoft.com/office/drawing/2014/main" id="{00000000-0008-0000-0A00-00007D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A00-00007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1" name="Text Box 24">
          <a:extLst>
            <a:ext uri="{FF2B5EF4-FFF2-40B4-BE49-F238E27FC236}">
              <a16:creationId xmlns:a16="http://schemas.microsoft.com/office/drawing/2014/main" id="{00000000-0008-0000-0A00-00007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2" name="Text Box 37">
          <a:extLst>
            <a:ext uri="{FF2B5EF4-FFF2-40B4-BE49-F238E27FC236}">
              <a16:creationId xmlns:a16="http://schemas.microsoft.com/office/drawing/2014/main" id="{00000000-0008-0000-0A00-00008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3" name="Text Box 38">
          <a:extLst>
            <a:ext uri="{FF2B5EF4-FFF2-40B4-BE49-F238E27FC236}">
              <a16:creationId xmlns:a16="http://schemas.microsoft.com/office/drawing/2014/main" id="{00000000-0008-0000-0A00-00008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4" name="Text Box 39">
          <a:extLst>
            <a:ext uri="{FF2B5EF4-FFF2-40B4-BE49-F238E27FC236}">
              <a16:creationId xmlns:a16="http://schemas.microsoft.com/office/drawing/2014/main" id="{00000000-0008-0000-0A00-00008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A00-00008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6" name="Text Box 24">
          <a:extLst>
            <a:ext uri="{FF2B5EF4-FFF2-40B4-BE49-F238E27FC236}">
              <a16:creationId xmlns:a16="http://schemas.microsoft.com/office/drawing/2014/main" id="{00000000-0008-0000-0A00-00008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7" name="Text Box 37">
          <a:extLst>
            <a:ext uri="{FF2B5EF4-FFF2-40B4-BE49-F238E27FC236}">
              <a16:creationId xmlns:a16="http://schemas.microsoft.com/office/drawing/2014/main" id="{00000000-0008-0000-0A00-00008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8" name="Text Box 38">
          <a:extLst>
            <a:ext uri="{FF2B5EF4-FFF2-40B4-BE49-F238E27FC236}">
              <a16:creationId xmlns:a16="http://schemas.microsoft.com/office/drawing/2014/main" id="{00000000-0008-0000-0A00-00008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9" name="Text Box 39">
          <a:extLst>
            <a:ext uri="{FF2B5EF4-FFF2-40B4-BE49-F238E27FC236}">
              <a16:creationId xmlns:a16="http://schemas.microsoft.com/office/drawing/2014/main" id="{00000000-0008-0000-0A00-00008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A00-00008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1" name="Text Box 24">
          <a:extLst>
            <a:ext uri="{FF2B5EF4-FFF2-40B4-BE49-F238E27FC236}">
              <a16:creationId xmlns:a16="http://schemas.microsoft.com/office/drawing/2014/main" id="{00000000-0008-0000-0A00-00008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2" name="Text Box 37">
          <a:extLst>
            <a:ext uri="{FF2B5EF4-FFF2-40B4-BE49-F238E27FC236}">
              <a16:creationId xmlns:a16="http://schemas.microsoft.com/office/drawing/2014/main" id="{00000000-0008-0000-0A00-00008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3" name="Text Box 38">
          <a:extLst>
            <a:ext uri="{FF2B5EF4-FFF2-40B4-BE49-F238E27FC236}">
              <a16:creationId xmlns:a16="http://schemas.microsoft.com/office/drawing/2014/main" id="{00000000-0008-0000-0A00-00008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64" name="Text Box 39">
          <a:extLst>
            <a:ext uri="{FF2B5EF4-FFF2-40B4-BE49-F238E27FC236}">
              <a16:creationId xmlns:a16="http://schemas.microsoft.com/office/drawing/2014/main" id="{00000000-0008-0000-0A00-00008C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A00-00008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6" name="Text Box 24">
          <a:extLst>
            <a:ext uri="{FF2B5EF4-FFF2-40B4-BE49-F238E27FC236}">
              <a16:creationId xmlns:a16="http://schemas.microsoft.com/office/drawing/2014/main" id="{00000000-0008-0000-0A00-00008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7" name="Text Box 37">
          <a:extLst>
            <a:ext uri="{FF2B5EF4-FFF2-40B4-BE49-F238E27FC236}">
              <a16:creationId xmlns:a16="http://schemas.microsoft.com/office/drawing/2014/main" id="{00000000-0008-0000-0A00-00008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8" name="Text Box 38">
          <a:extLst>
            <a:ext uri="{FF2B5EF4-FFF2-40B4-BE49-F238E27FC236}">
              <a16:creationId xmlns:a16="http://schemas.microsoft.com/office/drawing/2014/main" id="{00000000-0008-0000-0A00-00009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69" name="Text Box 39">
          <a:extLst>
            <a:ext uri="{FF2B5EF4-FFF2-40B4-BE49-F238E27FC236}">
              <a16:creationId xmlns:a16="http://schemas.microsoft.com/office/drawing/2014/main" id="{00000000-0008-0000-0A00-00009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A00-00009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1" name="Text Box 24">
          <a:extLst>
            <a:ext uri="{FF2B5EF4-FFF2-40B4-BE49-F238E27FC236}">
              <a16:creationId xmlns:a16="http://schemas.microsoft.com/office/drawing/2014/main" id="{00000000-0008-0000-0A00-00009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2" name="Text Box 37">
          <a:extLst>
            <a:ext uri="{FF2B5EF4-FFF2-40B4-BE49-F238E27FC236}">
              <a16:creationId xmlns:a16="http://schemas.microsoft.com/office/drawing/2014/main" id="{00000000-0008-0000-0A00-00009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3" name="Text Box 38">
          <a:extLst>
            <a:ext uri="{FF2B5EF4-FFF2-40B4-BE49-F238E27FC236}">
              <a16:creationId xmlns:a16="http://schemas.microsoft.com/office/drawing/2014/main" id="{00000000-0008-0000-0A00-00009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A00-00009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5" name="Text Box 24">
          <a:extLst>
            <a:ext uri="{FF2B5EF4-FFF2-40B4-BE49-F238E27FC236}">
              <a16:creationId xmlns:a16="http://schemas.microsoft.com/office/drawing/2014/main" id="{00000000-0008-0000-0A00-00009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6" name="Text Box 37">
          <a:extLst>
            <a:ext uri="{FF2B5EF4-FFF2-40B4-BE49-F238E27FC236}">
              <a16:creationId xmlns:a16="http://schemas.microsoft.com/office/drawing/2014/main" id="{00000000-0008-0000-0A00-00009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7" name="Text Box 38">
          <a:extLst>
            <a:ext uri="{FF2B5EF4-FFF2-40B4-BE49-F238E27FC236}">
              <a16:creationId xmlns:a16="http://schemas.microsoft.com/office/drawing/2014/main" id="{00000000-0008-0000-0A00-00009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A00-00009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9" name="Text Box 24">
          <a:extLst>
            <a:ext uri="{FF2B5EF4-FFF2-40B4-BE49-F238E27FC236}">
              <a16:creationId xmlns:a16="http://schemas.microsoft.com/office/drawing/2014/main" id="{00000000-0008-0000-0A00-00009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0" name="Text Box 37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1" name="Text Box 38">
          <a:extLst>
            <a:ext uri="{FF2B5EF4-FFF2-40B4-BE49-F238E27FC236}">
              <a16:creationId xmlns:a16="http://schemas.microsoft.com/office/drawing/2014/main" id="{00000000-0008-0000-0A00-00009D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A00-00009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3" name="Text Box 24">
          <a:extLst>
            <a:ext uri="{FF2B5EF4-FFF2-40B4-BE49-F238E27FC236}">
              <a16:creationId xmlns:a16="http://schemas.microsoft.com/office/drawing/2014/main" id="{00000000-0008-0000-0A00-00009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4" name="Text Box 37">
          <a:extLst>
            <a:ext uri="{FF2B5EF4-FFF2-40B4-BE49-F238E27FC236}">
              <a16:creationId xmlns:a16="http://schemas.microsoft.com/office/drawing/2014/main" id="{00000000-0008-0000-0A00-0000A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5" name="Text Box 38">
          <a:extLst>
            <a:ext uri="{FF2B5EF4-FFF2-40B4-BE49-F238E27FC236}">
              <a16:creationId xmlns:a16="http://schemas.microsoft.com/office/drawing/2014/main" id="{00000000-0008-0000-0A00-0000A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A00-0000A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A00-0000A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8" name="Text Box 37">
          <a:extLst>
            <a:ext uri="{FF2B5EF4-FFF2-40B4-BE49-F238E27FC236}">
              <a16:creationId xmlns:a16="http://schemas.microsoft.com/office/drawing/2014/main" id="{00000000-0008-0000-0A00-0000A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9" name="Text Box 38">
          <a:extLst>
            <a:ext uri="{FF2B5EF4-FFF2-40B4-BE49-F238E27FC236}">
              <a16:creationId xmlns:a16="http://schemas.microsoft.com/office/drawing/2014/main" id="{00000000-0008-0000-0A00-0000A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A00-0000A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1" name="Text Box 24">
          <a:extLst>
            <a:ext uri="{FF2B5EF4-FFF2-40B4-BE49-F238E27FC236}">
              <a16:creationId xmlns:a16="http://schemas.microsoft.com/office/drawing/2014/main" id="{00000000-0008-0000-0A00-0000A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2" name="Text Box 37">
          <a:extLst>
            <a:ext uri="{FF2B5EF4-FFF2-40B4-BE49-F238E27FC236}">
              <a16:creationId xmlns:a16="http://schemas.microsoft.com/office/drawing/2014/main" id="{00000000-0008-0000-0A00-0000A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3" name="Text Box 38">
          <a:extLst>
            <a:ext uri="{FF2B5EF4-FFF2-40B4-BE49-F238E27FC236}">
              <a16:creationId xmlns:a16="http://schemas.microsoft.com/office/drawing/2014/main" id="{00000000-0008-0000-0A00-0000A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A00-0000A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5" name="Text Box 24">
          <a:extLst>
            <a:ext uri="{FF2B5EF4-FFF2-40B4-BE49-F238E27FC236}">
              <a16:creationId xmlns:a16="http://schemas.microsoft.com/office/drawing/2014/main" id="{00000000-0008-0000-0A00-0000A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6" name="Text Box 37">
          <a:extLst>
            <a:ext uri="{FF2B5EF4-FFF2-40B4-BE49-F238E27FC236}">
              <a16:creationId xmlns:a16="http://schemas.microsoft.com/office/drawing/2014/main" id="{00000000-0008-0000-0A00-0000A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7" name="Text Box 38">
          <a:extLst>
            <a:ext uri="{FF2B5EF4-FFF2-40B4-BE49-F238E27FC236}">
              <a16:creationId xmlns:a16="http://schemas.microsoft.com/office/drawing/2014/main" id="{00000000-0008-0000-0A00-0000A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98" name="Text Box 39">
          <a:extLst>
            <a:ext uri="{FF2B5EF4-FFF2-40B4-BE49-F238E27FC236}">
              <a16:creationId xmlns:a16="http://schemas.microsoft.com/office/drawing/2014/main" id="{00000000-0008-0000-0A00-0000AE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A00-0000A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0" name="Text Box 24">
          <a:extLst>
            <a:ext uri="{FF2B5EF4-FFF2-40B4-BE49-F238E27FC236}">
              <a16:creationId xmlns:a16="http://schemas.microsoft.com/office/drawing/2014/main" id="{00000000-0008-0000-0A00-0000B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1" name="Text Box 37">
          <a:extLst>
            <a:ext uri="{FF2B5EF4-FFF2-40B4-BE49-F238E27FC236}">
              <a16:creationId xmlns:a16="http://schemas.microsoft.com/office/drawing/2014/main" id="{00000000-0008-0000-0A00-0000B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2" name="Text Box 38">
          <a:extLst>
            <a:ext uri="{FF2B5EF4-FFF2-40B4-BE49-F238E27FC236}">
              <a16:creationId xmlns:a16="http://schemas.microsoft.com/office/drawing/2014/main" id="{00000000-0008-0000-0A00-0000B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A00-0000B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4" name="Text Box 24">
          <a:extLst>
            <a:ext uri="{FF2B5EF4-FFF2-40B4-BE49-F238E27FC236}">
              <a16:creationId xmlns:a16="http://schemas.microsoft.com/office/drawing/2014/main" id="{00000000-0008-0000-0A00-0000B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5" name="Text Box 37">
          <a:extLst>
            <a:ext uri="{FF2B5EF4-FFF2-40B4-BE49-F238E27FC236}">
              <a16:creationId xmlns:a16="http://schemas.microsoft.com/office/drawing/2014/main" id="{00000000-0008-0000-0A00-0000B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6" name="Text Box 38">
          <a:extLst>
            <a:ext uri="{FF2B5EF4-FFF2-40B4-BE49-F238E27FC236}">
              <a16:creationId xmlns:a16="http://schemas.microsoft.com/office/drawing/2014/main" id="{00000000-0008-0000-0A00-0000B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7" name="Text Box 39">
          <a:extLst>
            <a:ext uri="{FF2B5EF4-FFF2-40B4-BE49-F238E27FC236}">
              <a16:creationId xmlns:a16="http://schemas.microsoft.com/office/drawing/2014/main" id="{00000000-0008-0000-0A00-0000B7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A00-0000B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9" name="Text Box 24">
          <a:extLst>
            <a:ext uri="{FF2B5EF4-FFF2-40B4-BE49-F238E27FC236}">
              <a16:creationId xmlns:a16="http://schemas.microsoft.com/office/drawing/2014/main" id="{00000000-0008-0000-0A00-0000B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0" name="Text Box 37">
          <a:extLst>
            <a:ext uri="{FF2B5EF4-FFF2-40B4-BE49-F238E27FC236}">
              <a16:creationId xmlns:a16="http://schemas.microsoft.com/office/drawing/2014/main" id="{00000000-0008-0000-0A00-0000B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1" name="Text Box 38">
          <a:extLst>
            <a:ext uri="{FF2B5EF4-FFF2-40B4-BE49-F238E27FC236}">
              <a16:creationId xmlns:a16="http://schemas.microsoft.com/office/drawing/2014/main" id="{00000000-0008-0000-0A00-0000B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A00-0000B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>
          <a:extLst>
            <a:ext uri="{FF2B5EF4-FFF2-40B4-BE49-F238E27FC236}">
              <a16:creationId xmlns:a16="http://schemas.microsoft.com/office/drawing/2014/main" id="{00000000-0008-0000-0A00-0000B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>
          <a:extLst>
            <a:ext uri="{FF2B5EF4-FFF2-40B4-BE49-F238E27FC236}">
              <a16:creationId xmlns:a16="http://schemas.microsoft.com/office/drawing/2014/main" id="{00000000-0008-0000-0A00-0000BE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>
          <a:extLst>
            <a:ext uri="{FF2B5EF4-FFF2-40B4-BE49-F238E27FC236}">
              <a16:creationId xmlns:a16="http://schemas.microsoft.com/office/drawing/2014/main" id="{00000000-0008-0000-0A00-0000B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>
          <a:extLst>
            <a:ext uri="{FF2B5EF4-FFF2-40B4-BE49-F238E27FC236}">
              <a16:creationId xmlns:a16="http://schemas.microsoft.com/office/drawing/2014/main" id="{00000000-0008-0000-0A00-0000C0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A00-0000C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>
          <a:extLst>
            <a:ext uri="{FF2B5EF4-FFF2-40B4-BE49-F238E27FC236}">
              <a16:creationId xmlns:a16="http://schemas.microsoft.com/office/drawing/2014/main" id="{00000000-0008-0000-0A00-0000C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>
          <a:extLst>
            <a:ext uri="{FF2B5EF4-FFF2-40B4-BE49-F238E27FC236}">
              <a16:creationId xmlns:a16="http://schemas.microsoft.com/office/drawing/2014/main" id="{00000000-0008-0000-0A00-0000C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>
          <a:extLst>
            <a:ext uri="{FF2B5EF4-FFF2-40B4-BE49-F238E27FC236}">
              <a16:creationId xmlns:a16="http://schemas.microsoft.com/office/drawing/2014/main" id="{00000000-0008-0000-0A00-0000C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>
          <a:extLst>
            <a:ext uri="{FF2B5EF4-FFF2-40B4-BE49-F238E27FC236}">
              <a16:creationId xmlns:a16="http://schemas.microsoft.com/office/drawing/2014/main" id="{00000000-0008-0000-0A00-0000C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A00-0000C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3" name="Text Box 24">
          <a:extLst>
            <a:ext uri="{FF2B5EF4-FFF2-40B4-BE49-F238E27FC236}">
              <a16:creationId xmlns:a16="http://schemas.microsoft.com/office/drawing/2014/main" id="{00000000-0008-0000-0A00-0000C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4" name="Text Box 37">
          <a:extLst>
            <a:ext uri="{FF2B5EF4-FFF2-40B4-BE49-F238E27FC236}">
              <a16:creationId xmlns:a16="http://schemas.microsoft.com/office/drawing/2014/main" id="{00000000-0008-0000-0A00-0000C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5" name="Text Box 38">
          <a:extLst>
            <a:ext uri="{FF2B5EF4-FFF2-40B4-BE49-F238E27FC236}">
              <a16:creationId xmlns:a16="http://schemas.microsoft.com/office/drawing/2014/main" id="{00000000-0008-0000-0A00-0000C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26" name="Text Box 39">
          <a:extLst>
            <a:ext uri="{FF2B5EF4-FFF2-40B4-BE49-F238E27FC236}">
              <a16:creationId xmlns:a16="http://schemas.microsoft.com/office/drawing/2014/main" id="{00000000-0008-0000-0A00-0000CA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A00-0000C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8" name="Text Box 24">
          <a:extLst>
            <a:ext uri="{FF2B5EF4-FFF2-40B4-BE49-F238E27FC236}">
              <a16:creationId xmlns:a16="http://schemas.microsoft.com/office/drawing/2014/main" id="{00000000-0008-0000-0A00-0000C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9" name="Text Box 37">
          <a:extLst>
            <a:ext uri="{FF2B5EF4-FFF2-40B4-BE49-F238E27FC236}">
              <a16:creationId xmlns:a16="http://schemas.microsoft.com/office/drawing/2014/main" id="{00000000-0008-0000-0A00-0000C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0" name="Text Box 38">
          <a:extLst>
            <a:ext uri="{FF2B5EF4-FFF2-40B4-BE49-F238E27FC236}">
              <a16:creationId xmlns:a16="http://schemas.microsoft.com/office/drawing/2014/main" id="{00000000-0008-0000-0A00-0000C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1" name="Text Box 39">
          <a:extLst>
            <a:ext uri="{FF2B5EF4-FFF2-40B4-BE49-F238E27FC236}">
              <a16:creationId xmlns:a16="http://schemas.microsoft.com/office/drawing/2014/main" id="{00000000-0008-0000-0A00-0000C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A00-0000D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3" name="Text Box 24">
          <a:extLst>
            <a:ext uri="{FF2B5EF4-FFF2-40B4-BE49-F238E27FC236}">
              <a16:creationId xmlns:a16="http://schemas.microsoft.com/office/drawing/2014/main" id="{00000000-0008-0000-0A00-0000D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4" name="Text Box 37">
          <a:extLst>
            <a:ext uri="{FF2B5EF4-FFF2-40B4-BE49-F238E27FC236}">
              <a16:creationId xmlns:a16="http://schemas.microsoft.com/office/drawing/2014/main" id="{00000000-0008-0000-0A00-0000D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5" name="Text Box 38">
          <a:extLst>
            <a:ext uri="{FF2B5EF4-FFF2-40B4-BE49-F238E27FC236}">
              <a16:creationId xmlns:a16="http://schemas.microsoft.com/office/drawing/2014/main" id="{00000000-0008-0000-0A00-0000D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6" name="Text Box 39">
          <a:extLst>
            <a:ext uri="{FF2B5EF4-FFF2-40B4-BE49-F238E27FC236}">
              <a16:creationId xmlns:a16="http://schemas.microsoft.com/office/drawing/2014/main" id="{00000000-0008-0000-0A00-0000D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A00-0000D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8" name="Text Box 24">
          <a:extLst>
            <a:ext uri="{FF2B5EF4-FFF2-40B4-BE49-F238E27FC236}">
              <a16:creationId xmlns:a16="http://schemas.microsoft.com/office/drawing/2014/main" id="{00000000-0008-0000-0A00-0000D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9" name="Text Box 37">
          <a:extLst>
            <a:ext uri="{FF2B5EF4-FFF2-40B4-BE49-F238E27FC236}">
              <a16:creationId xmlns:a16="http://schemas.microsoft.com/office/drawing/2014/main" id="{00000000-0008-0000-0A00-0000D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40" name="Text Box 38">
          <a:extLst>
            <a:ext uri="{FF2B5EF4-FFF2-40B4-BE49-F238E27FC236}">
              <a16:creationId xmlns:a16="http://schemas.microsoft.com/office/drawing/2014/main" id="{00000000-0008-0000-0A00-0000D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41" name="Text Box 39">
          <a:extLst>
            <a:ext uri="{FF2B5EF4-FFF2-40B4-BE49-F238E27FC236}">
              <a16:creationId xmlns:a16="http://schemas.microsoft.com/office/drawing/2014/main" id="{00000000-0008-0000-0A00-0000D9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0000000-0008-0000-0A00-0000D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104775</xdr:colOff>
      <xdr:row>4</xdr:row>
      <xdr:rowOff>85725</xdr:rowOff>
    </xdr:from>
    <xdr:to>
      <xdr:col>4</xdr:col>
      <xdr:colOff>1000125</xdr:colOff>
      <xdr:row>6</xdr:row>
      <xdr:rowOff>114300</xdr:rowOff>
    </xdr:to>
    <xdr:sp macro="" textlink="">
      <xdr:nvSpPr>
        <xdr:cNvPr id="1243" name="Text Box 24">
          <a:extLst>
            <a:ext uri="{FF2B5EF4-FFF2-40B4-BE49-F238E27FC236}">
              <a16:creationId xmlns:a16="http://schemas.microsoft.com/office/drawing/2014/main" id="{00000000-0008-0000-0A00-0000DB040000}"/>
            </a:ext>
          </a:extLst>
        </xdr:cNvPr>
        <xdr:cNvSpPr txBox="1">
          <a:spLocks noChangeArrowheads="1"/>
        </xdr:cNvSpPr>
      </xdr:nvSpPr>
      <xdr:spPr bwMode="auto">
        <a:xfrm>
          <a:off x="885825" y="107632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95250</xdr:colOff>
      <xdr:row>3</xdr:row>
      <xdr:rowOff>28575</xdr:rowOff>
    </xdr:from>
    <xdr:to>
      <xdr:col>9</xdr:col>
      <xdr:colOff>66675</xdr:colOff>
      <xdr:row>5</xdr:row>
      <xdr:rowOff>57150</xdr:rowOff>
    </xdr:to>
    <xdr:sp macro="" textlink="">
      <xdr:nvSpPr>
        <xdr:cNvPr id="1244" name="Text Box 37">
          <a:extLst>
            <a:ext uri="{FF2B5EF4-FFF2-40B4-BE49-F238E27FC236}">
              <a16:creationId xmlns:a16="http://schemas.microsoft.com/office/drawing/2014/main" id="{00000000-0008-0000-0A00-0000DC040000}"/>
            </a:ext>
          </a:extLst>
        </xdr:cNvPr>
        <xdr:cNvSpPr txBox="1">
          <a:spLocks noChangeArrowheads="1"/>
        </xdr:cNvSpPr>
      </xdr:nvSpPr>
      <xdr:spPr bwMode="auto">
        <a:xfrm>
          <a:off x="3467100" y="77152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6" name="Text Box 39">
          <a:extLst>
            <a:ext uri="{FF2B5EF4-FFF2-40B4-BE49-F238E27FC236}">
              <a16:creationId xmlns:a16="http://schemas.microsoft.com/office/drawing/2014/main" id="{00000000-0008-0000-0A00-0000D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A00-0000D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8" name="Text Box 24">
          <a:extLst>
            <a:ext uri="{FF2B5EF4-FFF2-40B4-BE49-F238E27FC236}">
              <a16:creationId xmlns:a16="http://schemas.microsoft.com/office/drawing/2014/main" id="{00000000-0008-0000-0A00-0000E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7">
          <a:extLst>
            <a:ext uri="{FF2B5EF4-FFF2-40B4-BE49-F238E27FC236}">
              <a16:creationId xmlns:a16="http://schemas.microsoft.com/office/drawing/2014/main" id="{00000000-0008-0000-0A00-0000E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0" name="Text Box 38">
          <a:extLst>
            <a:ext uri="{FF2B5EF4-FFF2-40B4-BE49-F238E27FC236}">
              <a16:creationId xmlns:a16="http://schemas.microsoft.com/office/drawing/2014/main" id="{00000000-0008-0000-0A00-0000E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A00-0000E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2" name="Text Box 24">
          <a:extLst>
            <a:ext uri="{FF2B5EF4-FFF2-40B4-BE49-F238E27FC236}">
              <a16:creationId xmlns:a16="http://schemas.microsoft.com/office/drawing/2014/main" id="{00000000-0008-0000-0A00-0000E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3" name="Text Box 37">
          <a:extLst>
            <a:ext uri="{FF2B5EF4-FFF2-40B4-BE49-F238E27FC236}">
              <a16:creationId xmlns:a16="http://schemas.microsoft.com/office/drawing/2014/main" id="{00000000-0008-0000-0A00-0000E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4" name="Text Box 38">
          <a:extLst>
            <a:ext uri="{FF2B5EF4-FFF2-40B4-BE49-F238E27FC236}">
              <a16:creationId xmlns:a16="http://schemas.microsoft.com/office/drawing/2014/main" id="{00000000-0008-0000-0A00-0000E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A00-0000E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6" name="Text Box 24">
          <a:extLst>
            <a:ext uri="{FF2B5EF4-FFF2-40B4-BE49-F238E27FC236}">
              <a16:creationId xmlns:a16="http://schemas.microsoft.com/office/drawing/2014/main" id="{00000000-0008-0000-0A00-0000E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7" name="Text Box 37">
          <a:extLst>
            <a:ext uri="{FF2B5EF4-FFF2-40B4-BE49-F238E27FC236}">
              <a16:creationId xmlns:a16="http://schemas.microsoft.com/office/drawing/2014/main" id="{00000000-0008-0000-0A00-0000E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8" name="Text Box 38">
          <a:extLst>
            <a:ext uri="{FF2B5EF4-FFF2-40B4-BE49-F238E27FC236}">
              <a16:creationId xmlns:a16="http://schemas.microsoft.com/office/drawing/2014/main" id="{00000000-0008-0000-0A00-0000E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A00-0000E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0" name="Text Box 24">
          <a:extLst>
            <a:ext uri="{FF2B5EF4-FFF2-40B4-BE49-F238E27FC236}">
              <a16:creationId xmlns:a16="http://schemas.microsoft.com/office/drawing/2014/main" id="{00000000-0008-0000-0A00-0000E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1" name="Text Box 37">
          <a:extLst>
            <a:ext uri="{FF2B5EF4-FFF2-40B4-BE49-F238E27FC236}">
              <a16:creationId xmlns:a16="http://schemas.microsoft.com/office/drawing/2014/main" id="{00000000-0008-0000-0A00-0000ED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2" name="Text Box 38">
          <a:extLst>
            <a:ext uri="{FF2B5EF4-FFF2-40B4-BE49-F238E27FC236}">
              <a16:creationId xmlns:a16="http://schemas.microsoft.com/office/drawing/2014/main" id="{00000000-0008-0000-0A00-0000E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A00-0000E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00000000-0008-0000-0A00-0000F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5" name="Text Box 37">
          <a:extLst>
            <a:ext uri="{FF2B5EF4-FFF2-40B4-BE49-F238E27FC236}">
              <a16:creationId xmlns:a16="http://schemas.microsoft.com/office/drawing/2014/main" id="{00000000-0008-0000-0A00-0000F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6" name="Text Box 38">
          <a:extLst>
            <a:ext uri="{FF2B5EF4-FFF2-40B4-BE49-F238E27FC236}">
              <a16:creationId xmlns:a16="http://schemas.microsoft.com/office/drawing/2014/main" id="{00000000-0008-0000-0A00-0000F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A00-0000F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A00-0000F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9" name="Text Box 37">
          <a:extLst>
            <a:ext uri="{FF2B5EF4-FFF2-40B4-BE49-F238E27FC236}">
              <a16:creationId xmlns:a16="http://schemas.microsoft.com/office/drawing/2014/main" id="{00000000-0008-0000-0A00-0000F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B00-0000A0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5" name="Text Box 24">
          <a:extLst>
            <a:ext uri="{FF2B5EF4-FFF2-40B4-BE49-F238E27FC236}">
              <a16:creationId xmlns:a16="http://schemas.microsoft.com/office/drawing/2014/main" id="{00000000-0008-0000-0B00-0000A1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6" name="Text Box 37">
          <a:extLst>
            <a:ext uri="{FF2B5EF4-FFF2-40B4-BE49-F238E27FC236}">
              <a16:creationId xmlns:a16="http://schemas.microsoft.com/office/drawing/2014/main" id="{00000000-0008-0000-0B00-0000A2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7" name="Text Box 38">
          <a:extLst>
            <a:ext uri="{FF2B5EF4-FFF2-40B4-BE49-F238E27FC236}">
              <a16:creationId xmlns:a16="http://schemas.microsoft.com/office/drawing/2014/main" id="{00000000-0008-0000-0B00-0000A3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88" name="Text Box 39">
          <a:extLst>
            <a:ext uri="{FF2B5EF4-FFF2-40B4-BE49-F238E27FC236}">
              <a16:creationId xmlns:a16="http://schemas.microsoft.com/office/drawing/2014/main" id="{00000000-0008-0000-0B00-0000A404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89" name="Text Box 41">
          <a:extLst>
            <a:ext uri="{FF2B5EF4-FFF2-40B4-BE49-F238E27FC236}">
              <a16:creationId xmlns:a16="http://schemas.microsoft.com/office/drawing/2014/main" id="{00000000-0008-0000-0B00-0000A5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90" name="Text Box 42">
          <a:extLst>
            <a:ext uri="{FF2B5EF4-FFF2-40B4-BE49-F238E27FC236}">
              <a16:creationId xmlns:a16="http://schemas.microsoft.com/office/drawing/2014/main" id="{00000000-0008-0000-0B00-0000A6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B00-0000A7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2" name="Text Box 24">
          <a:extLst>
            <a:ext uri="{FF2B5EF4-FFF2-40B4-BE49-F238E27FC236}">
              <a16:creationId xmlns:a16="http://schemas.microsoft.com/office/drawing/2014/main" id="{00000000-0008-0000-0B00-0000A8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3" name="Text Box 37">
          <a:extLst>
            <a:ext uri="{FF2B5EF4-FFF2-40B4-BE49-F238E27FC236}">
              <a16:creationId xmlns:a16="http://schemas.microsoft.com/office/drawing/2014/main" id="{00000000-0008-0000-0B00-0000A9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4" name="Text Box 38">
          <a:extLst>
            <a:ext uri="{FF2B5EF4-FFF2-40B4-BE49-F238E27FC236}">
              <a16:creationId xmlns:a16="http://schemas.microsoft.com/office/drawing/2014/main" id="{00000000-0008-0000-0B00-0000AA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5" name="Text Box 39">
          <a:extLst>
            <a:ext uri="{FF2B5EF4-FFF2-40B4-BE49-F238E27FC236}">
              <a16:creationId xmlns:a16="http://schemas.microsoft.com/office/drawing/2014/main" id="{00000000-0008-0000-0B00-0000AB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6" name="Text Box 41">
          <a:extLst>
            <a:ext uri="{FF2B5EF4-FFF2-40B4-BE49-F238E27FC236}">
              <a16:creationId xmlns:a16="http://schemas.microsoft.com/office/drawing/2014/main" id="{00000000-0008-0000-0B00-0000AC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7" name="Text Box 42">
          <a:extLst>
            <a:ext uri="{FF2B5EF4-FFF2-40B4-BE49-F238E27FC236}">
              <a16:creationId xmlns:a16="http://schemas.microsoft.com/office/drawing/2014/main" id="{00000000-0008-0000-0B00-0000AD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00000000-0008-0000-0B00-0000AE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9" name="Text Box 24">
          <a:extLst>
            <a:ext uri="{FF2B5EF4-FFF2-40B4-BE49-F238E27FC236}">
              <a16:creationId xmlns:a16="http://schemas.microsoft.com/office/drawing/2014/main" id="{00000000-0008-0000-0B00-0000AF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0" name="Text Box 37">
          <a:extLst>
            <a:ext uri="{FF2B5EF4-FFF2-40B4-BE49-F238E27FC236}">
              <a16:creationId xmlns:a16="http://schemas.microsoft.com/office/drawing/2014/main" id="{00000000-0008-0000-0B00-0000B0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1" name="Text Box 38">
          <a:extLst>
            <a:ext uri="{FF2B5EF4-FFF2-40B4-BE49-F238E27FC236}">
              <a16:creationId xmlns:a16="http://schemas.microsoft.com/office/drawing/2014/main" id="{00000000-0008-0000-0B00-0000B1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2" name="Text Box 39">
          <a:extLst>
            <a:ext uri="{FF2B5EF4-FFF2-40B4-BE49-F238E27FC236}">
              <a16:creationId xmlns:a16="http://schemas.microsoft.com/office/drawing/2014/main" id="{00000000-0008-0000-0B00-0000B204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3" name="Text Box 41">
          <a:extLst>
            <a:ext uri="{FF2B5EF4-FFF2-40B4-BE49-F238E27FC236}">
              <a16:creationId xmlns:a16="http://schemas.microsoft.com/office/drawing/2014/main" id="{00000000-0008-0000-0B00-0000B3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4" name="Text Box 42">
          <a:extLst>
            <a:ext uri="{FF2B5EF4-FFF2-40B4-BE49-F238E27FC236}">
              <a16:creationId xmlns:a16="http://schemas.microsoft.com/office/drawing/2014/main" id="{00000000-0008-0000-0B00-0000B4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B00-0000B5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6" name="Text Box 24">
          <a:extLst>
            <a:ext uri="{FF2B5EF4-FFF2-40B4-BE49-F238E27FC236}">
              <a16:creationId xmlns:a16="http://schemas.microsoft.com/office/drawing/2014/main" id="{00000000-0008-0000-0B00-0000B6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7" name="Text Box 37">
          <a:extLst>
            <a:ext uri="{FF2B5EF4-FFF2-40B4-BE49-F238E27FC236}">
              <a16:creationId xmlns:a16="http://schemas.microsoft.com/office/drawing/2014/main" id="{00000000-0008-0000-0B00-0000B7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8" name="Text Box 38">
          <a:extLst>
            <a:ext uri="{FF2B5EF4-FFF2-40B4-BE49-F238E27FC236}">
              <a16:creationId xmlns:a16="http://schemas.microsoft.com/office/drawing/2014/main" id="{00000000-0008-0000-0B00-0000B8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09" name="Text Box 39">
          <a:extLst>
            <a:ext uri="{FF2B5EF4-FFF2-40B4-BE49-F238E27FC236}">
              <a16:creationId xmlns:a16="http://schemas.microsoft.com/office/drawing/2014/main" id="{00000000-0008-0000-0B00-0000B9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0" name="Text Box 41">
          <a:extLst>
            <a:ext uri="{FF2B5EF4-FFF2-40B4-BE49-F238E27FC236}">
              <a16:creationId xmlns:a16="http://schemas.microsoft.com/office/drawing/2014/main" id="{00000000-0008-0000-0B00-0000BA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1" name="Text Box 42">
          <a:extLst>
            <a:ext uri="{FF2B5EF4-FFF2-40B4-BE49-F238E27FC236}">
              <a16:creationId xmlns:a16="http://schemas.microsoft.com/office/drawing/2014/main" id="{00000000-0008-0000-0B00-0000BB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B00-0000BC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>
          <a:extLst>
            <a:ext uri="{FF2B5EF4-FFF2-40B4-BE49-F238E27FC236}">
              <a16:creationId xmlns:a16="http://schemas.microsoft.com/office/drawing/2014/main" id="{00000000-0008-0000-0B00-0000BD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>
          <a:extLst>
            <a:ext uri="{FF2B5EF4-FFF2-40B4-BE49-F238E27FC236}">
              <a16:creationId xmlns:a16="http://schemas.microsoft.com/office/drawing/2014/main" id="{00000000-0008-0000-0B00-0000BE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>
          <a:extLst>
            <a:ext uri="{FF2B5EF4-FFF2-40B4-BE49-F238E27FC236}">
              <a16:creationId xmlns:a16="http://schemas.microsoft.com/office/drawing/2014/main" id="{00000000-0008-0000-0B00-0000BF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>
          <a:extLst>
            <a:ext uri="{FF2B5EF4-FFF2-40B4-BE49-F238E27FC236}">
              <a16:creationId xmlns:a16="http://schemas.microsoft.com/office/drawing/2014/main" id="{00000000-0008-0000-0B00-0000C004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B00-0000C1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>
          <a:extLst>
            <a:ext uri="{FF2B5EF4-FFF2-40B4-BE49-F238E27FC236}">
              <a16:creationId xmlns:a16="http://schemas.microsoft.com/office/drawing/2014/main" id="{00000000-0008-0000-0B00-0000C2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>
          <a:extLst>
            <a:ext uri="{FF2B5EF4-FFF2-40B4-BE49-F238E27FC236}">
              <a16:creationId xmlns:a16="http://schemas.microsoft.com/office/drawing/2014/main" id="{00000000-0008-0000-0B00-0000C3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>
          <a:extLst>
            <a:ext uri="{FF2B5EF4-FFF2-40B4-BE49-F238E27FC236}">
              <a16:creationId xmlns:a16="http://schemas.microsoft.com/office/drawing/2014/main" id="{00000000-0008-0000-0B00-0000C4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>
          <a:extLst>
            <a:ext uri="{FF2B5EF4-FFF2-40B4-BE49-F238E27FC236}">
              <a16:creationId xmlns:a16="http://schemas.microsoft.com/office/drawing/2014/main" id="{00000000-0008-0000-0B00-0000C5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B00-0000C6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3" name="Text Box 24">
          <a:extLst>
            <a:ext uri="{FF2B5EF4-FFF2-40B4-BE49-F238E27FC236}">
              <a16:creationId xmlns:a16="http://schemas.microsoft.com/office/drawing/2014/main" id="{00000000-0008-0000-0B00-0000C7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4" name="Text Box 37">
          <a:extLst>
            <a:ext uri="{FF2B5EF4-FFF2-40B4-BE49-F238E27FC236}">
              <a16:creationId xmlns:a16="http://schemas.microsoft.com/office/drawing/2014/main" id="{00000000-0008-0000-0B00-0000C8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5" name="Text Box 38">
          <a:extLst>
            <a:ext uri="{FF2B5EF4-FFF2-40B4-BE49-F238E27FC236}">
              <a16:creationId xmlns:a16="http://schemas.microsoft.com/office/drawing/2014/main" id="{00000000-0008-0000-0B00-0000C9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6" name="Text Box 39">
          <a:extLst>
            <a:ext uri="{FF2B5EF4-FFF2-40B4-BE49-F238E27FC236}">
              <a16:creationId xmlns:a16="http://schemas.microsoft.com/office/drawing/2014/main" id="{00000000-0008-0000-0B00-0000CA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B00-0000CB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8" name="Text Box 24">
          <a:extLst>
            <a:ext uri="{FF2B5EF4-FFF2-40B4-BE49-F238E27FC236}">
              <a16:creationId xmlns:a16="http://schemas.microsoft.com/office/drawing/2014/main" id="{00000000-0008-0000-0B00-0000CC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9" name="Text Box 37">
          <a:extLst>
            <a:ext uri="{FF2B5EF4-FFF2-40B4-BE49-F238E27FC236}">
              <a16:creationId xmlns:a16="http://schemas.microsoft.com/office/drawing/2014/main" id="{00000000-0008-0000-0B00-0000CD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0" name="Text Box 38">
          <a:extLst>
            <a:ext uri="{FF2B5EF4-FFF2-40B4-BE49-F238E27FC236}">
              <a16:creationId xmlns:a16="http://schemas.microsoft.com/office/drawing/2014/main" id="{00000000-0008-0000-0B00-0000CE04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31" name="Text Box 39">
          <a:extLst>
            <a:ext uri="{FF2B5EF4-FFF2-40B4-BE49-F238E27FC236}">
              <a16:creationId xmlns:a16="http://schemas.microsoft.com/office/drawing/2014/main" id="{00000000-0008-0000-0B00-0000CF04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2" name="Text Box 41">
          <a:extLst>
            <a:ext uri="{FF2B5EF4-FFF2-40B4-BE49-F238E27FC236}">
              <a16:creationId xmlns:a16="http://schemas.microsoft.com/office/drawing/2014/main" id="{00000000-0008-0000-0B00-0000D0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3" name="Text Box 42">
          <a:extLst>
            <a:ext uri="{FF2B5EF4-FFF2-40B4-BE49-F238E27FC236}">
              <a16:creationId xmlns:a16="http://schemas.microsoft.com/office/drawing/2014/main" id="{00000000-0008-0000-0B00-0000D104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B00-0000D2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5" name="Text Box 24">
          <a:extLst>
            <a:ext uri="{FF2B5EF4-FFF2-40B4-BE49-F238E27FC236}">
              <a16:creationId xmlns:a16="http://schemas.microsoft.com/office/drawing/2014/main" id="{00000000-0008-0000-0B00-0000D3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6" name="Text Box 37">
          <a:extLst>
            <a:ext uri="{FF2B5EF4-FFF2-40B4-BE49-F238E27FC236}">
              <a16:creationId xmlns:a16="http://schemas.microsoft.com/office/drawing/2014/main" id="{00000000-0008-0000-0B00-0000D4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7" name="Text Box 38">
          <a:extLst>
            <a:ext uri="{FF2B5EF4-FFF2-40B4-BE49-F238E27FC236}">
              <a16:creationId xmlns:a16="http://schemas.microsoft.com/office/drawing/2014/main" id="{00000000-0008-0000-0B00-0000D5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8" name="Text Box 39">
          <a:extLst>
            <a:ext uri="{FF2B5EF4-FFF2-40B4-BE49-F238E27FC236}">
              <a16:creationId xmlns:a16="http://schemas.microsoft.com/office/drawing/2014/main" id="{00000000-0008-0000-0B00-0000D6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39" name="Text Box 41">
          <a:extLst>
            <a:ext uri="{FF2B5EF4-FFF2-40B4-BE49-F238E27FC236}">
              <a16:creationId xmlns:a16="http://schemas.microsoft.com/office/drawing/2014/main" id="{00000000-0008-0000-0B00-0000D7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0" name="Text Box 42">
          <a:extLst>
            <a:ext uri="{FF2B5EF4-FFF2-40B4-BE49-F238E27FC236}">
              <a16:creationId xmlns:a16="http://schemas.microsoft.com/office/drawing/2014/main" id="{00000000-0008-0000-0B00-0000D8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1" name="Text Box 41">
          <a:extLst>
            <a:ext uri="{FF2B5EF4-FFF2-40B4-BE49-F238E27FC236}">
              <a16:creationId xmlns:a16="http://schemas.microsoft.com/office/drawing/2014/main" id="{00000000-0008-0000-0B00-0000D9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2" name="Text Box 42">
          <a:extLst>
            <a:ext uri="{FF2B5EF4-FFF2-40B4-BE49-F238E27FC236}">
              <a16:creationId xmlns:a16="http://schemas.microsoft.com/office/drawing/2014/main" id="{00000000-0008-0000-0B00-0000DA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3" name="Text Box 41">
          <a:extLst>
            <a:ext uri="{FF2B5EF4-FFF2-40B4-BE49-F238E27FC236}">
              <a16:creationId xmlns:a16="http://schemas.microsoft.com/office/drawing/2014/main" id="{00000000-0008-0000-0B00-0000DB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4" name="Text Box 42">
          <a:extLst>
            <a:ext uri="{FF2B5EF4-FFF2-40B4-BE49-F238E27FC236}">
              <a16:creationId xmlns:a16="http://schemas.microsoft.com/office/drawing/2014/main" id="{00000000-0008-0000-0B00-0000DC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B00-0000DD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6" name="Text Box 24">
          <a:extLst>
            <a:ext uri="{FF2B5EF4-FFF2-40B4-BE49-F238E27FC236}">
              <a16:creationId xmlns:a16="http://schemas.microsoft.com/office/drawing/2014/main" id="{00000000-0008-0000-0B00-0000DE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7" name="Text Box 37">
          <a:extLst>
            <a:ext uri="{FF2B5EF4-FFF2-40B4-BE49-F238E27FC236}">
              <a16:creationId xmlns:a16="http://schemas.microsoft.com/office/drawing/2014/main" id="{00000000-0008-0000-0B00-0000DF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8" name="Text Box 38">
          <a:extLst>
            <a:ext uri="{FF2B5EF4-FFF2-40B4-BE49-F238E27FC236}">
              <a16:creationId xmlns:a16="http://schemas.microsoft.com/office/drawing/2014/main" id="{00000000-0008-0000-0B00-0000E0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9">
          <a:extLst>
            <a:ext uri="{FF2B5EF4-FFF2-40B4-BE49-F238E27FC236}">
              <a16:creationId xmlns:a16="http://schemas.microsoft.com/office/drawing/2014/main" id="{00000000-0008-0000-0B00-0000E1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0" name="Text Box 41">
          <a:extLst>
            <a:ext uri="{FF2B5EF4-FFF2-40B4-BE49-F238E27FC236}">
              <a16:creationId xmlns:a16="http://schemas.microsoft.com/office/drawing/2014/main" id="{00000000-0008-0000-0B00-0000E2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1" name="Text Box 42">
          <a:extLst>
            <a:ext uri="{FF2B5EF4-FFF2-40B4-BE49-F238E27FC236}">
              <a16:creationId xmlns:a16="http://schemas.microsoft.com/office/drawing/2014/main" id="{00000000-0008-0000-0B00-0000E3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2" name="Text Box 41">
          <a:extLst>
            <a:ext uri="{FF2B5EF4-FFF2-40B4-BE49-F238E27FC236}">
              <a16:creationId xmlns:a16="http://schemas.microsoft.com/office/drawing/2014/main" id="{00000000-0008-0000-0B00-0000E4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3" name="Text Box 42">
          <a:extLst>
            <a:ext uri="{FF2B5EF4-FFF2-40B4-BE49-F238E27FC236}">
              <a16:creationId xmlns:a16="http://schemas.microsoft.com/office/drawing/2014/main" id="{00000000-0008-0000-0B00-0000E5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4" name="Text Box 41">
          <a:extLst>
            <a:ext uri="{FF2B5EF4-FFF2-40B4-BE49-F238E27FC236}">
              <a16:creationId xmlns:a16="http://schemas.microsoft.com/office/drawing/2014/main" id="{00000000-0008-0000-0B00-0000E6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5" name="Text Box 42">
          <a:extLst>
            <a:ext uri="{FF2B5EF4-FFF2-40B4-BE49-F238E27FC236}">
              <a16:creationId xmlns:a16="http://schemas.microsoft.com/office/drawing/2014/main" id="{00000000-0008-0000-0B00-0000E7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B00-0000E8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7" name="Text Box 24">
          <a:extLst>
            <a:ext uri="{FF2B5EF4-FFF2-40B4-BE49-F238E27FC236}">
              <a16:creationId xmlns:a16="http://schemas.microsoft.com/office/drawing/2014/main" id="{00000000-0008-0000-0B00-0000E9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8" name="Text Box 37">
          <a:extLst>
            <a:ext uri="{FF2B5EF4-FFF2-40B4-BE49-F238E27FC236}">
              <a16:creationId xmlns:a16="http://schemas.microsoft.com/office/drawing/2014/main" id="{00000000-0008-0000-0B00-0000EA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9" name="Text Box 38">
          <a:extLst>
            <a:ext uri="{FF2B5EF4-FFF2-40B4-BE49-F238E27FC236}">
              <a16:creationId xmlns:a16="http://schemas.microsoft.com/office/drawing/2014/main" id="{00000000-0008-0000-0B00-0000EB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0" name="Text Box 39">
          <a:extLst>
            <a:ext uri="{FF2B5EF4-FFF2-40B4-BE49-F238E27FC236}">
              <a16:creationId xmlns:a16="http://schemas.microsoft.com/office/drawing/2014/main" id="{00000000-0008-0000-0B00-0000EC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1" name="Text Box 41">
          <a:extLst>
            <a:ext uri="{FF2B5EF4-FFF2-40B4-BE49-F238E27FC236}">
              <a16:creationId xmlns:a16="http://schemas.microsoft.com/office/drawing/2014/main" id="{00000000-0008-0000-0B00-0000ED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2" name="Text Box 42">
          <a:extLst>
            <a:ext uri="{FF2B5EF4-FFF2-40B4-BE49-F238E27FC236}">
              <a16:creationId xmlns:a16="http://schemas.microsoft.com/office/drawing/2014/main" id="{00000000-0008-0000-0B00-0000EE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B00-0000EF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00000000-0008-0000-0B00-0000F0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5" name="Text Box 37">
          <a:extLst>
            <a:ext uri="{FF2B5EF4-FFF2-40B4-BE49-F238E27FC236}">
              <a16:creationId xmlns:a16="http://schemas.microsoft.com/office/drawing/2014/main" id="{00000000-0008-0000-0B00-0000F1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6" name="Text Box 38">
          <a:extLst>
            <a:ext uri="{FF2B5EF4-FFF2-40B4-BE49-F238E27FC236}">
              <a16:creationId xmlns:a16="http://schemas.microsoft.com/office/drawing/2014/main" id="{00000000-0008-0000-0B00-0000F2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7" name="Text Box 39">
          <a:extLst>
            <a:ext uri="{FF2B5EF4-FFF2-40B4-BE49-F238E27FC236}">
              <a16:creationId xmlns:a16="http://schemas.microsoft.com/office/drawing/2014/main" id="{00000000-0008-0000-0B00-0000F3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8" name="Text Box 41">
          <a:extLst>
            <a:ext uri="{FF2B5EF4-FFF2-40B4-BE49-F238E27FC236}">
              <a16:creationId xmlns:a16="http://schemas.microsoft.com/office/drawing/2014/main" id="{00000000-0008-0000-0B00-0000F4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9" name="Text Box 42">
          <a:extLst>
            <a:ext uri="{FF2B5EF4-FFF2-40B4-BE49-F238E27FC236}">
              <a16:creationId xmlns:a16="http://schemas.microsoft.com/office/drawing/2014/main" id="{00000000-0008-0000-0B00-0000F504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B00-0000F6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1" name="Text Box 24">
          <a:extLst>
            <a:ext uri="{FF2B5EF4-FFF2-40B4-BE49-F238E27FC236}">
              <a16:creationId xmlns:a16="http://schemas.microsoft.com/office/drawing/2014/main" id="{00000000-0008-0000-0B00-0000F7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2" name="Text Box 37">
          <a:extLst>
            <a:ext uri="{FF2B5EF4-FFF2-40B4-BE49-F238E27FC236}">
              <a16:creationId xmlns:a16="http://schemas.microsoft.com/office/drawing/2014/main" id="{00000000-0008-0000-0B00-0000F8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3" name="Text Box 38">
          <a:extLst>
            <a:ext uri="{FF2B5EF4-FFF2-40B4-BE49-F238E27FC236}">
              <a16:creationId xmlns:a16="http://schemas.microsoft.com/office/drawing/2014/main" id="{00000000-0008-0000-0B00-0000F9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4" name="Text Box 39">
          <a:extLst>
            <a:ext uri="{FF2B5EF4-FFF2-40B4-BE49-F238E27FC236}">
              <a16:creationId xmlns:a16="http://schemas.microsoft.com/office/drawing/2014/main" id="{00000000-0008-0000-0B00-0000FA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B00-0000FB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6" name="Text Box 24">
          <a:extLst>
            <a:ext uri="{FF2B5EF4-FFF2-40B4-BE49-F238E27FC236}">
              <a16:creationId xmlns:a16="http://schemas.microsoft.com/office/drawing/2014/main" id="{00000000-0008-0000-0B00-0000FC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00000000-0008-0000-0B00-0000FD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00000000-0008-0000-0B00-0000FE04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00000000-0008-0000-0B00-0000FF04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B00-000000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1" name="Text Box 24">
          <a:extLst>
            <a:ext uri="{FF2B5EF4-FFF2-40B4-BE49-F238E27FC236}">
              <a16:creationId xmlns:a16="http://schemas.microsoft.com/office/drawing/2014/main" id="{00000000-0008-0000-0B00-000001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2" name="Text Box 37">
          <a:extLst>
            <a:ext uri="{FF2B5EF4-FFF2-40B4-BE49-F238E27FC236}">
              <a16:creationId xmlns:a16="http://schemas.microsoft.com/office/drawing/2014/main" id="{00000000-0008-0000-0B00-00000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3" name="Text Box 38">
          <a:extLst>
            <a:ext uri="{FF2B5EF4-FFF2-40B4-BE49-F238E27FC236}">
              <a16:creationId xmlns:a16="http://schemas.microsoft.com/office/drawing/2014/main" id="{00000000-0008-0000-0B00-00000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84" name="Text Box 39">
          <a:extLst>
            <a:ext uri="{FF2B5EF4-FFF2-40B4-BE49-F238E27FC236}">
              <a16:creationId xmlns:a16="http://schemas.microsoft.com/office/drawing/2014/main" id="{00000000-0008-0000-0B00-000004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5" name="Text Box 41">
          <a:extLst>
            <a:ext uri="{FF2B5EF4-FFF2-40B4-BE49-F238E27FC236}">
              <a16:creationId xmlns:a16="http://schemas.microsoft.com/office/drawing/2014/main" id="{00000000-0008-0000-0B00-000005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6" name="Text Box 42">
          <a:extLst>
            <a:ext uri="{FF2B5EF4-FFF2-40B4-BE49-F238E27FC236}">
              <a16:creationId xmlns:a16="http://schemas.microsoft.com/office/drawing/2014/main" id="{00000000-0008-0000-0B00-000006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7" name="Text Box 41">
          <a:extLst>
            <a:ext uri="{FF2B5EF4-FFF2-40B4-BE49-F238E27FC236}">
              <a16:creationId xmlns:a16="http://schemas.microsoft.com/office/drawing/2014/main" id="{00000000-0008-0000-0B00-000007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8" name="Text Box 42">
          <a:extLst>
            <a:ext uri="{FF2B5EF4-FFF2-40B4-BE49-F238E27FC236}">
              <a16:creationId xmlns:a16="http://schemas.microsoft.com/office/drawing/2014/main" id="{00000000-0008-0000-0B00-000008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9" name="Text Box 41">
          <a:extLst>
            <a:ext uri="{FF2B5EF4-FFF2-40B4-BE49-F238E27FC236}">
              <a16:creationId xmlns:a16="http://schemas.microsoft.com/office/drawing/2014/main" id="{00000000-0008-0000-0B00-000009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90" name="Text Box 42">
          <a:extLst>
            <a:ext uri="{FF2B5EF4-FFF2-40B4-BE49-F238E27FC236}">
              <a16:creationId xmlns:a16="http://schemas.microsoft.com/office/drawing/2014/main" id="{00000000-0008-0000-0B00-00000A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B00-00000B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2" name="Text Box 24">
          <a:extLst>
            <a:ext uri="{FF2B5EF4-FFF2-40B4-BE49-F238E27FC236}">
              <a16:creationId xmlns:a16="http://schemas.microsoft.com/office/drawing/2014/main" id="{00000000-0008-0000-0B00-00000C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3" name="Text Box 37">
          <a:extLst>
            <a:ext uri="{FF2B5EF4-FFF2-40B4-BE49-F238E27FC236}">
              <a16:creationId xmlns:a16="http://schemas.microsoft.com/office/drawing/2014/main" id="{00000000-0008-0000-0B00-00000D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4" name="Text Box 38">
          <a:extLst>
            <a:ext uri="{FF2B5EF4-FFF2-40B4-BE49-F238E27FC236}">
              <a16:creationId xmlns:a16="http://schemas.microsoft.com/office/drawing/2014/main" id="{00000000-0008-0000-0B00-00000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95" name="Text Box 39">
          <a:extLst>
            <a:ext uri="{FF2B5EF4-FFF2-40B4-BE49-F238E27FC236}">
              <a16:creationId xmlns:a16="http://schemas.microsoft.com/office/drawing/2014/main" id="{00000000-0008-0000-0B00-00000F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6" name="Text Box 41">
          <a:extLst>
            <a:ext uri="{FF2B5EF4-FFF2-40B4-BE49-F238E27FC236}">
              <a16:creationId xmlns:a16="http://schemas.microsoft.com/office/drawing/2014/main" id="{00000000-0008-0000-0B00-000010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7" name="Text Box 42">
          <a:extLst>
            <a:ext uri="{FF2B5EF4-FFF2-40B4-BE49-F238E27FC236}">
              <a16:creationId xmlns:a16="http://schemas.microsoft.com/office/drawing/2014/main" id="{00000000-0008-0000-0B00-000011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B00-00001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9" name="Text Box 24">
          <a:extLst>
            <a:ext uri="{FF2B5EF4-FFF2-40B4-BE49-F238E27FC236}">
              <a16:creationId xmlns:a16="http://schemas.microsoft.com/office/drawing/2014/main" id="{00000000-0008-0000-0B00-00001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0" name="Text Box 37">
          <a:extLst>
            <a:ext uri="{FF2B5EF4-FFF2-40B4-BE49-F238E27FC236}">
              <a16:creationId xmlns:a16="http://schemas.microsoft.com/office/drawing/2014/main" id="{00000000-0008-0000-0B00-00001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1" name="Text Box 38">
          <a:extLst>
            <a:ext uri="{FF2B5EF4-FFF2-40B4-BE49-F238E27FC236}">
              <a16:creationId xmlns:a16="http://schemas.microsoft.com/office/drawing/2014/main" id="{00000000-0008-0000-0B00-00001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02" name="Text Box 39">
          <a:extLst>
            <a:ext uri="{FF2B5EF4-FFF2-40B4-BE49-F238E27FC236}">
              <a16:creationId xmlns:a16="http://schemas.microsoft.com/office/drawing/2014/main" id="{00000000-0008-0000-0B00-000016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3" name="Text Box 41">
          <a:extLst>
            <a:ext uri="{FF2B5EF4-FFF2-40B4-BE49-F238E27FC236}">
              <a16:creationId xmlns:a16="http://schemas.microsoft.com/office/drawing/2014/main" id="{00000000-0008-0000-0B00-000017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4" name="Text Box 42">
          <a:extLst>
            <a:ext uri="{FF2B5EF4-FFF2-40B4-BE49-F238E27FC236}">
              <a16:creationId xmlns:a16="http://schemas.microsoft.com/office/drawing/2014/main" id="{00000000-0008-0000-0B00-000018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5" name="Text Box 41">
          <a:extLst>
            <a:ext uri="{FF2B5EF4-FFF2-40B4-BE49-F238E27FC236}">
              <a16:creationId xmlns:a16="http://schemas.microsoft.com/office/drawing/2014/main" id="{00000000-0008-0000-0B00-000019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6" name="Text Box 42">
          <a:extLst>
            <a:ext uri="{FF2B5EF4-FFF2-40B4-BE49-F238E27FC236}">
              <a16:creationId xmlns:a16="http://schemas.microsoft.com/office/drawing/2014/main" id="{00000000-0008-0000-0B00-00001A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7" name="Text Box 41">
          <a:extLst>
            <a:ext uri="{FF2B5EF4-FFF2-40B4-BE49-F238E27FC236}">
              <a16:creationId xmlns:a16="http://schemas.microsoft.com/office/drawing/2014/main" id="{00000000-0008-0000-0B00-00001B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8" name="Text Box 42">
          <a:extLst>
            <a:ext uri="{FF2B5EF4-FFF2-40B4-BE49-F238E27FC236}">
              <a16:creationId xmlns:a16="http://schemas.microsoft.com/office/drawing/2014/main" id="{00000000-0008-0000-0B00-00001C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00000000-0008-0000-0B00-00001D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10" name="Text Box 24">
          <a:extLst>
            <a:ext uri="{FF2B5EF4-FFF2-40B4-BE49-F238E27FC236}">
              <a16:creationId xmlns:a16="http://schemas.microsoft.com/office/drawing/2014/main" id="{00000000-0008-0000-0B00-00001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1" name="Text Box 37">
          <a:extLst>
            <a:ext uri="{FF2B5EF4-FFF2-40B4-BE49-F238E27FC236}">
              <a16:creationId xmlns:a16="http://schemas.microsoft.com/office/drawing/2014/main" id="{00000000-0008-0000-0B00-00001F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2" name="Text Box 38">
          <a:extLst>
            <a:ext uri="{FF2B5EF4-FFF2-40B4-BE49-F238E27FC236}">
              <a16:creationId xmlns:a16="http://schemas.microsoft.com/office/drawing/2014/main" id="{00000000-0008-0000-0B00-000020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13" name="Text Box 39">
          <a:extLst>
            <a:ext uri="{FF2B5EF4-FFF2-40B4-BE49-F238E27FC236}">
              <a16:creationId xmlns:a16="http://schemas.microsoft.com/office/drawing/2014/main" id="{00000000-0008-0000-0B00-000021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4" name="Text Box 41">
          <a:extLst>
            <a:ext uri="{FF2B5EF4-FFF2-40B4-BE49-F238E27FC236}">
              <a16:creationId xmlns:a16="http://schemas.microsoft.com/office/drawing/2014/main" id="{00000000-0008-0000-0B00-000022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5" name="Text Box 42">
          <a:extLst>
            <a:ext uri="{FF2B5EF4-FFF2-40B4-BE49-F238E27FC236}">
              <a16:creationId xmlns:a16="http://schemas.microsoft.com/office/drawing/2014/main" id="{00000000-0008-0000-0B00-000023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B00-00002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7" name="Text Box 24">
          <a:extLst>
            <a:ext uri="{FF2B5EF4-FFF2-40B4-BE49-F238E27FC236}">
              <a16:creationId xmlns:a16="http://schemas.microsoft.com/office/drawing/2014/main" id="{00000000-0008-0000-0B00-00002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8" name="Text Box 37">
          <a:extLst>
            <a:ext uri="{FF2B5EF4-FFF2-40B4-BE49-F238E27FC236}">
              <a16:creationId xmlns:a16="http://schemas.microsoft.com/office/drawing/2014/main" id="{00000000-0008-0000-0B00-00002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9" name="Text Box 38">
          <a:extLst>
            <a:ext uri="{FF2B5EF4-FFF2-40B4-BE49-F238E27FC236}">
              <a16:creationId xmlns:a16="http://schemas.microsoft.com/office/drawing/2014/main" id="{00000000-0008-0000-0B00-000027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20" name="Text Box 39">
          <a:extLst>
            <a:ext uri="{FF2B5EF4-FFF2-40B4-BE49-F238E27FC236}">
              <a16:creationId xmlns:a16="http://schemas.microsoft.com/office/drawing/2014/main" id="{00000000-0008-0000-0B00-000028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1" name="Text Box 41">
          <a:extLst>
            <a:ext uri="{FF2B5EF4-FFF2-40B4-BE49-F238E27FC236}">
              <a16:creationId xmlns:a16="http://schemas.microsoft.com/office/drawing/2014/main" id="{00000000-0008-0000-0B00-000029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2" name="Text Box 42">
          <a:extLst>
            <a:ext uri="{FF2B5EF4-FFF2-40B4-BE49-F238E27FC236}">
              <a16:creationId xmlns:a16="http://schemas.microsoft.com/office/drawing/2014/main" id="{00000000-0008-0000-0B00-00002A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00000000-0008-0000-0B00-00002B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4" name="Text Box 24">
          <a:extLst>
            <a:ext uri="{FF2B5EF4-FFF2-40B4-BE49-F238E27FC236}">
              <a16:creationId xmlns:a16="http://schemas.microsoft.com/office/drawing/2014/main" id="{00000000-0008-0000-0B00-00002C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5" name="Text Box 37">
          <a:extLst>
            <a:ext uri="{FF2B5EF4-FFF2-40B4-BE49-F238E27FC236}">
              <a16:creationId xmlns:a16="http://schemas.microsoft.com/office/drawing/2014/main" id="{00000000-0008-0000-0B00-00002D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6" name="Text Box 38">
          <a:extLst>
            <a:ext uri="{FF2B5EF4-FFF2-40B4-BE49-F238E27FC236}">
              <a16:creationId xmlns:a16="http://schemas.microsoft.com/office/drawing/2014/main" id="{00000000-0008-0000-0B00-00002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27" name="Text Box 39">
          <a:extLst>
            <a:ext uri="{FF2B5EF4-FFF2-40B4-BE49-F238E27FC236}">
              <a16:creationId xmlns:a16="http://schemas.microsoft.com/office/drawing/2014/main" id="{00000000-0008-0000-0B00-00002F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8" name="Text Box 41">
          <a:extLst>
            <a:ext uri="{FF2B5EF4-FFF2-40B4-BE49-F238E27FC236}">
              <a16:creationId xmlns:a16="http://schemas.microsoft.com/office/drawing/2014/main" id="{00000000-0008-0000-0B00-000030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9" name="Text Box 42">
          <a:extLst>
            <a:ext uri="{FF2B5EF4-FFF2-40B4-BE49-F238E27FC236}">
              <a16:creationId xmlns:a16="http://schemas.microsoft.com/office/drawing/2014/main" id="{00000000-0008-0000-0B00-000031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B00-00003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1" name="Text Box 24">
          <a:extLst>
            <a:ext uri="{FF2B5EF4-FFF2-40B4-BE49-F238E27FC236}">
              <a16:creationId xmlns:a16="http://schemas.microsoft.com/office/drawing/2014/main" id="{00000000-0008-0000-0B00-00003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2" name="Text Box 37">
          <a:extLst>
            <a:ext uri="{FF2B5EF4-FFF2-40B4-BE49-F238E27FC236}">
              <a16:creationId xmlns:a16="http://schemas.microsoft.com/office/drawing/2014/main" id="{00000000-0008-0000-0B00-00003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3" name="Text Box 38">
          <a:extLst>
            <a:ext uri="{FF2B5EF4-FFF2-40B4-BE49-F238E27FC236}">
              <a16:creationId xmlns:a16="http://schemas.microsoft.com/office/drawing/2014/main" id="{00000000-0008-0000-0B00-00003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34" name="Text Box 39">
          <a:extLst>
            <a:ext uri="{FF2B5EF4-FFF2-40B4-BE49-F238E27FC236}">
              <a16:creationId xmlns:a16="http://schemas.microsoft.com/office/drawing/2014/main" id="{00000000-0008-0000-0B00-000036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5" name="Text Box 41">
          <a:extLst>
            <a:ext uri="{FF2B5EF4-FFF2-40B4-BE49-F238E27FC236}">
              <a16:creationId xmlns:a16="http://schemas.microsoft.com/office/drawing/2014/main" id="{00000000-0008-0000-0B00-000037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6" name="Text Box 42">
          <a:extLst>
            <a:ext uri="{FF2B5EF4-FFF2-40B4-BE49-F238E27FC236}">
              <a16:creationId xmlns:a16="http://schemas.microsoft.com/office/drawing/2014/main" id="{00000000-0008-0000-0B00-000038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B00-000039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8" name="Text Box 24">
          <a:extLst>
            <a:ext uri="{FF2B5EF4-FFF2-40B4-BE49-F238E27FC236}">
              <a16:creationId xmlns:a16="http://schemas.microsoft.com/office/drawing/2014/main" id="{00000000-0008-0000-0B00-00003A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39" name="Text Box 37">
          <a:extLst>
            <a:ext uri="{FF2B5EF4-FFF2-40B4-BE49-F238E27FC236}">
              <a16:creationId xmlns:a16="http://schemas.microsoft.com/office/drawing/2014/main" id="{00000000-0008-0000-0B00-00003B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40" name="Text Box 38">
          <a:extLst>
            <a:ext uri="{FF2B5EF4-FFF2-40B4-BE49-F238E27FC236}">
              <a16:creationId xmlns:a16="http://schemas.microsoft.com/office/drawing/2014/main" id="{00000000-0008-0000-0B00-00003C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41" name="Text Box 39">
          <a:extLst>
            <a:ext uri="{FF2B5EF4-FFF2-40B4-BE49-F238E27FC236}">
              <a16:creationId xmlns:a16="http://schemas.microsoft.com/office/drawing/2014/main" id="{00000000-0008-0000-0B00-00003D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B00-00003E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3" name="Text Box 24">
          <a:extLst>
            <a:ext uri="{FF2B5EF4-FFF2-40B4-BE49-F238E27FC236}">
              <a16:creationId xmlns:a16="http://schemas.microsoft.com/office/drawing/2014/main" id="{00000000-0008-0000-0B00-00003F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4" name="Text Box 37">
          <a:extLst>
            <a:ext uri="{FF2B5EF4-FFF2-40B4-BE49-F238E27FC236}">
              <a16:creationId xmlns:a16="http://schemas.microsoft.com/office/drawing/2014/main" id="{00000000-0008-0000-0B00-000040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5" name="Text Box 38">
          <a:extLst>
            <a:ext uri="{FF2B5EF4-FFF2-40B4-BE49-F238E27FC236}">
              <a16:creationId xmlns:a16="http://schemas.microsoft.com/office/drawing/2014/main" id="{00000000-0008-0000-0B00-000041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46" name="Text Box 39">
          <a:extLst>
            <a:ext uri="{FF2B5EF4-FFF2-40B4-BE49-F238E27FC236}">
              <a16:creationId xmlns:a16="http://schemas.microsoft.com/office/drawing/2014/main" id="{00000000-0008-0000-0B00-000042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00000000-0008-0000-0B00-00004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8" name="Text Box 24">
          <a:extLst>
            <a:ext uri="{FF2B5EF4-FFF2-40B4-BE49-F238E27FC236}">
              <a16:creationId xmlns:a16="http://schemas.microsoft.com/office/drawing/2014/main" id="{00000000-0008-0000-0B00-00004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9" name="Text Box 37">
          <a:extLst>
            <a:ext uri="{FF2B5EF4-FFF2-40B4-BE49-F238E27FC236}">
              <a16:creationId xmlns:a16="http://schemas.microsoft.com/office/drawing/2014/main" id="{00000000-0008-0000-0B00-00004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50" name="Text Box 38">
          <a:extLst>
            <a:ext uri="{FF2B5EF4-FFF2-40B4-BE49-F238E27FC236}">
              <a16:creationId xmlns:a16="http://schemas.microsoft.com/office/drawing/2014/main" id="{00000000-0008-0000-0B00-00004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51" name="Text Box 39">
          <a:extLst>
            <a:ext uri="{FF2B5EF4-FFF2-40B4-BE49-F238E27FC236}">
              <a16:creationId xmlns:a16="http://schemas.microsoft.com/office/drawing/2014/main" id="{00000000-0008-0000-0B00-000047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B00-000048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3" name="Text Box 24">
          <a:extLst>
            <a:ext uri="{FF2B5EF4-FFF2-40B4-BE49-F238E27FC236}">
              <a16:creationId xmlns:a16="http://schemas.microsoft.com/office/drawing/2014/main" id="{00000000-0008-0000-0B00-000049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4" name="Text Box 37">
          <a:extLst>
            <a:ext uri="{FF2B5EF4-FFF2-40B4-BE49-F238E27FC236}">
              <a16:creationId xmlns:a16="http://schemas.microsoft.com/office/drawing/2014/main" id="{00000000-0008-0000-0B00-00004A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5" name="Text Box 38">
          <a:extLst>
            <a:ext uri="{FF2B5EF4-FFF2-40B4-BE49-F238E27FC236}">
              <a16:creationId xmlns:a16="http://schemas.microsoft.com/office/drawing/2014/main" id="{00000000-0008-0000-0B00-00004B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56" name="Text Box 39">
          <a:extLst>
            <a:ext uri="{FF2B5EF4-FFF2-40B4-BE49-F238E27FC236}">
              <a16:creationId xmlns:a16="http://schemas.microsoft.com/office/drawing/2014/main" id="{00000000-0008-0000-0B00-00004C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7" name="Text Box 41">
          <a:extLst>
            <a:ext uri="{FF2B5EF4-FFF2-40B4-BE49-F238E27FC236}">
              <a16:creationId xmlns:a16="http://schemas.microsoft.com/office/drawing/2014/main" id="{00000000-0008-0000-0B00-00004D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8" name="Text Box 42">
          <a:extLst>
            <a:ext uri="{FF2B5EF4-FFF2-40B4-BE49-F238E27FC236}">
              <a16:creationId xmlns:a16="http://schemas.microsoft.com/office/drawing/2014/main" id="{00000000-0008-0000-0B00-00004E05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00000000-0008-0000-0B00-00004F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60" name="Text Box 24">
          <a:extLst>
            <a:ext uri="{FF2B5EF4-FFF2-40B4-BE49-F238E27FC236}">
              <a16:creationId xmlns:a16="http://schemas.microsoft.com/office/drawing/2014/main" id="{00000000-0008-0000-0B00-000050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1" name="Text Box 37">
          <a:extLst>
            <a:ext uri="{FF2B5EF4-FFF2-40B4-BE49-F238E27FC236}">
              <a16:creationId xmlns:a16="http://schemas.microsoft.com/office/drawing/2014/main" id="{00000000-0008-0000-0B00-000051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2" name="Text Box 38">
          <a:extLst>
            <a:ext uri="{FF2B5EF4-FFF2-40B4-BE49-F238E27FC236}">
              <a16:creationId xmlns:a16="http://schemas.microsoft.com/office/drawing/2014/main" id="{00000000-0008-0000-0B00-00005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63" name="Text Box 39">
          <a:extLst>
            <a:ext uri="{FF2B5EF4-FFF2-40B4-BE49-F238E27FC236}">
              <a16:creationId xmlns:a16="http://schemas.microsoft.com/office/drawing/2014/main" id="{00000000-0008-0000-0B00-000053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4" name="Text Box 41">
          <a:extLst>
            <a:ext uri="{FF2B5EF4-FFF2-40B4-BE49-F238E27FC236}">
              <a16:creationId xmlns:a16="http://schemas.microsoft.com/office/drawing/2014/main" id="{00000000-0008-0000-0B00-000054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5" name="Text Box 42">
          <a:extLst>
            <a:ext uri="{FF2B5EF4-FFF2-40B4-BE49-F238E27FC236}">
              <a16:creationId xmlns:a16="http://schemas.microsoft.com/office/drawing/2014/main" id="{00000000-0008-0000-0B00-000055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6" name="Text Box 41">
          <a:extLst>
            <a:ext uri="{FF2B5EF4-FFF2-40B4-BE49-F238E27FC236}">
              <a16:creationId xmlns:a16="http://schemas.microsoft.com/office/drawing/2014/main" id="{00000000-0008-0000-0B00-000056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7" name="Text Box 42">
          <a:extLst>
            <a:ext uri="{FF2B5EF4-FFF2-40B4-BE49-F238E27FC236}">
              <a16:creationId xmlns:a16="http://schemas.microsoft.com/office/drawing/2014/main" id="{00000000-0008-0000-0B00-000057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8" name="Text Box 41">
          <a:extLst>
            <a:ext uri="{FF2B5EF4-FFF2-40B4-BE49-F238E27FC236}">
              <a16:creationId xmlns:a16="http://schemas.microsoft.com/office/drawing/2014/main" id="{00000000-0008-0000-0B00-000058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9" name="Text Box 42">
          <a:extLst>
            <a:ext uri="{FF2B5EF4-FFF2-40B4-BE49-F238E27FC236}">
              <a16:creationId xmlns:a16="http://schemas.microsoft.com/office/drawing/2014/main" id="{00000000-0008-0000-0B00-000059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B00-00005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1" name="Text Box 24">
          <a:extLst>
            <a:ext uri="{FF2B5EF4-FFF2-40B4-BE49-F238E27FC236}">
              <a16:creationId xmlns:a16="http://schemas.microsoft.com/office/drawing/2014/main" id="{00000000-0008-0000-0B00-00005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2" name="Text Box 37">
          <a:extLst>
            <a:ext uri="{FF2B5EF4-FFF2-40B4-BE49-F238E27FC236}">
              <a16:creationId xmlns:a16="http://schemas.microsoft.com/office/drawing/2014/main" id="{00000000-0008-0000-0B00-00005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3" name="Text Box 38">
          <a:extLst>
            <a:ext uri="{FF2B5EF4-FFF2-40B4-BE49-F238E27FC236}">
              <a16:creationId xmlns:a16="http://schemas.microsoft.com/office/drawing/2014/main" id="{00000000-0008-0000-0B00-00005D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4" name="Text Box 42">
          <a:extLst>
            <a:ext uri="{FF2B5EF4-FFF2-40B4-BE49-F238E27FC236}">
              <a16:creationId xmlns:a16="http://schemas.microsoft.com/office/drawing/2014/main" id="{00000000-0008-0000-0B00-00005E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5" name="Text Box 41">
          <a:extLst>
            <a:ext uri="{FF2B5EF4-FFF2-40B4-BE49-F238E27FC236}">
              <a16:creationId xmlns:a16="http://schemas.microsoft.com/office/drawing/2014/main" id="{00000000-0008-0000-0B00-00005F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6" name="Text Box 42">
          <a:extLst>
            <a:ext uri="{FF2B5EF4-FFF2-40B4-BE49-F238E27FC236}">
              <a16:creationId xmlns:a16="http://schemas.microsoft.com/office/drawing/2014/main" id="{00000000-0008-0000-0B00-000060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7" name="Text Box 41">
          <a:extLst>
            <a:ext uri="{FF2B5EF4-FFF2-40B4-BE49-F238E27FC236}">
              <a16:creationId xmlns:a16="http://schemas.microsoft.com/office/drawing/2014/main" id="{00000000-0008-0000-0B00-000061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8" name="Text Box 42">
          <a:extLst>
            <a:ext uri="{FF2B5EF4-FFF2-40B4-BE49-F238E27FC236}">
              <a16:creationId xmlns:a16="http://schemas.microsoft.com/office/drawing/2014/main" id="{00000000-0008-0000-0B00-000062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B00-00006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0" name="Text Box 24">
          <a:extLst>
            <a:ext uri="{FF2B5EF4-FFF2-40B4-BE49-F238E27FC236}">
              <a16:creationId xmlns:a16="http://schemas.microsoft.com/office/drawing/2014/main" id="{00000000-0008-0000-0B00-00006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1" name="Text Box 37">
          <a:extLst>
            <a:ext uri="{FF2B5EF4-FFF2-40B4-BE49-F238E27FC236}">
              <a16:creationId xmlns:a16="http://schemas.microsoft.com/office/drawing/2014/main" id="{00000000-0008-0000-0B00-00006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2" name="Text Box 38">
          <a:extLst>
            <a:ext uri="{FF2B5EF4-FFF2-40B4-BE49-F238E27FC236}">
              <a16:creationId xmlns:a16="http://schemas.microsoft.com/office/drawing/2014/main" id="{00000000-0008-0000-0B00-00006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3" name="Text Box 41">
          <a:extLst>
            <a:ext uri="{FF2B5EF4-FFF2-40B4-BE49-F238E27FC236}">
              <a16:creationId xmlns:a16="http://schemas.microsoft.com/office/drawing/2014/main" id="{00000000-0008-0000-0B00-000067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4" name="Text Box 42">
          <a:extLst>
            <a:ext uri="{FF2B5EF4-FFF2-40B4-BE49-F238E27FC236}">
              <a16:creationId xmlns:a16="http://schemas.microsoft.com/office/drawing/2014/main" id="{00000000-0008-0000-0B00-000068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B00-000069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6" name="Text Box 24">
          <a:extLst>
            <a:ext uri="{FF2B5EF4-FFF2-40B4-BE49-F238E27FC236}">
              <a16:creationId xmlns:a16="http://schemas.microsoft.com/office/drawing/2014/main" id="{00000000-0008-0000-0B00-00006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7" name="Text Box 37">
          <a:extLst>
            <a:ext uri="{FF2B5EF4-FFF2-40B4-BE49-F238E27FC236}">
              <a16:creationId xmlns:a16="http://schemas.microsoft.com/office/drawing/2014/main" id="{00000000-0008-0000-0B00-00006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8" name="Text Box 38">
          <a:extLst>
            <a:ext uri="{FF2B5EF4-FFF2-40B4-BE49-F238E27FC236}">
              <a16:creationId xmlns:a16="http://schemas.microsoft.com/office/drawing/2014/main" id="{00000000-0008-0000-0B00-00006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89" name="Text Box 39">
          <a:extLst>
            <a:ext uri="{FF2B5EF4-FFF2-40B4-BE49-F238E27FC236}">
              <a16:creationId xmlns:a16="http://schemas.microsoft.com/office/drawing/2014/main" id="{00000000-0008-0000-0B00-00006D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0" name="Text Box 41">
          <a:extLst>
            <a:ext uri="{FF2B5EF4-FFF2-40B4-BE49-F238E27FC236}">
              <a16:creationId xmlns:a16="http://schemas.microsoft.com/office/drawing/2014/main" id="{00000000-0008-0000-0B00-00006E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1" name="Text Box 42">
          <a:extLst>
            <a:ext uri="{FF2B5EF4-FFF2-40B4-BE49-F238E27FC236}">
              <a16:creationId xmlns:a16="http://schemas.microsoft.com/office/drawing/2014/main" id="{00000000-0008-0000-0B00-00006F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B00-000070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3" name="Text Box 24">
          <a:extLst>
            <a:ext uri="{FF2B5EF4-FFF2-40B4-BE49-F238E27FC236}">
              <a16:creationId xmlns:a16="http://schemas.microsoft.com/office/drawing/2014/main" id="{00000000-0008-0000-0B00-000071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4" name="Text Box 37">
          <a:extLst>
            <a:ext uri="{FF2B5EF4-FFF2-40B4-BE49-F238E27FC236}">
              <a16:creationId xmlns:a16="http://schemas.microsoft.com/office/drawing/2014/main" id="{00000000-0008-0000-0B00-00007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5" name="Text Box 38">
          <a:extLst>
            <a:ext uri="{FF2B5EF4-FFF2-40B4-BE49-F238E27FC236}">
              <a16:creationId xmlns:a16="http://schemas.microsoft.com/office/drawing/2014/main" id="{00000000-0008-0000-0B00-00007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96" name="Text Box 39">
          <a:extLst>
            <a:ext uri="{FF2B5EF4-FFF2-40B4-BE49-F238E27FC236}">
              <a16:creationId xmlns:a16="http://schemas.microsoft.com/office/drawing/2014/main" id="{00000000-0008-0000-0B00-000074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B00-00007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8" name="Text Box 24">
          <a:extLst>
            <a:ext uri="{FF2B5EF4-FFF2-40B4-BE49-F238E27FC236}">
              <a16:creationId xmlns:a16="http://schemas.microsoft.com/office/drawing/2014/main" id="{00000000-0008-0000-0B00-00007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9" name="Text Box 37">
          <a:extLst>
            <a:ext uri="{FF2B5EF4-FFF2-40B4-BE49-F238E27FC236}">
              <a16:creationId xmlns:a16="http://schemas.microsoft.com/office/drawing/2014/main" id="{00000000-0008-0000-0B00-000077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0" name="Text Box 38">
          <a:extLst>
            <a:ext uri="{FF2B5EF4-FFF2-40B4-BE49-F238E27FC236}">
              <a16:creationId xmlns:a16="http://schemas.microsoft.com/office/drawing/2014/main" id="{00000000-0008-0000-0B00-000078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1" name="Text Box 39">
          <a:extLst>
            <a:ext uri="{FF2B5EF4-FFF2-40B4-BE49-F238E27FC236}">
              <a16:creationId xmlns:a16="http://schemas.microsoft.com/office/drawing/2014/main" id="{00000000-0008-0000-0B00-000079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B00-00007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3" name="Text Box 24">
          <a:extLst>
            <a:ext uri="{FF2B5EF4-FFF2-40B4-BE49-F238E27FC236}">
              <a16:creationId xmlns:a16="http://schemas.microsoft.com/office/drawing/2014/main" id="{00000000-0008-0000-0B00-00007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4" name="Text Box 37">
          <a:extLst>
            <a:ext uri="{FF2B5EF4-FFF2-40B4-BE49-F238E27FC236}">
              <a16:creationId xmlns:a16="http://schemas.microsoft.com/office/drawing/2014/main" id="{00000000-0008-0000-0B00-00007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5" name="Text Box 38">
          <a:extLst>
            <a:ext uri="{FF2B5EF4-FFF2-40B4-BE49-F238E27FC236}">
              <a16:creationId xmlns:a16="http://schemas.microsoft.com/office/drawing/2014/main" id="{00000000-0008-0000-0B00-00007D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6" name="Text Box 39">
          <a:extLst>
            <a:ext uri="{FF2B5EF4-FFF2-40B4-BE49-F238E27FC236}">
              <a16:creationId xmlns:a16="http://schemas.microsoft.com/office/drawing/2014/main" id="{00000000-0008-0000-0B00-00007E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7" name="Text Box 41">
          <a:extLst>
            <a:ext uri="{FF2B5EF4-FFF2-40B4-BE49-F238E27FC236}">
              <a16:creationId xmlns:a16="http://schemas.microsoft.com/office/drawing/2014/main" id="{00000000-0008-0000-0B00-00007F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8" name="Text Box 42">
          <a:extLst>
            <a:ext uri="{FF2B5EF4-FFF2-40B4-BE49-F238E27FC236}">
              <a16:creationId xmlns:a16="http://schemas.microsoft.com/office/drawing/2014/main" id="{00000000-0008-0000-0B00-000080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9" name="Text Box 41">
          <a:extLst>
            <a:ext uri="{FF2B5EF4-FFF2-40B4-BE49-F238E27FC236}">
              <a16:creationId xmlns:a16="http://schemas.microsoft.com/office/drawing/2014/main" id="{00000000-0008-0000-0B00-000081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0" name="Text Box 42">
          <a:extLst>
            <a:ext uri="{FF2B5EF4-FFF2-40B4-BE49-F238E27FC236}">
              <a16:creationId xmlns:a16="http://schemas.microsoft.com/office/drawing/2014/main" id="{00000000-0008-0000-0B00-000082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1" name="Text Box 41">
          <a:extLst>
            <a:ext uri="{FF2B5EF4-FFF2-40B4-BE49-F238E27FC236}">
              <a16:creationId xmlns:a16="http://schemas.microsoft.com/office/drawing/2014/main" id="{00000000-0008-0000-0B00-000083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2" name="Text Box 42">
          <a:extLst>
            <a:ext uri="{FF2B5EF4-FFF2-40B4-BE49-F238E27FC236}">
              <a16:creationId xmlns:a16="http://schemas.microsoft.com/office/drawing/2014/main" id="{00000000-0008-0000-0B00-00008405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00000000-0008-0000-0B00-000085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4" name="Text Box 24">
          <a:extLst>
            <a:ext uri="{FF2B5EF4-FFF2-40B4-BE49-F238E27FC236}">
              <a16:creationId xmlns:a16="http://schemas.microsoft.com/office/drawing/2014/main" id="{00000000-0008-0000-0B00-000086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5" name="Text Box 37">
          <a:extLst>
            <a:ext uri="{FF2B5EF4-FFF2-40B4-BE49-F238E27FC236}">
              <a16:creationId xmlns:a16="http://schemas.microsoft.com/office/drawing/2014/main" id="{00000000-0008-0000-0B00-000087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6" name="Text Box 38">
          <a:extLst>
            <a:ext uri="{FF2B5EF4-FFF2-40B4-BE49-F238E27FC236}">
              <a16:creationId xmlns:a16="http://schemas.microsoft.com/office/drawing/2014/main" id="{00000000-0008-0000-0B00-000088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17" name="Text Box 39">
          <a:extLst>
            <a:ext uri="{FF2B5EF4-FFF2-40B4-BE49-F238E27FC236}">
              <a16:creationId xmlns:a16="http://schemas.microsoft.com/office/drawing/2014/main" id="{00000000-0008-0000-0B00-000089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B00-00008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00000000-0008-0000-0B00-00008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0" name="Text Box 37">
          <a:extLst>
            <a:ext uri="{FF2B5EF4-FFF2-40B4-BE49-F238E27FC236}">
              <a16:creationId xmlns:a16="http://schemas.microsoft.com/office/drawing/2014/main" id="{00000000-0008-0000-0B00-00008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1" name="Text Box 38">
          <a:extLst>
            <a:ext uri="{FF2B5EF4-FFF2-40B4-BE49-F238E27FC236}">
              <a16:creationId xmlns:a16="http://schemas.microsoft.com/office/drawing/2014/main" id="{00000000-0008-0000-0B00-00008D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B00-00008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3" name="Text Box 24">
          <a:extLst>
            <a:ext uri="{FF2B5EF4-FFF2-40B4-BE49-F238E27FC236}">
              <a16:creationId xmlns:a16="http://schemas.microsoft.com/office/drawing/2014/main" id="{00000000-0008-0000-0B00-00008F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4" name="Text Box 37">
          <a:extLst>
            <a:ext uri="{FF2B5EF4-FFF2-40B4-BE49-F238E27FC236}">
              <a16:creationId xmlns:a16="http://schemas.microsoft.com/office/drawing/2014/main" id="{00000000-0008-0000-0B00-000090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5" name="Text Box 38">
          <a:extLst>
            <a:ext uri="{FF2B5EF4-FFF2-40B4-BE49-F238E27FC236}">
              <a16:creationId xmlns:a16="http://schemas.microsoft.com/office/drawing/2014/main" id="{00000000-0008-0000-0B00-000091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26" name="Text Box 39">
          <a:extLst>
            <a:ext uri="{FF2B5EF4-FFF2-40B4-BE49-F238E27FC236}">
              <a16:creationId xmlns:a16="http://schemas.microsoft.com/office/drawing/2014/main" id="{00000000-0008-0000-0B00-000092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B00-00009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8" name="Text Box 24">
          <a:extLst>
            <a:ext uri="{FF2B5EF4-FFF2-40B4-BE49-F238E27FC236}">
              <a16:creationId xmlns:a16="http://schemas.microsoft.com/office/drawing/2014/main" id="{00000000-0008-0000-0B00-00009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9" name="Text Box 37">
          <a:extLst>
            <a:ext uri="{FF2B5EF4-FFF2-40B4-BE49-F238E27FC236}">
              <a16:creationId xmlns:a16="http://schemas.microsoft.com/office/drawing/2014/main" id="{00000000-0008-0000-0B00-00009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0" name="Text Box 38">
          <a:extLst>
            <a:ext uri="{FF2B5EF4-FFF2-40B4-BE49-F238E27FC236}">
              <a16:creationId xmlns:a16="http://schemas.microsoft.com/office/drawing/2014/main" id="{00000000-0008-0000-0B00-00009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B00-000097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2" name="Text Box 24">
          <a:extLst>
            <a:ext uri="{FF2B5EF4-FFF2-40B4-BE49-F238E27FC236}">
              <a16:creationId xmlns:a16="http://schemas.microsoft.com/office/drawing/2014/main" id="{00000000-0008-0000-0B00-000098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3" name="Text Box 37">
          <a:extLst>
            <a:ext uri="{FF2B5EF4-FFF2-40B4-BE49-F238E27FC236}">
              <a16:creationId xmlns:a16="http://schemas.microsoft.com/office/drawing/2014/main" id="{00000000-0008-0000-0B00-000099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4" name="Text Box 38">
          <a:extLst>
            <a:ext uri="{FF2B5EF4-FFF2-40B4-BE49-F238E27FC236}">
              <a16:creationId xmlns:a16="http://schemas.microsoft.com/office/drawing/2014/main" id="{00000000-0008-0000-0B00-00009A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35" name="Text Box 39">
          <a:extLst>
            <a:ext uri="{FF2B5EF4-FFF2-40B4-BE49-F238E27FC236}">
              <a16:creationId xmlns:a16="http://schemas.microsoft.com/office/drawing/2014/main" id="{00000000-0008-0000-0B00-00009B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B00-00009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7" name="Text Box 24">
          <a:extLst>
            <a:ext uri="{FF2B5EF4-FFF2-40B4-BE49-F238E27FC236}">
              <a16:creationId xmlns:a16="http://schemas.microsoft.com/office/drawing/2014/main" id="{00000000-0008-0000-0B00-00009D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8" name="Text Box 37">
          <a:extLst>
            <a:ext uri="{FF2B5EF4-FFF2-40B4-BE49-F238E27FC236}">
              <a16:creationId xmlns:a16="http://schemas.microsoft.com/office/drawing/2014/main" id="{00000000-0008-0000-0B00-00009E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9" name="Text Box 38">
          <a:extLst>
            <a:ext uri="{FF2B5EF4-FFF2-40B4-BE49-F238E27FC236}">
              <a16:creationId xmlns:a16="http://schemas.microsoft.com/office/drawing/2014/main" id="{00000000-0008-0000-0B00-00009F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40" name="Text Box 39">
          <a:extLst>
            <a:ext uri="{FF2B5EF4-FFF2-40B4-BE49-F238E27FC236}">
              <a16:creationId xmlns:a16="http://schemas.microsoft.com/office/drawing/2014/main" id="{00000000-0008-0000-0B00-0000A0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B00-0000A1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2" name="Text Box 24">
          <a:extLst>
            <a:ext uri="{FF2B5EF4-FFF2-40B4-BE49-F238E27FC236}">
              <a16:creationId xmlns:a16="http://schemas.microsoft.com/office/drawing/2014/main" id="{00000000-0008-0000-0B00-0000A2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3" name="Text Box 37">
          <a:extLst>
            <a:ext uri="{FF2B5EF4-FFF2-40B4-BE49-F238E27FC236}">
              <a16:creationId xmlns:a16="http://schemas.microsoft.com/office/drawing/2014/main" id="{00000000-0008-0000-0B00-0000A3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4" name="Text Box 38">
          <a:extLst>
            <a:ext uri="{FF2B5EF4-FFF2-40B4-BE49-F238E27FC236}">
              <a16:creationId xmlns:a16="http://schemas.microsoft.com/office/drawing/2014/main" id="{00000000-0008-0000-0B00-0000A4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45" name="Text Box 39">
          <a:extLst>
            <a:ext uri="{FF2B5EF4-FFF2-40B4-BE49-F238E27FC236}">
              <a16:creationId xmlns:a16="http://schemas.microsoft.com/office/drawing/2014/main" id="{00000000-0008-0000-0B00-0000A5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B00-0000A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7" name="Text Box 24">
          <a:extLst>
            <a:ext uri="{FF2B5EF4-FFF2-40B4-BE49-F238E27FC236}">
              <a16:creationId xmlns:a16="http://schemas.microsoft.com/office/drawing/2014/main" id="{00000000-0008-0000-0B00-0000A7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8" name="Text Box 37">
          <a:extLst>
            <a:ext uri="{FF2B5EF4-FFF2-40B4-BE49-F238E27FC236}">
              <a16:creationId xmlns:a16="http://schemas.microsoft.com/office/drawing/2014/main" id="{00000000-0008-0000-0B00-0000A8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9" name="Text Box 38">
          <a:extLst>
            <a:ext uri="{FF2B5EF4-FFF2-40B4-BE49-F238E27FC236}">
              <a16:creationId xmlns:a16="http://schemas.microsoft.com/office/drawing/2014/main" id="{00000000-0008-0000-0B00-0000A9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0" name="Text Box 39">
          <a:extLst>
            <a:ext uri="{FF2B5EF4-FFF2-40B4-BE49-F238E27FC236}">
              <a16:creationId xmlns:a16="http://schemas.microsoft.com/office/drawing/2014/main" id="{00000000-0008-0000-0B00-0000AA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B00-0000A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2" name="Text Box 24">
          <a:extLst>
            <a:ext uri="{FF2B5EF4-FFF2-40B4-BE49-F238E27FC236}">
              <a16:creationId xmlns:a16="http://schemas.microsoft.com/office/drawing/2014/main" id="{00000000-0008-0000-0B00-0000A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3" name="Text Box 37">
          <a:extLst>
            <a:ext uri="{FF2B5EF4-FFF2-40B4-BE49-F238E27FC236}">
              <a16:creationId xmlns:a16="http://schemas.microsoft.com/office/drawing/2014/main" id="{00000000-0008-0000-0B00-0000AD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4" name="Text Box 38">
          <a:extLst>
            <a:ext uri="{FF2B5EF4-FFF2-40B4-BE49-F238E27FC236}">
              <a16:creationId xmlns:a16="http://schemas.microsoft.com/office/drawing/2014/main" id="{00000000-0008-0000-0B00-0000AE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5" name="Text Box 39">
          <a:extLst>
            <a:ext uri="{FF2B5EF4-FFF2-40B4-BE49-F238E27FC236}">
              <a16:creationId xmlns:a16="http://schemas.microsoft.com/office/drawing/2014/main" id="{00000000-0008-0000-0B00-0000AF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B00-0000B0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7" name="Text Box 24">
          <a:extLst>
            <a:ext uri="{FF2B5EF4-FFF2-40B4-BE49-F238E27FC236}">
              <a16:creationId xmlns:a16="http://schemas.microsoft.com/office/drawing/2014/main" id="{00000000-0008-0000-0B00-0000B1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8" name="Text Box 37">
          <a:extLst>
            <a:ext uri="{FF2B5EF4-FFF2-40B4-BE49-F238E27FC236}">
              <a16:creationId xmlns:a16="http://schemas.microsoft.com/office/drawing/2014/main" id="{00000000-0008-0000-0B00-0000B2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9" name="Text Box 38">
          <a:extLst>
            <a:ext uri="{FF2B5EF4-FFF2-40B4-BE49-F238E27FC236}">
              <a16:creationId xmlns:a16="http://schemas.microsoft.com/office/drawing/2014/main" id="{00000000-0008-0000-0B00-0000B3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60" name="Text Box 39">
          <a:extLst>
            <a:ext uri="{FF2B5EF4-FFF2-40B4-BE49-F238E27FC236}">
              <a16:creationId xmlns:a16="http://schemas.microsoft.com/office/drawing/2014/main" id="{00000000-0008-0000-0B00-0000B4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0000000-0008-0000-0B00-0000B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B00-0000B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3" name="Text Box 37">
          <a:extLst>
            <a:ext uri="{FF2B5EF4-FFF2-40B4-BE49-F238E27FC236}">
              <a16:creationId xmlns:a16="http://schemas.microsoft.com/office/drawing/2014/main" id="{00000000-0008-0000-0B00-0000B7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4" name="Text Box 38">
          <a:extLst>
            <a:ext uri="{FF2B5EF4-FFF2-40B4-BE49-F238E27FC236}">
              <a16:creationId xmlns:a16="http://schemas.microsoft.com/office/drawing/2014/main" id="{00000000-0008-0000-0B00-0000B8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5" name="Text Box 39">
          <a:extLst>
            <a:ext uri="{FF2B5EF4-FFF2-40B4-BE49-F238E27FC236}">
              <a16:creationId xmlns:a16="http://schemas.microsoft.com/office/drawing/2014/main" id="{00000000-0008-0000-0B00-0000B9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B00-0000BA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7" name="Text Box 24">
          <a:extLst>
            <a:ext uri="{FF2B5EF4-FFF2-40B4-BE49-F238E27FC236}">
              <a16:creationId xmlns:a16="http://schemas.microsoft.com/office/drawing/2014/main" id="{00000000-0008-0000-0B00-0000BB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8" name="Text Box 37">
          <a:extLst>
            <a:ext uri="{FF2B5EF4-FFF2-40B4-BE49-F238E27FC236}">
              <a16:creationId xmlns:a16="http://schemas.microsoft.com/office/drawing/2014/main" id="{00000000-0008-0000-0B00-0000BC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9" name="Text Box 38">
          <a:extLst>
            <a:ext uri="{FF2B5EF4-FFF2-40B4-BE49-F238E27FC236}">
              <a16:creationId xmlns:a16="http://schemas.microsoft.com/office/drawing/2014/main" id="{00000000-0008-0000-0B00-0000BD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B00-0000BE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00000000-0008-0000-0B00-0000BF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2" name="Text Box 37">
          <a:extLst>
            <a:ext uri="{FF2B5EF4-FFF2-40B4-BE49-F238E27FC236}">
              <a16:creationId xmlns:a16="http://schemas.microsoft.com/office/drawing/2014/main" id="{00000000-0008-0000-0B00-0000C0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3" name="Text Box 38">
          <a:extLst>
            <a:ext uri="{FF2B5EF4-FFF2-40B4-BE49-F238E27FC236}">
              <a16:creationId xmlns:a16="http://schemas.microsoft.com/office/drawing/2014/main" id="{00000000-0008-0000-0B00-0000C1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B00-0000C2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5" name="Text Box 24">
          <a:extLst>
            <a:ext uri="{FF2B5EF4-FFF2-40B4-BE49-F238E27FC236}">
              <a16:creationId xmlns:a16="http://schemas.microsoft.com/office/drawing/2014/main" id="{00000000-0008-0000-0B00-0000C3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6" name="Text Box 37">
          <a:extLst>
            <a:ext uri="{FF2B5EF4-FFF2-40B4-BE49-F238E27FC236}">
              <a16:creationId xmlns:a16="http://schemas.microsoft.com/office/drawing/2014/main" id="{00000000-0008-0000-0B00-0000C4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7" name="Text Box 38">
          <a:extLst>
            <a:ext uri="{FF2B5EF4-FFF2-40B4-BE49-F238E27FC236}">
              <a16:creationId xmlns:a16="http://schemas.microsoft.com/office/drawing/2014/main" id="{00000000-0008-0000-0B00-0000C5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B00-0000C6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9" name="Text Box 24">
          <a:extLst>
            <a:ext uri="{FF2B5EF4-FFF2-40B4-BE49-F238E27FC236}">
              <a16:creationId xmlns:a16="http://schemas.microsoft.com/office/drawing/2014/main" id="{00000000-0008-0000-0B00-0000C7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0" name="Text Box 37">
          <a:extLst>
            <a:ext uri="{FF2B5EF4-FFF2-40B4-BE49-F238E27FC236}">
              <a16:creationId xmlns:a16="http://schemas.microsoft.com/office/drawing/2014/main" id="{00000000-0008-0000-0B00-0000C8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1" name="Text Box 38">
          <a:extLst>
            <a:ext uri="{FF2B5EF4-FFF2-40B4-BE49-F238E27FC236}">
              <a16:creationId xmlns:a16="http://schemas.microsoft.com/office/drawing/2014/main" id="{00000000-0008-0000-0B00-0000C9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B00-0000CA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3" name="Text Box 24">
          <a:extLst>
            <a:ext uri="{FF2B5EF4-FFF2-40B4-BE49-F238E27FC236}">
              <a16:creationId xmlns:a16="http://schemas.microsoft.com/office/drawing/2014/main" id="{00000000-0008-0000-0B00-0000CB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4" name="Text Box 37">
          <a:extLst>
            <a:ext uri="{FF2B5EF4-FFF2-40B4-BE49-F238E27FC236}">
              <a16:creationId xmlns:a16="http://schemas.microsoft.com/office/drawing/2014/main" id="{00000000-0008-0000-0B00-0000CC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5" name="Text Box 38">
          <a:extLst>
            <a:ext uri="{FF2B5EF4-FFF2-40B4-BE49-F238E27FC236}">
              <a16:creationId xmlns:a16="http://schemas.microsoft.com/office/drawing/2014/main" id="{00000000-0008-0000-0B00-0000CD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B00-0000CE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7" name="Text Box 24">
          <a:extLst>
            <a:ext uri="{FF2B5EF4-FFF2-40B4-BE49-F238E27FC236}">
              <a16:creationId xmlns:a16="http://schemas.microsoft.com/office/drawing/2014/main" id="{00000000-0008-0000-0B00-0000CF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8" name="Text Box 37">
          <a:extLst>
            <a:ext uri="{FF2B5EF4-FFF2-40B4-BE49-F238E27FC236}">
              <a16:creationId xmlns:a16="http://schemas.microsoft.com/office/drawing/2014/main" id="{00000000-0008-0000-0B00-0000D0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9" name="Text Box 38">
          <a:extLst>
            <a:ext uri="{FF2B5EF4-FFF2-40B4-BE49-F238E27FC236}">
              <a16:creationId xmlns:a16="http://schemas.microsoft.com/office/drawing/2014/main" id="{00000000-0008-0000-0B00-0000D1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B00-0000D2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1" name="Text Box 24">
          <a:extLst>
            <a:ext uri="{FF2B5EF4-FFF2-40B4-BE49-F238E27FC236}">
              <a16:creationId xmlns:a16="http://schemas.microsoft.com/office/drawing/2014/main" id="{00000000-0008-0000-0B00-0000D3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2" name="Text Box 37">
          <a:extLst>
            <a:ext uri="{FF2B5EF4-FFF2-40B4-BE49-F238E27FC236}">
              <a16:creationId xmlns:a16="http://schemas.microsoft.com/office/drawing/2014/main" id="{00000000-0008-0000-0B00-0000D4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3" name="Text Box 38">
          <a:extLst>
            <a:ext uri="{FF2B5EF4-FFF2-40B4-BE49-F238E27FC236}">
              <a16:creationId xmlns:a16="http://schemas.microsoft.com/office/drawing/2014/main" id="{00000000-0008-0000-0B00-0000D5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94" name="Text Box 39">
          <a:extLst>
            <a:ext uri="{FF2B5EF4-FFF2-40B4-BE49-F238E27FC236}">
              <a16:creationId xmlns:a16="http://schemas.microsoft.com/office/drawing/2014/main" id="{00000000-0008-0000-0B00-0000D6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B00-0000D7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6" name="Text Box 24">
          <a:extLst>
            <a:ext uri="{FF2B5EF4-FFF2-40B4-BE49-F238E27FC236}">
              <a16:creationId xmlns:a16="http://schemas.microsoft.com/office/drawing/2014/main" id="{00000000-0008-0000-0B00-0000D8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7" name="Text Box 37">
          <a:extLst>
            <a:ext uri="{FF2B5EF4-FFF2-40B4-BE49-F238E27FC236}">
              <a16:creationId xmlns:a16="http://schemas.microsoft.com/office/drawing/2014/main" id="{00000000-0008-0000-0B00-0000D9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8" name="Text Box 38">
          <a:extLst>
            <a:ext uri="{FF2B5EF4-FFF2-40B4-BE49-F238E27FC236}">
              <a16:creationId xmlns:a16="http://schemas.microsoft.com/office/drawing/2014/main" id="{00000000-0008-0000-0B00-0000D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B00-0000DB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0" name="Text Box 24">
          <a:extLst>
            <a:ext uri="{FF2B5EF4-FFF2-40B4-BE49-F238E27FC236}">
              <a16:creationId xmlns:a16="http://schemas.microsoft.com/office/drawing/2014/main" id="{00000000-0008-0000-0B00-0000DC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1" name="Text Box 37">
          <a:extLst>
            <a:ext uri="{FF2B5EF4-FFF2-40B4-BE49-F238E27FC236}">
              <a16:creationId xmlns:a16="http://schemas.microsoft.com/office/drawing/2014/main" id="{00000000-0008-0000-0B00-0000DD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2" name="Text Box 38">
          <a:extLst>
            <a:ext uri="{FF2B5EF4-FFF2-40B4-BE49-F238E27FC236}">
              <a16:creationId xmlns:a16="http://schemas.microsoft.com/office/drawing/2014/main" id="{00000000-0008-0000-0B00-0000D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03" name="Text Box 39">
          <a:extLst>
            <a:ext uri="{FF2B5EF4-FFF2-40B4-BE49-F238E27FC236}">
              <a16:creationId xmlns:a16="http://schemas.microsoft.com/office/drawing/2014/main" id="{00000000-0008-0000-0B00-0000DF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B00-0000E0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5" name="Text Box 24">
          <a:extLst>
            <a:ext uri="{FF2B5EF4-FFF2-40B4-BE49-F238E27FC236}">
              <a16:creationId xmlns:a16="http://schemas.microsoft.com/office/drawing/2014/main" id="{00000000-0008-0000-0B00-0000E1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6" name="Text Box 37">
          <a:extLst>
            <a:ext uri="{FF2B5EF4-FFF2-40B4-BE49-F238E27FC236}">
              <a16:creationId xmlns:a16="http://schemas.microsoft.com/office/drawing/2014/main" id="{00000000-0008-0000-0B00-0000E2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7" name="Text Box 38">
          <a:extLst>
            <a:ext uri="{FF2B5EF4-FFF2-40B4-BE49-F238E27FC236}">
              <a16:creationId xmlns:a16="http://schemas.microsoft.com/office/drawing/2014/main" id="{00000000-0008-0000-0B00-0000E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B00-0000E4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9" name="Text Box 24">
          <a:extLst>
            <a:ext uri="{FF2B5EF4-FFF2-40B4-BE49-F238E27FC236}">
              <a16:creationId xmlns:a16="http://schemas.microsoft.com/office/drawing/2014/main" id="{00000000-0008-0000-0B00-0000E5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0" name="Text Box 37">
          <a:extLst>
            <a:ext uri="{FF2B5EF4-FFF2-40B4-BE49-F238E27FC236}">
              <a16:creationId xmlns:a16="http://schemas.microsoft.com/office/drawing/2014/main" id="{00000000-0008-0000-0B00-0000E6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1" name="Text Box 38">
          <a:extLst>
            <a:ext uri="{FF2B5EF4-FFF2-40B4-BE49-F238E27FC236}">
              <a16:creationId xmlns:a16="http://schemas.microsoft.com/office/drawing/2014/main" id="{00000000-0008-0000-0B00-0000E7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12" name="Text Box 39">
          <a:extLst>
            <a:ext uri="{FF2B5EF4-FFF2-40B4-BE49-F238E27FC236}">
              <a16:creationId xmlns:a16="http://schemas.microsoft.com/office/drawing/2014/main" id="{00000000-0008-0000-0B00-0000E8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0000000-0008-0000-0B00-0000E9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4" name="Text Box 24">
          <a:extLst>
            <a:ext uri="{FF2B5EF4-FFF2-40B4-BE49-F238E27FC236}">
              <a16:creationId xmlns:a16="http://schemas.microsoft.com/office/drawing/2014/main" id="{00000000-0008-0000-0B00-0000E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5" name="Text Box 37">
          <a:extLst>
            <a:ext uri="{FF2B5EF4-FFF2-40B4-BE49-F238E27FC236}">
              <a16:creationId xmlns:a16="http://schemas.microsoft.com/office/drawing/2014/main" id="{00000000-0008-0000-0B00-0000E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6" name="Text Box 38">
          <a:extLst>
            <a:ext uri="{FF2B5EF4-FFF2-40B4-BE49-F238E27FC236}">
              <a16:creationId xmlns:a16="http://schemas.microsoft.com/office/drawing/2014/main" id="{00000000-0008-0000-0B00-0000EC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17" name="Text Box 39">
          <a:extLst>
            <a:ext uri="{FF2B5EF4-FFF2-40B4-BE49-F238E27FC236}">
              <a16:creationId xmlns:a16="http://schemas.microsoft.com/office/drawing/2014/main" id="{00000000-0008-0000-0B00-0000ED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B00-0000E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9" name="Text Box 24">
          <a:extLst>
            <a:ext uri="{FF2B5EF4-FFF2-40B4-BE49-F238E27FC236}">
              <a16:creationId xmlns:a16="http://schemas.microsoft.com/office/drawing/2014/main" id="{00000000-0008-0000-0B00-0000EF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0" name="Text Box 37">
          <a:extLst>
            <a:ext uri="{FF2B5EF4-FFF2-40B4-BE49-F238E27FC236}">
              <a16:creationId xmlns:a16="http://schemas.microsoft.com/office/drawing/2014/main" id="{00000000-0008-0000-0B00-0000F0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1" name="Text Box 38">
          <a:extLst>
            <a:ext uri="{FF2B5EF4-FFF2-40B4-BE49-F238E27FC236}">
              <a16:creationId xmlns:a16="http://schemas.microsoft.com/office/drawing/2014/main" id="{00000000-0008-0000-0B00-0000F1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22" name="Text Box 39">
          <a:extLst>
            <a:ext uri="{FF2B5EF4-FFF2-40B4-BE49-F238E27FC236}">
              <a16:creationId xmlns:a16="http://schemas.microsoft.com/office/drawing/2014/main" id="{00000000-0008-0000-0B00-0000F205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B00-0000F3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4" name="Text Box 24">
          <a:extLst>
            <a:ext uri="{FF2B5EF4-FFF2-40B4-BE49-F238E27FC236}">
              <a16:creationId xmlns:a16="http://schemas.microsoft.com/office/drawing/2014/main" id="{00000000-0008-0000-0B00-0000F4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5" name="Text Box 37">
          <a:extLst>
            <a:ext uri="{FF2B5EF4-FFF2-40B4-BE49-F238E27FC236}">
              <a16:creationId xmlns:a16="http://schemas.microsoft.com/office/drawing/2014/main" id="{00000000-0008-0000-0B00-0000F5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6" name="Text Box 38">
          <a:extLst>
            <a:ext uri="{FF2B5EF4-FFF2-40B4-BE49-F238E27FC236}">
              <a16:creationId xmlns:a16="http://schemas.microsoft.com/office/drawing/2014/main" id="{00000000-0008-0000-0B00-0000F6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27" name="Text Box 39">
          <a:extLst>
            <a:ext uri="{FF2B5EF4-FFF2-40B4-BE49-F238E27FC236}">
              <a16:creationId xmlns:a16="http://schemas.microsoft.com/office/drawing/2014/main" id="{00000000-0008-0000-0B00-0000F7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B00-0000F8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9" name="Text Box 24">
          <a:extLst>
            <a:ext uri="{FF2B5EF4-FFF2-40B4-BE49-F238E27FC236}">
              <a16:creationId xmlns:a16="http://schemas.microsoft.com/office/drawing/2014/main" id="{00000000-0008-0000-0B00-0000F9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0" name="Text Box 37">
          <a:extLst>
            <a:ext uri="{FF2B5EF4-FFF2-40B4-BE49-F238E27FC236}">
              <a16:creationId xmlns:a16="http://schemas.microsoft.com/office/drawing/2014/main" id="{00000000-0008-0000-0B00-0000FA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1" name="Text Box 38">
          <a:extLst>
            <a:ext uri="{FF2B5EF4-FFF2-40B4-BE49-F238E27FC236}">
              <a16:creationId xmlns:a16="http://schemas.microsoft.com/office/drawing/2014/main" id="{00000000-0008-0000-0B00-0000FB05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32" name="Text Box 39">
          <a:extLst>
            <a:ext uri="{FF2B5EF4-FFF2-40B4-BE49-F238E27FC236}">
              <a16:creationId xmlns:a16="http://schemas.microsoft.com/office/drawing/2014/main" id="{00000000-0008-0000-0B00-0000FC05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00000000-0008-0000-0B00-0000FD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4" name="Text Box 24">
          <a:extLst>
            <a:ext uri="{FF2B5EF4-FFF2-40B4-BE49-F238E27FC236}">
              <a16:creationId xmlns:a16="http://schemas.microsoft.com/office/drawing/2014/main" id="{00000000-0008-0000-0B00-0000FE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5" name="Text Box 37">
          <a:extLst>
            <a:ext uri="{FF2B5EF4-FFF2-40B4-BE49-F238E27FC236}">
              <a16:creationId xmlns:a16="http://schemas.microsoft.com/office/drawing/2014/main" id="{00000000-0008-0000-0B00-0000FF05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6" name="Text Box 38">
          <a:extLst>
            <a:ext uri="{FF2B5EF4-FFF2-40B4-BE49-F238E27FC236}">
              <a16:creationId xmlns:a16="http://schemas.microsoft.com/office/drawing/2014/main" id="{00000000-0008-0000-0B00-00000006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37" name="Text Box 39">
          <a:extLst>
            <a:ext uri="{FF2B5EF4-FFF2-40B4-BE49-F238E27FC236}">
              <a16:creationId xmlns:a16="http://schemas.microsoft.com/office/drawing/2014/main" id="{00000000-0008-0000-0B00-00000106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B00-00000206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9" name="Text Box 24">
          <a:extLst>
            <a:ext uri="{FF2B5EF4-FFF2-40B4-BE49-F238E27FC236}">
              <a16:creationId xmlns:a16="http://schemas.microsoft.com/office/drawing/2014/main" id="{00000000-0008-0000-0B00-00000306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0" name="Text Box 37">
          <a:extLst>
            <a:ext uri="{FF2B5EF4-FFF2-40B4-BE49-F238E27FC236}">
              <a16:creationId xmlns:a16="http://schemas.microsoft.com/office/drawing/2014/main" id="{00000000-0008-0000-0B00-00000406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1" name="Text Box 38">
          <a:extLst>
            <a:ext uri="{FF2B5EF4-FFF2-40B4-BE49-F238E27FC236}">
              <a16:creationId xmlns:a16="http://schemas.microsoft.com/office/drawing/2014/main" id="{00000000-0008-0000-0B00-00000506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2" name="Text Box 39">
          <a:extLst>
            <a:ext uri="{FF2B5EF4-FFF2-40B4-BE49-F238E27FC236}">
              <a16:creationId xmlns:a16="http://schemas.microsoft.com/office/drawing/2014/main" id="{00000000-0008-0000-0B00-000006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B00-000007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4" name="Text Box 24">
          <a:extLst>
            <a:ext uri="{FF2B5EF4-FFF2-40B4-BE49-F238E27FC236}">
              <a16:creationId xmlns:a16="http://schemas.microsoft.com/office/drawing/2014/main" id="{00000000-0008-0000-0B00-000008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5" name="Text Box 37">
          <a:extLst>
            <a:ext uri="{FF2B5EF4-FFF2-40B4-BE49-F238E27FC236}">
              <a16:creationId xmlns:a16="http://schemas.microsoft.com/office/drawing/2014/main" id="{00000000-0008-0000-0B00-000009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6" name="Text Box 38">
          <a:extLst>
            <a:ext uri="{FF2B5EF4-FFF2-40B4-BE49-F238E27FC236}">
              <a16:creationId xmlns:a16="http://schemas.microsoft.com/office/drawing/2014/main" id="{00000000-0008-0000-0B00-00000A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B00-00000B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8" name="Text Box 24">
          <a:extLst>
            <a:ext uri="{FF2B5EF4-FFF2-40B4-BE49-F238E27FC236}">
              <a16:creationId xmlns:a16="http://schemas.microsoft.com/office/drawing/2014/main" id="{00000000-0008-0000-0B00-00000C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9" name="Text Box 37">
          <a:extLst>
            <a:ext uri="{FF2B5EF4-FFF2-40B4-BE49-F238E27FC236}">
              <a16:creationId xmlns:a16="http://schemas.microsoft.com/office/drawing/2014/main" id="{00000000-0008-0000-0B00-00000D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0" name="Text Box 38">
          <a:extLst>
            <a:ext uri="{FF2B5EF4-FFF2-40B4-BE49-F238E27FC236}">
              <a16:creationId xmlns:a16="http://schemas.microsoft.com/office/drawing/2014/main" id="{00000000-0008-0000-0B00-00000E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00000000-0008-0000-0B00-00000F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2" name="Text Box 24">
          <a:extLst>
            <a:ext uri="{FF2B5EF4-FFF2-40B4-BE49-F238E27FC236}">
              <a16:creationId xmlns:a16="http://schemas.microsoft.com/office/drawing/2014/main" id="{00000000-0008-0000-0B00-000010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3" name="Text Box 37">
          <a:extLst>
            <a:ext uri="{FF2B5EF4-FFF2-40B4-BE49-F238E27FC236}">
              <a16:creationId xmlns:a16="http://schemas.microsoft.com/office/drawing/2014/main" id="{00000000-0008-0000-0B00-000011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4" name="Text Box 38">
          <a:extLst>
            <a:ext uri="{FF2B5EF4-FFF2-40B4-BE49-F238E27FC236}">
              <a16:creationId xmlns:a16="http://schemas.microsoft.com/office/drawing/2014/main" id="{00000000-0008-0000-0B00-000012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B00-000013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6" name="Text Box 24">
          <a:extLst>
            <a:ext uri="{FF2B5EF4-FFF2-40B4-BE49-F238E27FC236}">
              <a16:creationId xmlns:a16="http://schemas.microsoft.com/office/drawing/2014/main" id="{00000000-0008-0000-0B00-000014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7" name="Text Box 37">
          <a:extLst>
            <a:ext uri="{FF2B5EF4-FFF2-40B4-BE49-F238E27FC236}">
              <a16:creationId xmlns:a16="http://schemas.microsoft.com/office/drawing/2014/main" id="{00000000-0008-0000-0B00-000015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8" name="Text Box 38">
          <a:extLst>
            <a:ext uri="{FF2B5EF4-FFF2-40B4-BE49-F238E27FC236}">
              <a16:creationId xmlns:a16="http://schemas.microsoft.com/office/drawing/2014/main" id="{00000000-0008-0000-0B00-000016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B00-000017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0" name="Text Box 24">
          <a:extLst>
            <a:ext uri="{FF2B5EF4-FFF2-40B4-BE49-F238E27FC236}">
              <a16:creationId xmlns:a16="http://schemas.microsoft.com/office/drawing/2014/main" id="{00000000-0008-0000-0B00-000018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1" name="Text Box 37">
          <a:extLst>
            <a:ext uri="{FF2B5EF4-FFF2-40B4-BE49-F238E27FC236}">
              <a16:creationId xmlns:a16="http://schemas.microsoft.com/office/drawing/2014/main" id="{00000000-0008-0000-0B00-000019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2" name="Text Box 38">
          <a:extLst>
            <a:ext uri="{FF2B5EF4-FFF2-40B4-BE49-F238E27FC236}">
              <a16:creationId xmlns:a16="http://schemas.microsoft.com/office/drawing/2014/main" id="{00000000-0008-0000-0B00-00001A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00000000-0008-0000-0B00-00001B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4" name="Text Box 24">
          <a:extLst>
            <a:ext uri="{FF2B5EF4-FFF2-40B4-BE49-F238E27FC236}">
              <a16:creationId xmlns:a16="http://schemas.microsoft.com/office/drawing/2014/main" id="{00000000-0008-0000-0B00-00001C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5" name="Text Box 37">
          <a:extLst>
            <a:ext uri="{FF2B5EF4-FFF2-40B4-BE49-F238E27FC236}">
              <a16:creationId xmlns:a16="http://schemas.microsoft.com/office/drawing/2014/main" id="{00000000-0008-0000-0B00-00001D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6" name="Text Box 38">
          <a:extLst>
            <a:ext uri="{FF2B5EF4-FFF2-40B4-BE49-F238E27FC236}">
              <a16:creationId xmlns:a16="http://schemas.microsoft.com/office/drawing/2014/main" id="{00000000-0008-0000-0B00-00001E06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5" name="Text Box 39">
          <a:extLst>
            <a:ext uri="{FF2B5EF4-FFF2-40B4-BE49-F238E27FC236}">
              <a16:creationId xmlns:a16="http://schemas.microsoft.com/office/drawing/2014/main" id="{00000000-0008-0000-0B00-000081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6" name="Text Box 39">
          <a:extLst>
            <a:ext uri="{FF2B5EF4-FFF2-40B4-BE49-F238E27FC236}">
              <a16:creationId xmlns:a16="http://schemas.microsoft.com/office/drawing/2014/main" id="{00000000-0008-0000-0B00-000082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7" name="Text Box 39">
          <a:extLst>
            <a:ext uri="{FF2B5EF4-FFF2-40B4-BE49-F238E27FC236}">
              <a16:creationId xmlns:a16="http://schemas.microsoft.com/office/drawing/2014/main" id="{00000000-0008-0000-0B00-000083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8" name="Text Box 39">
          <a:extLst>
            <a:ext uri="{FF2B5EF4-FFF2-40B4-BE49-F238E27FC236}">
              <a16:creationId xmlns:a16="http://schemas.microsoft.com/office/drawing/2014/main" id="{00000000-0008-0000-0B00-000084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9" name="Text Box 39">
          <a:extLst>
            <a:ext uri="{FF2B5EF4-FFF2-40B4-BE49-F238E27FC236}">
              <a16:creationId xmlns:a16="http://schemas.microsoft.com/office/drawing/2014/main" id="{00000000-0008-0000-0B00-000085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0" name="Text Box 39">
          <a:extLst>
            <a:ext uri="{FF2B5EF4-FFF2-40B4-BE49-F238E27FC236}">
              <a16:creationId xmlns:a16="http://schemas.microsoft.com/office/drawing/2014/main" id="{00000000-0008-0000-0B00-000086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1" name="Text Box 39">
          <a:extLst>
            <a:ext uri="{FF2B5EF4-FFF2-40B4-BE49-F238E27FC236}">
              <a16:creationId xmlns:a16="http://schemas.microsoft.com/office/drawing/2014/main" id="{00000000-0008-0000-0B00-000087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2" name="Text Box 39">
          <a:extLst>
            <a:ext uri="{FF2B5EF4-FFF2-40B4-BE49-F238E27FC236}">
              <a16:creationId xmlns:a16="http://schemas.microsoft.com/office/drawing/2014/main" id="{00000000-0008-0000-0B00-000088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3" name="Text Box 39">
          <a:extLst>
            <a:ext uri="{FF2B5EF4-FFF2-40B4-BE49-F238E27FC236}">
              <a16:creationId xmlns:a16="http://schemas.microsoft.com/office/drawing/2014/main" id="{00000000-0008-0000-0B00-000089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4" name="Text Box 39">
          <a:extLst>
            <a:ext uri="{FF2B5EF4-FFF2-40B4-BE49-F238E27FC236}">
              <a16:creationId xmlns:a16="http://schemas.microsoft.com/office/drawing/2014/main" id="{00000000-0008-0000-0B00-00008A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5" name="Text Box 39">
          <a:extLst>
            <a:ext uri="{FF2B5EF4-FFF2-40B4-BE49-F238E27FC236}">
              <a16:creationId xmlns:a16="http://schemas.microsoft.com/office/drawing/2014/main" id="{00000000-0008-0000-0B00-00008B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6" name="Text Box 39">
          <a:extLst>
            <a:ext uri="{FF2B5EF4-FFF2-40B4-BE49-F238E27FC236}">
              <a16:creationId xmlns:a16="http://schemas.microsoft.com/office/drawing/2014/main" id="{00000000-0008-0000-0B00-00008C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7" name="Text Box 39">
          <a:extLst>
            <a:ext uri="{FF2B5EF4-FFF2-40B4-BE49-F238E27FC236}">
              <a16:creationId xmlns:a16="http://schemas.microsoft.com/office/drawing/2014/main" id="{00000000-0008-0000-0B00-00008D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8" name="Text Box 39">
          <a:extLst>
            <a:ext uri="{FF2B5EF4-FFF2-40B4-BE49-F238E27FC236}">
              <a16:creationId xmlns:a16="http://schemas.microsoft.com/office/drawing/2014/main" id="{00000000-0008-0000-0B00-00008E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9" name="Text Box 39">
          <a:extLst>
            <a:ext uri="{FF2B5EF4-FFF2-40B4-BE49-F238E27FC236}">
              <a16:creationId xmlns:a16="http://schemas.microsoft.com/office/drawing/2014/main" id="{00000000-0008-0000-0B00-00008F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0" name="Text Box 39">
          <a:extLst>
            <a:ext uri="{FF2B5EF4-FFF2-40B4-BE49-F238E27FC236}">
              <a16:creationId xmlns:a16="http://schemas.microsoft.com/office/drawing/2014/main" id="{00000000-0008-0000-0B00-000090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1" name="Text Box 39">
          <a:extLst>
            <a:ext uri="{FF2B5EF4-FFF2-40B4-BE49-F238E27FC236}">
              <a16:creationId xmlns:a16="http://schemas.microsoft.com/office/drawing/2014/main" id="{00000000-0008-0000-0B00-000091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2" name="Text Box 39">
          <a:extLst>
            <a:ext uri="{FF2B5EF4-FFF2-40B4-BE49-F238E27FC236}">
              <a16:creationId xmlns:a16="http://schemas.microsoft.com/office/drawing/2014/main" id="{00000000-0008-0000-0B00-000092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3" name="Text Box 39">
          <a:extLst>
            <a:ext uri="{FF2B5EF4-FFF2-40B4-BE49-F238E27FC236}">
              <a16:creationId xmlns:a16="http://schemas.microsoft.com/office/drawing/2014/main" id="{00000000-0008-0000-0B00-000093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4" name="Text Box 39">
          <a:extLst>
            <a:ext uri="{FF2B5EF4-FFF2-40B4-BE49-F238E27FC236}">
              <a16:creationId xmlns:a16="http://schemas.microsoft.com/office/drawing/2014/main" id="{00000000-0008-0000-0B00-000094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5" name="Text Box 39">
          <a:extLst>
            <a:ext uri="{FF2B5EF4-FFF2-40B4-BE49-F238E27FC236}">
              <a16:creationId xmlns:a16="http://schemas.microsoft.com/office/drawing/2014/main" id="{00000000-0008-0000-0B00-000095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6" name="Text Box 39">
          <a:extLst>
            <a:ext uri="{FF2B5EF4-FFF2-40B4-BE49-F238E27FC236}">
              <a16:creationId xmlns:a16="http://schemas.microsoft.com/office/drawing/2014/main" id="{00000000-0008-0000-0B00-000096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7" name="Text Box 39">
          <a:extLst>
            <a:ext uri="{FF2B5EF4-FFF2-40B4-BE49-F238E27FC236}">
              <a16:creationId xmlns:a16="http://schemas.microsoft.com/office/drawing/2014/main" id="{00000000-0008-0000-0B00-000097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8" name="Text Box 39">
          <a:extLst>
            <a:ext uri="{FF2B5EF4-FFF2-40B4-BE49-F238E27FC236}">
              <a16:creationId xmlns:a16="http://schemas.microsoft.com/office/drawing/2014/main" id="{00000000-0008-0000-0B00-000098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9" name="Text Box 39">
          <a:extLst>
            <a:ext uri="{FF2B5EF4-FFF2-40B4-BE49-F238E27FC236}">
              <a16:creationId xmlns:a16="http://schemas.microsoft.com/office/drawing/2014/main" id="{00000000-0008-0000-0B00-000099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B00-00009A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1" name="Text Box 24">
          <a:extLst>
            <a:ext uri="{FF2B5EF4-FFF2-40B4-BE49-F238E27FC236}">
              <a16:creationId xmlns:a16="http://schemas.microsoft.com/office/drawing/2014/main" id="{00000000-0008-0000-0B00-00009B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2" name="Text Box 37">
          <a:extLst>
            <a:ext uri="{FF2B5EF4-FFF2-40B4-BE49-F238E27FC236}">
              <a16:creationId xmlns:a16="http://schemas.microsoft.com/office/drawing/2014/main" id="{00000000-0008-0000-0B00-00009C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3" name="Text Box 38">
          <a:extLst>
            <a:ext uri="{FF2B5EF4-FFF2-40B4-BE49-F238E27FC236}">
              <a16:creationId xmlns:a16="http://schemas.microsoft.com/office/drawing/2014/main" id="{00000000-0008-0000-0B00-00009D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B00-00009E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5" name="Text Box 24">
          <a:extLst>
            <a:ext uri="{FF2B5EF4-FFF2-40B4-BE49-F238E27FC236}">
              <a16:creationId xmlns:a16="http://schemas.microsoft.com/office/drawing/2014/main" id="{00000000-0008-0000-0B00-00009F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6" name="Text Box 37">
          <a:extLst>
            <a:ext uri="{FF2B5EF4-FFF2-40B4-BE49-F238E27FC236}">
              <a16:creationId xmlns:a16="http://schemas.microsoft.com/office/drawing/2014/main" id="{00000000-0008-0000-0B00-0000A0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7" name="Text Box 38">
          <a:extLst>
            <a:ext uri="{FF2B5EF4-FFF2-40B4-BE49-F238E27FC236}">
              <a16:creationId xmlns:a16="http://schemas.microsoft.com/office/drawing/2014/main" id="{00000000-0008-0000-0B00-0000A1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B00-0000A2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9" name="Text Box 24">
          <a:extLst>
            <a:ext uri="{FF2B5EF4-FFF2-40B4-BE49-F238E27FC236}">
              <a16:creationId xmlns:a16="http://schemas.microsoft.com/office/drawing/2014/main" id="{00000000-0008-0000-0B00-0000A3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0" name="Text Box 37">
          <a:extLst>
            <a:ext uri="{FF2B5EF4-FFF2-40B4-BE49-F238E27FC236}">
              <a16:creationId xmlns:a16="http://schemas.microsoft.com/office/drawing/2014/main" id="{00000000-0008-0000-0B00-0000A4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1" name="Text Box 38">
          <a:extLst>
            <a:ext uri="{FF2B5EF4-FFF2-40B4-BE49-F238E27FC236}">
              <a16:creationId xmlns:a16="http://schemas.microsoft.com/office/drawing/2014/main" id="{00000000-0008-0000-0B00-0000A5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B00-0000A6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3" name="Text Box 24">
          <a:extLst>
            <a:ext uri="{FF2B5EF4-FFF2-40B4-BE49-F238E27FC236}">
              <a16:creationId xmlns:a16="http://schemas.microsoft.com/office/drawing/2014/main" id="{00000000-0008-0000-0B00-0000A7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4" name="Text Box 37">
          <a:extLst>
            <a:ext uri="{FF2B5EF4-FFF2-40B4-BE49-F238E27FC236}">
              <a16:creationId xmlns:a16="http://schemas.microsoft.com/office/drawing/2014/main" id="{00000000-0008-0000-0B00-0000A8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5" name="Text Box 38">
          <a:extLst>
            <a:ext uri="{FF2B5EF4-FFF2-40B4-BE49-F238E27FC236}">
              <a16:creationId xmlns:a16="http://schemas.microsoft.com/office/drawing/2014/main" id="{00000000-0008-0000-0B00-0000A9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B00-0000AA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B00-0000AB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8" name="Text Box 37">
          <a:extLst>
            <a:ext uri="{FF2B5EF4-FFF2-40B4-BE49-F238E27FC236}">
              <a16:creationId xmlns:a16="http://schemas.microsoft.com/office/drawing/2014/main" id="{00000000-0008-0000-0B00-0000AC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9" name="Text Box 38">
          <a:extLst>
            <a:ext uri="{FF2B5EF4-FFF2-40B4-BE49-F238E27FC236}">
              <a16:creationId xmlns:a16="http://schemas.microsoft.com/office/drawing/2014/main" id="{00000000-0008-0000-0B00-0000AD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B00-0000AE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1" name="Text Box 24">
          <a:extLst>
            <a:ext uri="{FF2B5EF4-FFF2-40B4-BE49-F238E27FC236}">
              <a16:creationId xmlns:a16="http://schemas.microsoft.com/office/drawing/2014/main" id="{00000000-0008-0000-0B00-0000AF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2" name="Text Box 37">
          <a:extLst>
            <a:ext uri="{FF2B5EF4-FFF2-40B4-BE49-F238E27FC236}">
              <a16:creationId xmlns:a16="http://schemas.microsoft.com/office/drawing/2014/main" id="{00000000-0008-0000-0B00-0000B0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3" name="Text Box 38">
          <a:extLst>
            <a:ext uri="{FF2B5EF4-FFF2-40B4-BE49-F238E27FC236}">
              <a16:creationId xmlns:a16="http://schemas.microsoft.com/office/drawing/2014/main" id="{00000000-0008-0000-0B00-0000B1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4" name="Text Box 39">
          <a:extLst>
            <a:ext uri="{FF2B5EF4-FFF2-40B4-BE49-F238E27FC236}">
              <a16:creationId xmlns:a16="http://schemas.microsoft.com/office/drawing/2014/main" id="{00000000-0008-0000-0B00-0000B2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5" name="Text Box 39">
          <a:extLst>
            <a:ext uri="{FF2B5EF4-FFF2-40B4-BE49-F238E27FC236}">
              <a16:creationId xmlns:a16="http://schemas.microsoft.com/office/drawing/2014/main" id="{00000000-0008-0000-0B00-0000B3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6" name="Text Box 39">
          <a:extLst>
            <a:ext uri="{FF2B5EF4-FFF2-40B4-BE49-F238E27FC236}">
              <a16:creationId xmlns:a16="http://schemas.microsoft.com/office/drawing/2014/main" id="{00000000-0008-0000-0B00-0000B4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7" name="Text Box 39">
          <a:extLst>
            <a:ext uri="{FF2B5EF4-FFF2-40B4-BE49-F238E27FC236}">
              <a16:creationId xmlns:a16="http://schemas.microsoft.com/office/drawing/2014/main" id="{00000000-0008-0000-0B00-0000B5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B00-0000B6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9" name="Text Box 24">
          <a:extLst>
            <a:ext uri="{FF2B5EF4-FFF2-40B4-BE49-F238E27FC236}">
              <a16:creationId xmlns:a16="http://schemas.microsoft.com/office/drawing/2014/main" id="{00000000-0008-0000-0B00-0000B7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0" name="Text Box 37">
          <a:extLst>
            <a:ext uri="{FF2B5EF4-FFF2-40B4-BE49-F238E27FC236}">
              <a16:creationId xmlns:a16="http://schemas.microsoft.com/office/drawing/2014/main" id="{00000000-0008-0000-0B00-0000B8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1" name="Text Box 38">
          <a:extLst>
            <a:ext uri="{FF2B5EF4-FFF2-40B4-BE49-F238E27FC236}">
              <a16:creationId xmlns:a16="http://schemas.microsoft.com/office/drawing/2014/main" id="{00000000-0008-0000-0B00-0000B9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B00-0000BA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3" name="Text Box 24">
          <a:extLst>
            <a:ext uri="{FF2B5EF4-FFF2-40B4-BE49-F238E27FC236}">
              <a16:creationId xmlns:a16="http://schemas.microsoft.com/office/drawing/2014/main" id="{00000000-0008-0000-0B00-0000BB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4" name="Text Box 37">
          <a:extLst>
            <a:ext uri="{FF2B5EF4-FFF2-40B4-BE49-F238E27FC236}">
              <a16:creationId xmlns:a16="http://schemas.microsoft.com/office/drawing/2014/main" id="{00000000-0008-0000-0B00-0000BC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5" name="Text Box 38">
          <a:extLst>
            <a:ext uri="{FF2B5EF4-FFF2-40B4-BE49-F238E27FC236}">
              <a16:creationId xmlns:a16="http://schemas.microsoft.com/office/drawing/2014/main" id="{00000000-0008-0000-0B00-0000BD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B00-0000BE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7" name="Text Box 24">
          <a:extLst>
            <a:ext uri="{FF2B5EF4-FFF2-40B4-BE49-F238E27FC236}">
              <a16:creationId xmlns:a16="http://schemas.microsoft.com/office/drawing/2014/main" id="{00000000-0008-0000-0B00-0000BF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8" name="Text Box 37">
          <a:extLst>
            <a:ext uri="{FF2B5EF4-FFF2-40B4-BE49-F238E27FC236}">
              <a16:creationId xmlns:a16="http://schemas.microsoft.com/office/drawing/2014/main" id="{00000000-0008-0000-0B00-0000C0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9" name="Text Box 38">
          <a:extLst>
            <a:ext uri="{FF2B5EF4-FFF2-40B4-BE49-F238E27FC236}">
              <a16:creationId xmlns:a16="http://schemas.microsoft.com/office/drawing/2014/main" id="{00000000-0008-0000-0B00-0000C1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B00-0000C2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1" name="Text Box 24">
          <a:extLst>
            <a:ext uri="{FF2B5EF4-FFF2-40B4-BE49-F238E27FC236}">
              <a16:creationId xmlns:a16="http://schemas.microsoft.com/office/drawing/2014/main" id="{00000000-0008-0000-0B00-0000C3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2" name="Text Box 37">
          <a:extLst>
            <a:ext uri="{FF2B5EF4-FFF2-40B4-BE49-F238E27FC236}">
              <a16:creationId xmlns:a16="http://schemas.microsoft.com/office/drawing/2014/main" id="{00000000-0008-0000-0B00-0000C4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3" name="Text Box 38">
          <a:extLst>
            <a:ext uri="{FF2B5EF4-FFF2-40B4-BE49-F238E27FC236}">
              <a16:creationId xmlns:a16="http://schemas.microsoft.com/office/drawing/2014/main" id="{00000000-0008-0000-0B00-0000C5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B00-0000C6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5" name="Text Box 24">
          <a:extLst>
            <a:ext uri="{FF2B5EF4-FFF2-40B4-BE49-F238E27FC236}">
              <a16:creationId xmlns:a16="http://schemas.microsoft.com/office/drawing/2014/main" id="{00000000-0008-0000-0B00-0000C7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6" name="Text Box 37">
          <a:extLst>
            <a:ext uri="{FF2B5EF4-FFF2-40B4-BE49-F238E27FC236}">
              <a16:creationId xmlns:a16="http://schemas.microsoft.com/office/drawing/2014/main" id="{00000000-0008-0000-0B00-0000C8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7" name="Text Box 38">
          <a:extLst>
            <a:ext uri="{FF2B5EF4-FFF2-40B4-BE49-F238E27FC236}">
              <a16:creationId xmlns:a16="http://schemas.microsoft.com/office/drawing/2014/main" id="{00000000-0008-0000-0B00-0000C9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B00-0000CA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9" name="Text Box 24">
          <a:extLst>
            <a:ext uri="{FF2B5EF4-FFF2-40B4-BE49-F238E27FC236}">
              <a16:creationId xmlns:a16="http://schemas.microsoft.com/office/drawing/2014/main" id="{00000000-0008-0000-0B00-0000CB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60" name="Text Box 37">
          <a:extLst>
            <a:ext uri="{FF2B5EF4-FFF2-40B4-BE49-F238E27FC236}">
              <a16:creationId xmlns:a16="http://schemas.microsoft.com/office/drawing/2014/main" id="{00000000-0008-0000-0B00-0000CC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61" name="Text Box 38">
          <a:extLst>
            <a:ext uri="{FF2B5EF4-FFF2-40B4-BE49-F238E27FC236}">
              <a16:creationId xmlns:a16="http://schemas.microsoft.com/office/drawing/2014/main" id="{00000000-0008-0000-0B00-0000CD010000}"/>
            </a:ext>
          </a:extLst>
        </xdr:cNvPr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2" name="Text Box 41">
          <a:extLst>
            <a:ext uri="{FF2B5EF4-FFF2-40B4-BE49-F238E27FC236}">
              <a16:creationId xmlns:a16="http://schemas.microsoft.com/office/drawing/2014/main" id="{00000000-0008-0000-0B00-0000CE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3" name="Text Box 42">
          <a:extLst>
            <a:ext uri="{FF2B5EF4-FFF2-40B4-BE49-F238E27FC236}">
              <a16:creationId xmlns:a16="http://schemas.microsoft.com/office/drawing/2014/main" id="{00000000-0008-0000-0B00-0000CF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4" name="Text Box 41">
          <a:extLst>
            <a:ext uri="{FF2B5EF4-FFF2-40B4-BE49-F238E27FC236}">
              <a16:creationId xmlns:a16="http://schemas.microsoft.com/office/drawing/2014/main" id="{00000000-0008-0000-0B00-0000D0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5" name="Text Box 42">
          <a:extLst>
            <a:ext uri="{FF2B5EF4-FFF2-40B4-BE49-F238E27FC236}">
              <a16:creationId xmlns:a16="http://schemas.microsoft.com/office/drawing/2014/main" id="{00000000-0008-0000-0B00-0000D1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6" name="Text Box 41">
          <a:extLst>
            <a:ext uri="{FF2B5EF4-FFF2-40B4-BE49-F238E27FC236}">
              <a16:creationId xmlns:a16="http://schemas.microsoft.com/office/drawing/2014/main" id="{00000000-0008-0000-0B00-0000D2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7" name="Text Box 42">
          <a:extLst>
            <a:ext uri="{FF2B5EF4-FFF2-40B4-BE49-F238E27FC236}">
              <a16:creationId xmlns:a16="http://schemas.microsoft.com/office/drawing/2014/main" id="{00000000-0008-0000-0B00-0000D3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8" name="Text Box 41">
          <a:extLst>
            <a:ext uri="{FF2B5EF4-FFF2-40B4-BE49-F238E27FC236}">
              <a16:creationId xmlns:a16="http://schemas.microsoft.com/office/drawing/2014/main" id="{00000000-0008-0000-0B00-0000D4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9" name="Text Box 42">
          <a:extLst>
            <a:ext uri="{FF2B5EF4-FFF2-40B4-BE49-F238E27FC236}">
              <a16:creationId xmlns:a16="http://schemas.microsoft.com/office/drawing/2014/main" id="{00000000-0008-0000-0B00-0000D5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0" name="Text Box 41">
          <a:extLst>
            <a:ext uri="{FF2B5EF4-FFF2-40B4-BE49-F238E27FC236}">
              <a16:creationId xmlns:a16="http://schemas.microsoft.com/office/drawing/2014/main" id="{00000000-0008-0000-0B00-0000D6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1" name="Text Box 42">
          <a:extLst>
            <a:ext uri="{FF2B5EF4-FFF2-40B4-BE49-F238E27FC236}">
              <a16:creationId xmlns:a16="http://schemas.microsoft.com/office/drawing/2014/main" id="{00000000-0008-0000-0B00-0000D7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2" name="Text Box 41">
          <a:extLst>
            <a:ext uri="{FF2B5EF4-FFF2-40B4-BE49-F238E27FC236}">
              <a16:creationId xmlns:a16="http://schemas.microsoft.com/office/drawing/2014/main" id="{00000000-0008-0000-0B00-0000D8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3" name="Text Box 42">
          <a:extLst>
            <a:ext uri="{FF2B5EF4-FFF2-40B4-BE49-F238E27FC236}">
              <a16:creationId xmlns:a16="http://schemas.microsoft.com/office/drawing/2014/main" id="{00000000-0008-0000-0B00-0000D9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4" name="Text Box 41">
          <a:extLst>
            <a:ext uri="{FF2B5EF4-FFF2-40B4-BE49-F238E27FC236}">
              <a16:creationId xmlns:a16="http://schemas.microsoft.com/office/drawing/2014/main" id="{00000000-0008-0000-0B00-0000DA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5" name="Text Box 42">
          <a:extLst>
            <a:ext uri="{FF2B5EF4-FFF2-40B4-BE49-F238E27FC236}">
              <a16:creationId xmlns:a16="http://schemas.microsoft.com/office/drawing/2014/main" id="{00000000-0008-0000-0B00-0000DB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6" name="Text Box 41">
          <a:extLst>
            <a:ext uri="{FF2B5EF4-FFF2-40B4-BE49-F238E27FC236}">
              <a16:creationId xmlns:a16="http://schemas.microsoft.com/office/drawing/2014/main" id="{00000000-0008-0000-0B00-0000DC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7" name="Text Box 42">
          <a:extLst>
            <a:ext uri="{FF2B5EF4-FFF2-40B4-BE49-F238E27FC236}">
              <a16:creationId xmlns:a16="http://schemas.microsoft.com/office/drawing/2014/main" id="{00000000-0008-0000-0B00-0000DD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8" name="Text Box 41">
          <a:extLst>
            <a:ext uri="{FF2B5EF4-FFF2-40B4-BE49-F238E27FC236}">
              <a16:creationId xmlns:a16="http://schemas.microsoft.com/office/drawing/2014/main" id="{00000000-0008-0000-0B00-0000DE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9" name="Text Box 42">
          <a:extLst>
            <a:ext uri="{FF2B5EF4-FFF2-40B4-BE49-F238E27FC236}">
              <a16:creationId xmlns:a16="http://schemas.microsoft.com/office/drawing/2014/main" id="{00000000-0008-0000-0B00-0000DF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0" name="Text Box 41">
          <a:extLst>
            <a:ext uri="{FF2B5EF4-FFF2-40B4-BE49-F238E27FC236}">
              <a16:creationId xmlns:a16="http://schemas.microsoft.com/office/drawing/2014/main" id="{00000000-0008-0000-0B00-0000E0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1" name="Text Box 42">
          <a:extLst>
            <a:ext uri="{FF2B5EF4-FFF2-40B4-BE49-F238E27FC236}">
              <a16:creationId xmlns:a16="http://schemas.microsoft.com/office/drawing/2014/main" id="{00000000-0008-0000-0B00-0000E1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2" name="Text Box 41">
          <a:extLst>
            <a:ext uri="{FF2B5EF4-FFF2-40B4-BE49-F238E27FC236}">
              <a16:creationId xmlns:a16="http://schemas.microsoft.com/office/drawing/2014/main" id="{00000000-0008-0000-0B00-0000E2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3" name="Text Box 42">
          <a:extLst>
            <a:ext uri="{FF2B5EF4-FFF2-40B4-BE49-F238E27FC236}">
              <a16:creationId xmlns:a16="http://schemas.microsoft.com/office/drawing/2014/main" id="{00000000-0008-0000-0B00-0000E3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4" name="Text Box 41">
          <a:extLst>
            <a:ext uri="{FF2B5EF4-FFF2-40B4-BE49-F238E27FC236}">
              <a16:creationId xmlns:a16="http://schemas.microsoft.com/office/drawing/2014/main" id="{00000000-0008-0000-0B00-0000E4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5" name="Text Box 42">
          <a:extLst>
            <a:ext uri="{FF2B5EF4-FFF2-40B4-BE49-F238E27FC236}">
              <a16:creationId xmlns:a16="http://schemas.microsoft.com/office/drawing/2014/main" id="{00000000-0008-0000-0B00-0000E5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6" name="Text Box 41">
          <a:extLst>
            <a:ext uri="{FF2B5EF4-FFF2-40B4-BE49-F238E27FC236}">
              <a16:creationId xmlns:a16="http://schemas.microsoft.com/office/drawing/2014/main" id="{00000000-0008-0000-0B00-0000E6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7" name="Text Box 42">
          <a:extLst>
            <a:ext uri="{FF2B5EF4-FFF2-40B4-BE49-F238E27FC236}">
              <a16:creationId xmlns:a16="http://schemas.microsoft.com/office/drawing/2014/main" id="{00000000-0008-0000-0B00-0000E7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8" name="Text Box 41">
          <a:extLst>
            <a:ext uri="{FF2B5EF4-FFF2-40B4-BE49-F238E27FC236}">
              <a16:creationId xmlns:a16="http://schemas.microsoft.com/office/drawing/2014/main" id="{00000000-0008-0000-0B00-0000E8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9" name="Text Box 42">
          <a:extLst>
            <a:ext uri="{FF2B5EF4-FFF2-40B4-BE49-F238E27FC236}">
              <a16:creationId xmlns:a16="http://schemas.microsoft.com/office/drawing/2014/main" id="{00000000-0008-0000-0B00-0000E9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0" name="Text Box 41">
          <a:extLst>
            <a:ext uri="{FF2B5EF4-FFF2-40B4-BE49-F238E27FC236}">
              <a16:creationId xmlns:a16="http://schemas.microsoft.com/office/drawing/2014/main" id="{00000000-0008-0000-0B00-0000EA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1" name="Text Box 42">
          <a:extLst>
            <a:ext uri="{FF2B5EF4-FFF2-40B4-BE49-F238E27FC236}">
              <a16:creationId xmlns:a16="http://schemas.microsoft.com/office/drawing/2014/main" id="{00000000-0008-0000-0B00-0000EB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2" name="Text Box 41">
          <a:extLst>
            <a:ext uri="{FF2B5EF4-FFF2-40B4-BE49-F238E27FC236}">
              <a16:creationId xmlns:a16="http://schemas.microsoft.com/office/drawing/2014/main" id="{00000000-0008-0000-0B00-0000EC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3" name="Text Box 42">
          <a:extLst>
            <a:ext uri="{FF2B5EF4-FFF2-40B4-BE49-F238E27FC236}">
              <a16:creationId xmlns:a16="http://schemas.microsoft.com/office/drawing/2014/main" id="{00000000-0008-0000-0B00-0000ED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4" name="Text Box 41">
          <a:extLst>
            <a:ext uri="{FF2B5EF4-FFF2-40B4-BE49-F238E27FC236}">
              <a16:creationId xmlns:a16="http://schemas.microsoft.com/office/drawing/2014/main" id="{00000000-0008-0000-0B00-0000EE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5" name="Text Box 42">
          <a:extLst>
            <a:ext uri="{FF2B5EF4-FFF2-40B4-BE49-F238E27FC236}">
              <a16:creationId xmlns:a16="http://schemas.microsoft.com/office/drawing/2014/main" id="{00000000-0008-0000-0B00-0000EF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6" name="Text Box 41">
          <a:extLst>
            <a:ext uri="{FF2B5EF4-FFF2-40B4-BE49-F238E27FC236}">
              <a16:creationId xmlns:a16="http://schemas.microsoft.com/office/drawing/2014/main" id="{00000000-0008-0000-0B00-0000F0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7" name="Text Box 42">
          <a:extLst>
            <a:ext uri="{FF2B5EF4-FFF2-40B4-BE49-F238E27FC236}">
              <a16:creationId xmlns:a16="http://schemas.microsoft.com/office/drawing/2014/main" id="{00000000-0008-0000-0B00-0000F1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8" name="Text Box 41">
          <a:extLst>
            <a:ext uri="{FF2B5EF4-FFF2-40B4-BE49-F238E27FC236}">
              <a16:creationId xmlns:a16="http://schemas.microsoft.com/office/drawing/2014/main" id="{00000000-0008-0000-0B00-0000F2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9" name="Text Box 42">
          <a:extLst>
            <a:ext uri="{FF2B5EF4-FFF2-40B4-BE49-F238E27FC236}">
              <a16:creationId xmlns:a16="http://schemas.microsoft.com/office/drawing/2014/main" id="{00000000-0008-0000-0B00-0000F3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0" name="Text Box 41">
          <a:extLst>
            <a:ext uri="{FF2B5EF4-FFF2-40B4-BE49-F238E27FC236}">
              <a16:creationId xmlns:a16="http://schemas.microsoft.com/office/drawing/2014/main" id="{00000000-0008-0000-0B00-0000F4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1" name="Text Box 42">
          <a:extLst>
            <a:ext uri="{FF2B5EF4-FFF2-40B4-BE49-F238E27FC236}">
              <a16:creationId xmlns:a16="http://schemas.microsoft.com/office/drawing/2014/main" id="{00000000-0008-0000-0B00-0000F5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2" name="Text Box 41">
          <a:extLst>
            <a:ext uri="{FF2B5EF4-FFF2-40B4-BE49-F238E27FC236}">
              <a16:creationId xmlns:a16="http://schemas.microsoft.com/office/drawing/2014/main" id="{00000000-0008-0000-0B00-0000F6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3" name="Text Box 42">
          <a:extLst>
            <a:ext uri="{FF2B5EF4-FFF2-40B4-BE49-F238E27FC236}">
              <a16:creationId xmlns:a16="http://schemas.microsoft.com/office/drawing/2014/main" id="{00000000-0008-0000-0B00-0000F7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4" name="Text Box 42">
          <a:extLst>
            <a:ext uri="{FF2B5EF4-FFF2-40B4-BE49-F238E27FC236}">
              <a16:creationId xmlns:a16="http://schemas.microsoft.com/office/drawing/2014/main" id="{00000000-0008-0000-0B00-0000F8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5" name="Text Box 41">
          <a:extLst>
            <a:ext uri="{FF2B5EF4-FFF2-40B4-BE49-F238E27FC236}">
              <a16:creationId xmlns:a16="http://schemas.microsoft.com/office/drawing/2014/main" id="{00000000-0008-0000-0B00-0000F9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6" name="Text Box 42">
          <a:extLst>
            <a:ext uri="{FF2B5EF4-FFF2-40B4-BE49-F238E27FC236}">
              <a16:creationId xmlns:a16="http://schemas.microsoft.com/office/drawing/2014/main" id="{00000000-0008-0000-0B00-0000FA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7" name="Text Box 41">
          <a:extLst>
            <a:ext uri="{FF2B5EF4-FFF2-40B4-BE49-F238E27FC236}">
              <a16:creationId xmlns:a16="http://schemas.microsoft.com/office/drawing/2014/main" id="{00000000-0008-0000-0B00-0000FB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8" name="Text Box 42">
          <a:extLst>
            <a:ext uri="{FF2B5EF4-FFF2-40B4-BE49-F238E27FC236}">
              <a16:creationId xmlns:a16="http://schemas.microsoft.com/office/drawing/2014/main" id="{00000000-0008-0000-0B00-0000FC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9" name="Text Box 41">
          <a:extLst>
            <a:ext uri="{FF2B5EF4-FFF2-40B4-BE49-F238E27FC236}">
              <a16:creationId xmlns:a16="http://schemas.microsoft.com/office/drawing/2014/main" id="{00000000-0008-0000-0B00-0000FD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0" name="Text Box 42">
          <a:extLst>
            <a:ext uri="{FF2B5EF4-FFF2-40B4-BE49-F238E27FC236}">
              <a16:creationId xmlns:a16="http://schemas.microsoft.com/office/drawing/2014/main" id="{00000000-0008-0000-0B00-0000FE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1" name="Text Box 41">
          <a:extLst>
            <a:ext uri="{FF2B5EF4-FFF2-40B4-BE49-F238E27FC236}">
              <a16:creationId xmlns:a16="http://schemas.microsoft.com/office/drawing/2014/main" id="{00000000-0008-0000-0B00-0000FF01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2" name="Text Box 42">
          <a:extLst>
            <a:ext uri="{FF2B5EF4-FFF2-40B4-BE49-F238E27FC236}">
              <a16:creationId xmlns:a16="http://schemas.microsoft.com/office/drawing/2014/main" id="{00000000-0008-0000-0B00-000000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3" name="Text Box 41">
          <a:extLst>
            <a:ext uri="{FF2B5EF4-FFF2-40B4-BE49-F238E27FC236}">
              <a16:creationId xmlns:a16="http://schemas.microsoft.com/office/drawing/2014/main" id="{00000000-0008-0000-0B00-000001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4" name="Text Box 42">
          <a:extLst>
            <a:ext uri="{FF2B5EF4-FFF2-40B4-BE49-F238E27FC236}">
              <a16:creationId xmlns:a16="http://schemas.microsoft.com/office/drawing/2014/main" id="{00000000-0008-0000-0B00-000002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5" name="Text Box 41">
          <a:extLst>
            <a:ext uri="{FF2B5EF4-FFF2-40B4-BE49-F238E27FC236}">
              <a16:creationId xmlns:a16="http://schemas.microsoft.com/office/drawing/2014/main" id="{00000000-0008-0000-0B00-000003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6" name="Text Box 42">
          <a:extLst>
            <a:ext uri="{FF2B5EF4-FFF2-40B4-BE49-F238E27FC236}">
              <a16:creationId xmlns:a16="http://schemas.microsoft.com/office/drawing/2014/main" id="{00000000-0008-0000-0B00-000004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7" name="Text Box 41">
          <a:extLst>
            <a:ext uri="{FF2B5EF4-FFF2-40B4-BE49-F238E27FC236}">
              <a16:creationId xmlns:a16="http://schemas.microsoft.com/office/drawing/2014/main" id="{00000000-0008-0000-0B00-000005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8" name="Text Box 42">
          <a:extLst>
            <a:ext uri="{FF2B5EF4-FFF2-40B4-BE49-F238E27FC236}">
              <a16:creationId xmlns:a16="http://schemas.microsoft.com/office/drawing/2014/main" id="{00000000-0008-0000-0B00-000006020000}"/>
            </a:ext>
          </a:extLst>
        </xdr:cNvPr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B00-000007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20" name="Text Box 24">
          <a:extLst>
            <a:ext uri="{FF2B5EF4-FFF2-40B4-BE49-F238E27FC236}">
              <a16:creationId xmlns:a16="http://schemas.microsoft.com/office/drawing/2014/main" id="{00000000-0008-0000-0B00-000008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21" name="Text Box 37">
          <a:extLst>
            <a:ext uri="{FF2B5EF4-FFF2-40B4-BE49-F238E27FC236}">
              <a16:creationId xmlns:a16="http://schemas.microsoft.com/office/drawing/2014/main" id="{00000000-0008-0000-0B00-000009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22" name="Text Box 38">
          <a:extLst>
            <a:ext uri="{FF2B5EF4-FFF2-40B4-BE49-F238E27FC236}">
              <a16:creationId xmlns:a16="http://schemas.microsoft.com/office/drawing/2014/main" id="{00000000-0008-0000-0B00-00000A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23" name="Text Box 39">
          <a:extLst>
            <a:ext uri="{FF2B5EF4-FFF2-40B4-BE49-F238E27FC236}">
              <a16:creationId xmlns:a16="http://schemas.microsoft.com/office/drawing/2014/main" id="{00000000-0008-0000-0B00-00000B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24" name="Text Box 41">
          <a:extLst>
            <a:ext uri="{FF2B5EF4-FFF2-40B4-BE49-F238E27FC236}">
              <a16:creationId xmlns:a16="http://schemas.microsoft.com/office/drawing/2014/main" id="{00000000-0008-0000-0B00-00000C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25" name="Text Box 42">
          <a:extLst>
            <a:ext uri="{FF2B5EF4-FFF2-40B4-BE49-F238E27FC236}">
              <a16:creationId xmlns:a16="http://schemas.microsoft.com/office/drawing/2014/main" id="{00000000-0008-0000-0B00-00000D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B00-00000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27" name="Text Box 24">
          <a:extLst>
            <a:ext uri="{FF2B5EF4-FFF2-40B4-BE49-F238E27FC236}">
              <a16:creationId xmlns:a16="http://schemas.microsoft.com/office/drawing/2014/main" id="{00000000-0008-0000-0B00-00000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28" name="Text Box 37">
          <a:extLst>
            <a:ext uri="{FF2B5EF4-FFF2-40B4-BE49-F238E27FC236}">
              <a16:creationId xmlns:a16="http://schemas.microsoft.com/office/drawing/2014/main" id="{00000000-0008-0000-0B00-000010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29" name="Text Box 38">
          <a:extLst>
            <a:ext uri="{FF2B5EF4-FFF2-40B4-BE49-F238E27FC236}">
              <a16:creationId xmlns:a16="http://schemas.microsoft.com/office/drawing/2014/main" id="{00000000-0008-0000-0B00-00001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30" name="Text Box 39">
          <a:extLst>
            <a:ext uri="{FF2B5EF4-FFF2-40B4-BE49-F238E27FC236}">
              <a16:creationId xmlns:a16="http://schemas.microsoft.com/office/drawing/2014/main" id="{00000000-0008-0000-0B00-000012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31" name="Text Box 41">
          <a:extLst>
            <a:ext uri="{FF2B5EF4-FFF2-40B4-BE49-F238E27FC236}">
              <a16:creationId xmlns:a16="http://schemas.microsoft.com/office/drawing/2014/main" id="{00000000-0008-0000-0B00-000013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32" name="Text Box 42">
          <a:extLst>
            <a:ext uri="{FF2B5EF4-FFF2-40B4-BE49-F238E27FC236}">
              <a16:creationId xmlns:a16="http://schemas.microsoft.com/office/drawing/2014/main" id="{00000000-0008-0000-0B00-000014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B00-00001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34" name="Text Box 24">
          <a:extLst>
            <a:ext uri="{FF2B5EF4-FFF2-40B4-BE49-F238E27FC236}">
              <a16:creationId xmlns:a16="http://schemas.microsoft.com/office/drawing/2014/main" id="{00000000-0008-0000-0B00-000016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35" name="Text Box 37">
          <a:extLst>
            <a:ext uri="{FF2B5EF4-FFF2-40B4-BE49-F238E27FC236}">
              <a16:creationId xmlns:a16="http://schemas.microsoft.com/office/drawing/2014/main" id="{00000000-0008-0000-0B00-000017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36" name="Text Box 38">
          <a:extLst>
            <a:ext uri="{FF2B5EF4-FFF2-40B4-BE49-F238E27FC236}">
              <a16:creationId xmlns:a16="http://schemas.microsoft.com/office/drawing/2014/main" id="{00000000-0008-0000-0B00-000018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37" name="Text Box 39">
          <a:extLst>
            <a:ext uri="{FF2B5EF4-FFF2-40B4-BE49-F238E27FC236}">
              <a16:creationId xmlns:a16="http://schemas.microsoft.com/office/drawing/2014/main" id="{00000000-0008-0000-0B00-000019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38" name="Text Box 41">
          <a:extLst>
            <a:ext uri="{FF2B5EF4-FFF2-40B4-BE49-F238E27FC236}">
              <a16:creationId xmlns:a16="http://schemas.microsoft.com/office/drawing/2014/main" id="{00000000-0008-0000-0B00-00001A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39" name="Text Box 42">
          <a:extLst>
            <a:ext uri="{FF2B5EF4-FFF2-40B4-BE49-F238E27FC236}">
              <a16:creationId xmlns:a16="http://schemas.microsoft.com/office/drawing/2014/main" id="{00000000-0008-0000-0B00-00001B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B00-00001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41" name="Text Box 24">
          <a:extLst>
            <a:ext uri="{FF2B5EF4-FFF2-40B4-BE49-F238E27FC236}">
              <a16:creationId xmlns:a16="http://schemas.microsoft.com/office/drawing/2014/main" id="{00000000-0008-0000-0B00-00001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42" name="Text Box 37">
          <a:extLst>
            <a:ext uri="{FF2B5EF4-FFF2-40B4-BE49-F238E27FC236}">
              <a16:creationId xmlns:a16="http://schemas.microsoft.com/office/drawing/2014/main" id="{00000000-0008-0000-0B00-00001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43" name="Text Box 38">
          <a:extLst>
            <a:ext uri="{FF2B5EF4-FFF2-40B4-BE49-F238E27FC236}">
              <a16:creationId xmlns:a16="http://schemas.microsoft.com/office/drawing/2014/main" id="{00000000-0008-0000-0B00-00001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44" name="Text Box 39">
          <a:extLst>
            <a:ext uri="{FF2B5EF4-FFF2-40B4-BE49-F238E27FC236}">
              <a16:creationId xmlns:a16="http://schemas.microsoft.com/office/drawing/2014/main" id="{00000000-0008-0000-0B00-000020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45" name="Text Box 41">
          <a:extLst>
            <a:ext uri="{FF2B5EF4-FFF2-40B4-BE49-F238E27FC236}">
              <a16:creationId xmlns:a16="http://schemas.microsoft.com/office/drawing/2014/main" id="{00000000-0008-0000-0B00-000021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46" name="Text Box 42">
          <a:extLst>
            <a:ext uri="{FF2B5EF4-FFF2-40B4-BE49-F238E27FC236}">
              <a16:creationId xmlns:a16="http://schemas.microsoft.com/office/drawing/2014/main" id="{00000000-0008-0000-0B00-000022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B00-000023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48" name="Text Box 24">
          <a:extLst>
            <a:ext uri="{FF2B5EF4-FFF2-40B4-BE49-F238E27FC236}">
              <a16:creationId xmlns:a16="http://schemas.microsoft.com/office/drawing/2014/main" id="{00000000-0008-0000-0B00-000024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49" name="Text Box 37">
          <a:extLst>
            <a:ext uri="{FF2B5EF4-FFF2-40B4-BE49-F238E27FC236}">
              <a16:creationId xmlns:a16="http://schemas.microsoft.com/office/drawing/2014/main" id="{00000000-0008-0000-0B00-00002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50" name="Text Box 38">
          <a:extLst>
            <a:ext uri="{FF2B5EF4-FFF2-40B4-BE49-F238E27FC236}">
              <a16:creationId xmlns:a16="http://schemas.microsoft.com/office/drawing/2014/main" id="{00000000-0008-0000-0B00-000026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51" name="Text Box 39">
          <a:extLst>
            <a:ext uri="{FF2B5EF4-FFF2-40B4-BE49-F238E27FC236}">
              <a16:creationId xmlns:a16="http://schemas.microsoft.com/office/drawing/2014/main" id="{00000000-0008-0000-0B00-000027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B00-00002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3" name="Text Box 24">
          <a:extLst>
            <a:ext uri="{FF2B5EF4-FFF2-40B4-BE49-F238E27FC236}">
              <a16:creationId xmlns:a16="http://schemas.microsoft.com/office/drawing/2014/main" id="{00000000-0008-0000-0B00-00002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4" name="Text Box 37">
          <a:extLst>
            <a:ext uri="{FF2B5EF4-FFF2-40B4-BE49-F238E27FC236}">
              <a16:creationId xmlns:a16="http://schemas.microsoft.com/office/drawing/2014/main" id="{00000000-0008-0000-0B00-00002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5" name="Text Box 38">
          <a:extLst>
            <a:ext uri="{FF2B5EF4-FFF2-40B4-BE49-F238E27FC236}">
              <a16:creationId xmlns:a16="http://schemas.microsoft.com/office/drawing/2014/main" id="{00000000-0008-0000-0B00-00002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56" name="Text Box 39">
          <a:extLst>
            <a:ext uri="{FF2B5EF4-FFF2-40B4-BE49-F238E27FC236}">
              <a16:creationId xmlns:a16="http://schemas.microsoft.com/office/drawing/2014/main" id="{00000000-0008-0000-0B00-00002C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B00-00002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8" name="Text Box 24">
          <a:extLst>
            <a:ext uri="{FF2B5EF4-FFF2-40B4-BE49-F238E27FC236}">
              <a16:creationId xmlns:a16="http://schemas.microsoft.com/office/drawing/2014/main" id="{00000000-0008-0000-0B00-00002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9" name="Text Box 37">
          <a:extLst>
            <a:ext uri="{FF2B5EF4-FFF2-40B4-BE49-F238E27FC236}">
              <a16:creationId xmlns:a16="http://schemas.microsoft.com/office/drawing/2014/main" id="{00000000-0008-0000-0B00-00002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60" name="Text Box 38">
          <a:extLst>
            <a:ext uri="{FF2B5EF4-FFF2-40B4-BE49-F238E27FC236}">
              <a16:creationId xmlns:a16="http://schemas.microsoft.com/office/drawing/2014/main" id="{00000000-0008-0000-0B00-000030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61" name="Text Box 39">
          <a:extLst>
            <a:ext uri="{FF2B5EF4-FFF2-40B4-BE49-F238E27FC236}">
              <a16:creationId xmlns:a16="http://schemas.microsoft.com/office/drawing/2014/main" id="{00000000-0008-0000-0B00-000031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B00-000032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63" name="Text Box 24">
          <a:extLst>
            <a:ext uri="{FF2B5EF4-FFF2-40B4-BE49-F238E27FC236}">
              <a16:creationId xmlns:a16="http://schemas.microsoft.com/office/drawing/2014/main" id="{00000000-0008-0000-0B00-000033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64" name="Text Box 37">
          <a:extLst>
            <a:ext uri="{FF2B5EF4-FFF2-40B4-BE49-F238E27FC236}">
              <a16:creationId xmlns:a16="http://schemas.microsoft.com/office/drawing/2014/main" id="{00000000-0008-0000-0B00-000034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65" name="Text Box 38">
          <a:extLst>
            <a:ext uri="{FF2B5EF4-FFF2-40B4-BE49-F238E27FC236}">
              <a16:creationId xmlns:a16="http://schemas.microsoft.com/office/drawing/2014/main" id="{00000000-0008-0000-0B00-00003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66" name="Text Box 39">
          <a:extLst>
            <a:ext uri="{FF2B5EF4-FFF2-40B4-BE49-F238E27FC236}">
              <a16:creationId xmlns:a16="http://schemas.microsoft.com/office/drawing/2014/main" id="{00000000-0008-0000-0B00-000036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67" name="Text Box 41">
          <a:extLst>
            <a:ext uri="{FF2B5EF4-FFF2-40B4-BE49-F238E27FC236}">
              <a16:creationId xmlns:a16="http://schemas.microsoft.com/office/drawing/2014/main" id="{00000000-0008-0000-0B00-000037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68" name="Text Box 42">
          <a:extLst>
            <a:ext uri="{FF2B5EF4-FFF2-40B4-BE49-F238E27FC236}">
              <a16:creationId xmlns:a16="http://schemas.microsoft.com/office/drawing/2014/main" id="{00000000-0008-0000-0B00-000038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B00-00003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70" name="Text Box 24">
          <a:extLst>
            <a:ext uri="{FF2B5EF4-FFF2-40B4-BE49-F238E27FC236}">
              <a16:creationId xmlns:a16="http://schemas.microsoft.com/office/drawing/2014/main" id="{00000000-0008-0000-0B00-00003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71" name="Text Box 37">
          <a:extLst>
            <a:ext uri="{FF2B5EF4-FFF2-40B4-BE49-F238E27FC236}">
              <a16:creationId xmlns:a16="http://schemas.microsoft.com/office/drawing/2014/main" id="{00000000-0008-0000-0B00-00003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72" name="Text Box 38">
          <a:extLst>
            <a:ext uri="{FF2B5EF4-FFF2-40B4-BE49-F238E27FC236}">
              <a16:creationId xmlns:a16="http://schemas.microsoft.com/office/drawing/2014/main" id="{00000000-0008-0000-0B00-00003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73" name="Text Box 39">
          <a:extLst>
            <a:ext uri="{FF2B5EF4-FFF2-40B4-BE49-F238E27FC236}">
              <a16:creationId xmlns:a16="http://schemas.microsoft.com/office/drawing/2014/main" id="{00000000-0008-0000-0B00-00003D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4" name="Text Box 41">
          <a:extLst>
            <a:ext uri="{FF2B5EF4-FFF2-40B4-BE49-F238E27FC236}">
              <a16:creationId xmlns:a16="http://schemas.microsoft.com/office/drawing/2014/main" id="{00000000-0008-0000-0B00-00003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5" name="Text Box 42">
          <a:extLst>
            <a:ext uri="{FF2B5EF4-FFF2-40B4-BE49-F238E27FC236}">
              <a16:creationId xmlns:a16="http://schemas.microsoft.com/office/drawing/2014/main" id="{00000000-0008-0000-0B00-00003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6" name="Text Box 41">
          <a:extLst>
            <a:ext uri="{FF2B5EF4-FFF2-40B4-BE49-F238E27FC236}">
              <a16:creationId xmlns:a16="http://schemas.microsoft.com/office/drawing/2014/main" id="{00000000-0008-0000-0B00-000040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7" name="Text Box 42">
          <a:extLst>
            <a:ext uri="{FF2B5EF4-FFF2-40B4-BE49-F238E27FC236}">
              <a16:creationId xmlns:a16="http://schemas.microsoft.com/office/drawing/2014/main" id="{00000000-0008-0000-0B00-000041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8" name="Text Box 41">
          <a:extLst>
            <a:ext uri="{FF2B5EF4-FFF2-40B4-BE49-F238E27FC236}">
              <a16:creationId xmlns:a16="http://schemas.microsoft.com/office/drawing/2014/main" id="{00000000-0008-0000-0B00-000042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9" name="Text Box 42">
          <a:extLst>
            <a:ext uri="{FF2B5EF4-FFF2-40B4-BE49-F238E27FC236}">
              <a16:creationId xmlns:a16="http://schemas.microsoft.com/office/drawing/2014/main" id="{00000000-0008-0000-0B00-000043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B00-000044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81" name="Text Box 24">
          <a:extLst>
            <a:ext uri="{FF2B5EF4-FFF2-40B4-BE49-F238E27FC236}">
              <a16:creationId xmlns:a16="http://schemas.microsoft.com/office/drawing/2014/main" id="{00000000-0008-0000-0B00-000045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82" name="Text Box 37">
          <a:extLst>
            <a:ext uri="{FF2B5EF4-FFF2-40B4-BE49-F238E27FC236}">
              <a16:creationId xmlns:a16="http://schemas.microsoft.com/office/drawing/2014/main" id="{00000000-0008-0000-0B00-000046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83" name="Text Box 38">
          <a:extLst>
            <a:ext uri="{FF2B5EF4-FFF2-40B4-BE49-F238E27FC236}">
              <a16:creationId xmlns:a16="http://schemas.microsoft.com/office/drawing/2014/main" id="{00000000-0008-0000-0B00-00004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84" name="Text Box 39">
          <a:extLst>
            <a:ext uri="{FF2B5EF4-FFF2-40B4-BE49-F238E27FC236}">
              <a16:creationId xmlns:a16="http://schemas.microsoft.com/office/drawing/2014/main" id="{00000000-0008-0000-0B00-000048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5" name="Text Box 41">
          <a:extLst>
            <a:ext uri="{FF2B5EF4-FFF2-40B4-BE49-F238E27FC236}">
              <a16:creationId xmlns:a16="http://schemas.microsoft.com/office/drawing/2014/main" id="{00000000-0008-0000-0B00-000049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6" name="Text Box 42">
          <a:extLst>
            <a:ext uri="{FF2B5EF4-FFF2-40B4-BE49-F238E27FC236}">
              <a16:creationId xmlns:a16="http://schemas.microsoft.com/office/drawing/2014/main" id="{00000000-0008-0000-0B00-00004A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7" name="Text Box 41">
          <a:extLst>
            <a:ext uri="{FF2B5EF4-FFF2-40B4-BE49-F238E27FC236}">
              <a16:creationId xmlns:a16="http://schemas.microsoft.com/office/drawing/2014/main" id="{00000000-0008-0000-0B00-00004B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8" name="Text Box 42">
          <a:extLst>
            <a:ext uri="{FF2B5EF4-FFF2-40B4-BE49-F238E27FC236}">
              <a16:creationId xmlns:a16="http://schemas.microsoft.com/office/drawing/2014/main" id="{00000000-0008-0000-0B00-00004C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9" name="Text Box 41">
          <a:extLst>
            <a:ext uri="{FF2B5EF4-FFF2-40B4-BE49-F238E27FC236}">
              <a16:creationId xmlns:a16="http://schemas.microsoft.com/office/drawing/2014/main" id="{00000000-0008-0000-0B00-00004D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0" name="Text Box 42">
          <a:extLst>
            <a:ext uri="{FF2B5EF4-FFF2-40B4-BE49-F238E27FC236}">
              <a16:creationId xmlns:a16="http://schemas.microsoft.com/office/drawing/2014/main" id="{00000000-0008-0000-0B00-00004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B00-00004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2" name="Text Box 24">
          <a:extLst>
            <a:ext uri="{FF2B5EF4-FFF2-40B4-BE49-F238E27FC236}">
              <a16:creationId xmlns:a16="http://schemas.microsoft.com/office/drawing/2014/main" id="{00000000-0008-0000-0B00-000050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93" name="Text Box 37">
          <a:extLst>
            <a:ext uri="{FF2B5EF4-FFF2-40B4-BE49-F238E27FC236}">
              <a16:creationId xmlns:a16="http://schemas.microsoft.com/office/drawing/2014/main" id="{00000000-0008-0000-0B00-00005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94" name="Text Box 38">
          <a:extLst>
            <a:ext uri="{FF2B5EF4-FFF2-40B4-BE49-F238E27FC236}">
              <a16:creationId xmlns:a16="http://schemas.microsoft.com/office/drawing/2014/main" id="{00000000-0008-0000-0B00-00005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95" name="Text Box 39">
          <a:extLst>
            <a:ext uri="{FF2B5EF4-FFF2-40B4-BE49-F238E27FC236}">
              <a16:creationId xmlns:a16="http://schemas.microsoft.com/office/drawing/2014/main" id="{00000000-0008-0000-0B00-000053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6" name="Text Box 41">
          <a:extLst>
            <a:ext uri="{FF2B5EF4-FFF2-40B4-BE49-F238E27FC236}">
              <a16:creationId xmlns:a16="http://schemas.microsoft.com/office/drawing/2014/main" id="{00000000-0008-0000-0B00-000054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7" name="Text Box 42">
          <a:extLst>
            <a:ext uri="{FF2B5EF4-FFF2-40B4-BE49-F238E27FC236}">
              <a16:creationId xmlns:a16="http://schemas.microsoft.com/office/drawing/2014/main" id="{00000000-0008-0000-0B00-000055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B00-000056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9" name="Text Box 24">
          <a:extLst>
            <a:ext uri="{FF2B5EF4-FFF2-40B4-BE49-F238E27FC236}">
              <a16:creationId xmlns:a16="http://schemas.microsoft.com/office/drawing/2014/main" id="{00000000-0008-0000-0B00-00005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0" name="Text Box 37">
          <a:extLst>
            <a:ext uri="{FF2B5EF4-FFF2-40B4-BE49-F238E27FC236}">
              <a16:creationId xmlns:a16="http://schemas.microsoft.com/office/drawing/2014/main" id="{00000000-0008-0000-0B00-00005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1" name="Text Box 38">
          <a:extLst>
            <a:ext uri="{FF2B5EF4-FFF2-40B4-BE49-F238E27FC236}">
              <a16:creationId xmlns:a16="http://schemas.microsoft.com/office/drawing/2014/main" id="{00000000-0008-0000-0B00-00005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02" name="Text Box 39">
          <a:extLst>
            <a:ext uri="{FF2B5EF4-FFF2-40B4-BE49-F238E27FC236}">
              <a16:creationId xmlns:a16="http://schemas.microsoft.com/office/drawing/2014/main" id="{00000000-0008-0000-0B00-00005A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03" name="Text Box 41">
          <a:extLst>
            <a:ext uri="{FF2B5EF4-FFF2-40B4-BE49-F238E27FC236}">
              <a16:creationId xmlns:a16="http://schemas.microsoft.com/office/drawing/2014/main" id="{00000000-0008-0000-0B00-00005B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04" name="Text Box 42">
          <a:extLst>
            <a:ext uri="{FF2B5EF4-FFF2-40B4-BE49-F238E27FC236}">
              <a16:creationId xmlns:a16="http://schemas.microsoft.com/office/drawing/2014/main" id="{00000000-0008-0000-0B00-00005C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B00-00005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06" name="Text Box 24">
          <a:extLst>
            <a:ext uri="{FF2B5EF4-FFF2-40B4-BE49-F238E27FC236}">
              <a16:creationId xmlns:a16="http://schemas.microsoft.com/office/drawing/2014/main" id="{00000000-0008-0000-0B00-00005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7" name="Text Box 37">
          <a:extLst>
            <a:ext uri="{FF2B5EF4-FFF2-40B4-BE49-F238E27FC236}">
              <a16:creationId xmlns:a16="http://schemas.microsoft.com/office/drawing/2014/main" id="{00000000-0008-0000-0B00-00005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8" name="Text Box 38">
          <a:extLst>
            <a:ext uri="{FF2B5EF4-FFF2-40B4-BE49-F238E27FC236}">
              <a16:creationId xmlns:a16="http://schemas.microsoft.com/office/drawing/2014/main" id="{00000000-0008-0000-0B00-000060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09" name="Text Box 39">
          <a:extLst>
            <a:ext uri="{FF2B5EF4-FFF2-40B4-BE49-F238E27FC236}">
              <a16:creationId xmlns:a16="http://schemas.microsoft.com/office/drawing/2014/main" id="{00000000-0008-0000-0B00-000061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B00-00006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1" name="Text Box 24">
          <a:extLst>
            <a:ext uri="{FF2B5EF4-FFF2-40B4-BE49-F238E27FC236}">
              <a16:creationId xmlns:a16="http://schemas.microsoft.com/office/drawing/2014/main" id="{00000000-0008-0000-0B00-000063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2" name="Text Box 37">
          <a:extLst>
            <a:ext uri="{FF2B5EF4-FFF2-40B4-BE49-F238E27FC236}">
              <a16:creationId xmlns:a16="http://schemas.microsoft.com/office/drawing/2014/main" id="{00000000-0008-0000-0B00-000064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3" name="Text Box 38">
          <a:extLst>
            <a:ext uri="{FF2B5EF4-FFF2-40B4-BE49-F238E27FC236}">
              <a16:creationId xmlns:a16="http://schemas.microsoft.com/office/drawing/2014/main" id="{00000000-0008-0000-0B00-000065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14" name="Text Box 39">
          <a:extLst>
            <a:ext uri="{FF2B5EF4-FFF2-40B4-BE49-F238E27FC236}">
              <a16:creationId xmlns:a16="http://schemas.microsoft.com/office/drawing/2014/main" id="{00000000-0008-0000-0B00-000066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B00-00006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B00-00006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7" name="Text Box 37">
          <a:extLst>
            <a:ext uri="{FF2B5EF4-FFF2-40B4-BE49-F238E27FC236}">
              <a16:creationId xmlns:a16="http://schemas.microsoft.com/office/drawing/2014/main" id="{00000000-0008-0000-0B00-00006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8" name="Text Box 38">
          <a:extLst>
            <a:ext uri="{FF2B5EF4-FFF2-40B4-BE49-F238E27FC236}">
              <a16:creationId xmlns:a16="http://schemas.microsoft.com/office/drawing/2014/main" id="{00000000-0008-0000-0B00-00006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19" name="Text Box 39">
          <a:extLst>
            <a:ext uri="{FF2B5EF4-FFF2-40B4-BE49-F238E27FC236}">
              <a16:creationId xmlns:a16="http://schemas.microsoft.com/office/drawing/2014/main" id="{00000000-0008-0000-0B00-00006B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0" name="Text Box 41">
          <a:extLst>
            <a:ext uri="{FF2B5EF4-FFF2-40B4-BE49-F238E27FC236}">
              <a16:creationId xmlns:a16="http://schemas.microsoft.com/office/drawing/2014/main" id="{00000000-0008-0000-0B00-00006C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1" name="Text Box 42">
          <a:extLst>
            <a:ext uri="{FF2B5EF4-FFF2-40B4-BE49-F238E27FC236}">
              <a16:creationId xmlns:a16="http://schemas.microsoft.com/office/drawing/2014/main" id="{00000000-0008-0000-0B00-00006D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2" name="Text Box 41">
          <a:extLst>
            <a:ext uri="{FF2B5EF4-FFF2-40B4-BE49-F238E27FC236}">
              <a16:creationId xmlns:a16="http://schemas.microsoft.com/office/drawing/2014/main" id="{00000000-0008-0000-0B00-00006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3" name="Text Box 42">
          <a:extLst>
            <a:ext uri="{FF2B5EF4-FFF2-40B4-BE49-F238E27FC236}">
              <a16:creationId xmlns:a16="http://schemas.microsoft.com/office/drawing/2014/main" id="{00000000-0008-0000-0B00-00006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4" name="Text Box 41">
          <a:extLst>
            <a:ext uri="{FF2B5EF4-FFF2-40B4-BE49-F238E27FC236}">
              <a16:creationId xmlns:a16="http://schemas.microsoft.com/office/drawing/2014/main" id="{00000000-0008-0000-0B00-000070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5" name="Text Box 42">
          <a:extLst>
            <a:ext uri="{FF2B5EF4-FFF2-40B4-BE49-F238E27FC236}">
              <a16:creationId xmlns:a16="http://schemas.microsoft.com/office/drawing/2014/main" id="{00000000-0008-0000-0B00-000071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B00-000072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27" name="Text Box 24">
          <a:extLst>
            <a:ext uri="{FF2B5EF4-FFF2-40B4-BE49-F238E27FC236}">
              <a16:creationId xmlns:a16="http://schemas.microsoft.com/office/drawing/2014/main" id="{00000000-0008-0000-0B00-000073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28" name="Text Box 37">
          <a:extLst>
            <a:ext uri="{FF2B5EF4-FFF2-40B4-BE49-F238E27FC236}">
              <a16:creationId xmlns:a16="http://schemas.microsoft.com/office/drawing/2014/main" id="{00000000-0008-0000-0B00-000074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29" name="Text Box 38">
          <a:extLst>
            <a:ext uri="{FF2B5EF4-FFF2-40B4-BE49-F238E27FC236}">
              <a16:creationId xmlns:a16="http://schemas.microsoft.com/office/drawing/2014/main" id="{00000000-0008-0000-0B00-00007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30" name="Text Box 39">
          <a:extLst>
            <a:ext uri="{FF2B5EF4-FFF2-40B4-BE49-F238E27FC236}">
              <a16:creationId xmlns:a16="http://schemas.microsoft.com/office/drawing/2014/main" id="{00000000-0008-0000-0B00-000076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31" name="Text Box 41">
          <a:extLst>
            <a:ext uri="{FF2B5EF4-FFF2-40B4-BE49-F238E27FC236}">
              <a16:creationId xmlns:a16="http://schemas.microsoft.com/office/drawing/2014/main" id="{00000000-0008-0000-0B00-000077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32" name="Text Box 42">
          <a:extLst>
            <a:ext uri="{FF2B5EF4-FFF2-40B4-BE49-F238E27FC236}">
              <a16:creationId xmlns:a16="http://schemas.microsoft.com/office/drawing/2014/main" id="{00000000-0008-0000-0B00-000078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B00-00007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34" name="Text Box 24">
          <a:extLst>
            <a:ext uri="{FF2B5EF4-FFF2-40B4-BE49-F238E27FC236}">
              <a16:creationId xmlns:a16="http://schemas.microsoft.com/office/drawing/2014/main" id="{00000000-0008-0000-0B00-00007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35" name="Text Box 37">
          <a:extLst>
            <a:ext uri="{FF2B5EF4-FFF2-40B4-BE49-F238E27FC236}">
              <a16:creationId xmlns:a16="http://schemas.microsoft.com/office/drawing/2014/main" id="{00000000-0008-0000-0B00-00007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36" name="Text Box 38">
          <a:extLst>
            <a:ext uri="{FF2B5EF4-FFF2-40B4-BE49-F238E27FC236}">
              <a16:creationId xmlns:a16="http://schemas.microsoft.com/office/drawing/2014/main" id="{00000000-0008-0000-0B00-00007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37" name="Text Box 39">
          <a:extLst>
            <a:ext uri="{FF2B5EF4-FFF2-40B4-BE49-F238E27FC236}">
              <a16:creationId xmlns:a16="http://schemas.microsoft.com/office/drawing/2014/main" id="{00000000-0008-0000-0B00-00007D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38" name="Text Box 41">
          <a:extLst>
            <a:ext uri="{FF2B5EF4-FFF2-40B4-BE49-F238E27FC236}">
              <a16:creationId xmlns:a16="http://schemas.microsoft.com/office/drawing/2014/main" id="{00000000-0008-0000-0B00-00007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39" name="Text Box 42">
          <a:extLst>
            <a:ext uri="{FF2B5EF4-FFF2-40B4-BE49-F238E27FC236}">
              <a16:creationId xmlns:a16="http://schemas.microsoft.com/office/drawing/2014/main" id="{00000000-0008-0000-0B00-00007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0" name="Text Box 41">
          <a:extLst>
            <a:ext uri="{FF2B5EF4-FFF2-40B4-BE49-F238E27FC236}">
              <a16:creationId xmlns:a16="http://schemas.microsoft.com/office/drawing/2014/main" id="{00000000-0008-0000-0B00-000080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1" name="Text Box 42">
          <a:extLst>
            <a:ext uri="{FF2B5EF4-FFF2-40B4-BE49-F238E27FC236}">
              <a16:creationId xmlns:a16="http://schemas.microsoft.com/office/drawing/2014/main" id="{00000000-0008-0000-0B00-000081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2" name="Text Box 41">
          <a:extLst>
            <a:ext uri="{FF2B5EF4-FFF2-40B4-BE49-F238E27FC236}">
              <a16:creationId xmlns:a16="http://schemas.microsoft.com/office/drawing/2014/main" id="{00000000-0008-0000-0B00-000082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3" name="Text Box 42">
          <a:extLst>
            <a:ext uri="{FF2B5EF4-FFF2-40B4-BE49-F238E27FC236}">
              <a16:creationId xmlns:a16="http://schemas.microsoft.com/office/drawing/2014/main" id="{00000000-0008-0000-0B00-000083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B00-000084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45" name="Text Box 24">
          <a:extLst>
            <a:ext uri="{FF2B5EF4-FFF2-40B4-BE49-F238E27FC236}">
              <a16:creationId xmlns:a16="http://schemas.microsoft.com/office/drawing/2014/main" id="{00000000-0008-0000-0B00-00008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46" name="Text Box 37">
          <a:extLst>
            <a:ext uri="{FF2B5EF4-FFF2-40B4-BE49-F238E27FC236}">
              <a16:creationId xmlns:a16="http://schemas.microsoft.com/office/drawing/2014/main" id="{00000000-0008-0000-0B00-000086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47" name="Text Box 38">
          <a:extLst>
            <a:ext uri="{FF2B5EF4-FFF2-40B4-BE49-F238E27FC236}">
              <a16:creationId xmlns:a16="http://schemas.microsoft.com/office/drawing/2014/main" id="{00000000-0008-0000-0B00-000087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48" name="Text Box 39">
          <a:extLst>
            <a:ext uri="{FF2B5EF4-FFF2-40B4-BE49-F238E27FC236}">
              <a16:creationId xmlns:a16="http://schemas.microsoft.com/office/drawing/2014/main" id="{00000000-0008-0000-0B00-000088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49" name="Text Box 41">
          <a:extLst>
            <a:ext uri="{FF2B5EF4-FFF2-40B4-BE49-F238E27FC236}">
              <a16:creationId xmlns:a16="http://schemas.microsoft.com/office/drawing/2014/main" id="{00000000-0008-0000-0B00-000089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50" name="Text Box 42">
          <a:extLst>
            <a:ext uri="{FF2B5EF4-FFF2-40B4-BE49-F238E27FC236}">
              <a16:creationId xmlns:a16="http://schemas.microsoft.com/office/drawing/2014/main" id="{00000000-0008-0000-0B00-00008A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B00-00008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52" name="Text Box 24">
          <a:extLst>
            <a:ext uri="{FF2B5EF4-FFF2-40B4-BE49-F238E27FC236}">
              <a16:creationId xmlns:a16="http://schemas.microsoft.com/office/drawing/2014/main" id="{00000000-0008-0000-0B00-00008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53" name="Text Box 37">
          <a:extLst>
            <a:ext uri="{FF2B5EF4-FFF2-40B4-BE49-F238E27FC236}">
              <a16:creationId xmlns:a16="http://schemas.microsoft.com/office/drawing/2014/main" id="{00000000-0008-0000-0B00-00008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54" name="Text Box 38">
          <a:extLst>
            <a:ext uri="{FF2B5EF4-FFF2-40B4-BE49-F238E27FC236}">
              <a16:creationId xmlns:a16="http://schemas.microsoft.com/office/drawing/2014/main" id="{00000000-0008-0000-0B00-00008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55" name="Text Box 39">
          <a:extLst>
            <a:ext uri="{FF2B5EF4-FFF2-40B4-BE49-F238E27FC236}">
              <a16:creationId xmlns:a16="http://schemas.microsoft.com/office/drawing/2014/main" id="{00000000-0008-0000-0B00-00008F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56" name="Text Box 41">
          <a:extLst>
            <a:ext uri="{FF2B5EF4-FFF2-40B4-BE49-F238E27FC236}">
              <a16:creationId xmlns:a16="http://schemas.microsoft.com/office/drawing/2014/main" id="{00000000-0008-0000-0B00-000090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57" name="Text Box 42">
          <a:extLst>
            <a:ext uri="{FF2B5EF4-FFF2-40B4-BE49-F238E27FC236}">
              <a16:creationId xmlns:a16="http://schemas.microsoft.com/office/drawing/2014/main" id="{00000000-0008-0000-0B00-000091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B00-000092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59" name="Text Box 24">
          <a:extLst>
            <a:ext uri="{FF2B5EF4-FFF2-40B4-BE49-F238E27FC236}">
              <a16:creationId xmlns:a16="http://schemas.microsoft.com/office/drawing/2014/main" id="{00000000-0008-0000-0B00-000093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60" name="Text Box 37">
          <a:extLst>
            <a:ext uri="{FF2B5EF4-FFF2-40B4-BE49-F238E27FC236}">
              <a16:creationId xmlns:a16="http://schemas.microsoft.com/office/drawing/2014/main" id="{00000000-0008-0000-0B00-000094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61" name="Text Box 38">
          <a:extLst>
            <a:ext uri="{FF2B5EF4-FFF2-40B4-BE49-F238E27FC236}">
              <a16:creationId xmlns:a16="http://schemas.microsoft.com/office/drawing/2014/main" id="{00000000-0008-0000-0B00-00009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62" name="Text Box 39">
          <a:extLst>
            <a:ext uri="{FF2B5EF4-FFF2-40B4-BE49-F238E27FC236}">
              <a16:creationId xmlns:a16="http://schemas.microsoft.com/office/drawing/2014/main" id="{00000000-0008-0000-0B00-000096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63" name="Text Box 41">
          <a:extLst>
            <a:ext uri="{FF2B5EF4-FFF2-40B4-BE49-F238E27FC236}">
              <a16:creationId xmlns:a16="http://schemas.microsoft.com/office/drawing/2014/main" id="{00000000-0008-0000-0B00-000097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64" name="Text Box 42">
          <a:extLst>
            <a:ext uri="{FF2B5EF4-FFF2-40B4-BE49-F238E27FC236}">
              <a16:creationId xmlns:a16="http://schemas.microsoft.com/office/drawing/2014/main" id="{00000000-0008-0000-0B00-000098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B00-00009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66" name="Text Box 24">
          <a:extLst>
            <a:ext uri="{FF2B5EF4-FFF2-40B4-BE49-F238E27FC236}">
              <a16:creationId xmlns:a16="http://schemas.microsoft.com/office/drawing/2014/main" id="{00000000-0008-0000-0B00-00009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67" name="Text Box 37">
          <a:extLst>
            <a:ext uri="{FF2B5EF4-FFF2-40B4-BE49-F238E27FC236}">
              <a16:creationId xmlns:a16="http://schemas.microsoft.com/office/drawing/2014/main" id="{00000000-0008-0000-0B00-00009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68" name="Text Box 38">
          <a:extLst>
            <a:ext uri="{FF2B5EF4-FFF2-40B4-BE49-F238E27FC236}">
              <a16:creationId xmlns:a16="http://schemas.microsoft.com/office/drawing/2014/main" id="{00000000-0008-0000-0B00-00009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69" name="Text Box 39">
          <a:extLst>
            <a:ext uri="{FF2B5EF4-FFF2-40B4-BE49-F238E27FC236}">
              <a16:creationId xmlns:a16="http://schemas.microsoft.com/office/drawing/2014/main" id="{00000000-0008-0000-0B00-00009D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70" name="Text Box 41">
          <a:extLst>
            <a:ext uri="{FF2B5EF4-FFF2-40B4-BE49-F238E27FC236}">
              <a16:creationId xmlns:a16="http://schemas.microsoft.com/office/drawing/2014/main" id="{00000000-0008-0000-0B00-00009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71" name="Text Box 42">
          <a:extLst>
            <a:ext uri="{FF2B5EF4-FFF2-40B4-BE49-F238E27FC236}">
              <a16:creationId xmlns:a16="http://schemas.microsoft.com/office/drawing/2014/main" id="{00000000-0008-0000-0B00-00009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B00-0000A0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73" name="Text Box 24">
          <a:extLst>
            <a:ext uri="{FF2B5EF4-FFF2-40B4-BE49-F238E27FC236}">
              <a16:creationId xmlns:a16="http://schemas.microsoft.com/office/drawing/2014/main" id="{00000000-0008-0000-0B00-0000A1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74" name="Text Box 37">
          <a:extLst>
            <a:ext uri="{FF2B5EF4-FFF2-40B4-BE49-F238E27FC236}">
              <a16:creationId xmlns:a16="http://schemas.microsoft.com/office/drawing/2014/main" id="{00000000-0008-0000-0B00-0000A2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75" name="Text Box 38">
          <a:extLst>
            <a:ext uri="{FF2B5EF4-FFF2-40B4-BE49-F238E27FC236}">
              <a16:creationId xmlns:a16="http://schemas.microsoft.com/office/drawing/2014/main" id="{00000000-0008-0000-0B00-0000A3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76" name="Text Box 39">
          <a:extLst>
            <a:ext uri="{FF2B5EF4-FFF2-40B4-BE49-F238E27FC236}">
              <a16:creationId xmlns:a16="http://schemas.microsoft.com/office/drawing/2014/main" id="{00000000-0008-0000-0B00-0000A4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B00-0000A5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78" name="Text Box 24">
          <a:extLst>
            <a:ext uri="{FF2B5EF4-FFF2-40B4-BE49-F238E27FC236}">
              <a16:creationId xmlns:a16="http://schemas.microsoft.com/office/drawing/2014/main" id="{00000000-0008-0000-0B00-0000A6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79" name="Text Box 37">
          <a:extLst>
            <a:ext uri="{FF2B5EF4-FFF2-40B4-BE49-F238E27FC236}">
              <a16:creationId xmlns:a16="http://schemas.microsoft.com/office/drawing/2014/main" id="{00000000-0008-0000-0B00-0000A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0" name="Text Box 38">
          <a:extLst>
            <a:ext uri="{FF2B5EF4-FFF2-40B4-BE49-F238E27FC236}">
              <a16:creationId xmlns:a16="http://schemas.microsoft.com/office/drawing/2014/main" id="{00000000-0008-0000-0B00-0000A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81" name="Text Box 39">
          <a:extLst>
            <a:ext uri="{FF2B5EF4-FFF2-40B4-BE49-F238E27FC236}">
              <a16:creationId xmlns:a16="http://schemas.microsoft.com/office/drawing/2014/main" id="{00000000-0008-0000-0B00-0000A9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B00-0000A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83" name="Text Box 24">
          <a:extLst>
            <a:ext uri="{FF2B5EF4-FFF2-40B4-BE49-F238E27FC236}">
              <a16:creationId xmlns:a16="http://schemas.microsoft.com/office/drawing/2014/main" id="{00000000-0008-0000-0B00-0000A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4" name="Text Box 37">
          <a:extLst>
            <a:ext uri="{FF2B5EF4-FFF2-40B4-BE49-F238E27FC236}">
              <a16:creationId xmlns:a16="http://schemas.microsoft.com/office/drawing/2014/main" id="{00000000-0008-0000-0B00-0000A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5" name="Text Box 38">
          <a:extLst>
            <a:ext uri="{FF2B5EF4-FFF2-40B4-BE49-F238E27FC236}">
              <a16:creationId xmlns:a16="http://schemas.microsoft.com/office/drawing/2014/main" id="{00000000-0008-0000-0B00-0000A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86" name="Text Box 39">
          <a:extLst>
            <a:ext uri="{FF2B5EF4-FFF2-40B4-BE49-F238E27FC236}">
              <a16:creationId xmlns:a16="http://schemas.microsoft.com/office/drawing/2014/main" id="{00000000-0008-0000-0B00-0000AE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B00-0000AF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88" name="Text Box 24">
          <a:extLst>
            <a:ext uri="{FF2B5EF4-FFF2-40B4-BE49-F238E27FC236}">
              <a16:creationId xmlns:a16="http://schemas.microsoft.com/office/drawing/2014/main" id="{00000000-0008-0000-0B00-0000B0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89" name="Text Box 37">
          <a:extLst>
            <a:ext uri="{FF2B5EF4-FFF2-40B4-BE49-F238E27FC236}">
              <a16:creationId xmlns:a16="http://schemas.microsoft.com/office/drawing/2014/main" id="{00000000-0008-0000-0B00-0000B1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90" name="Text Box 38">
          <a:extLst>
            <a:ext uri="{FF2B5EF4-FFF2-40B4-BE49-F238E27FC236}">
              <a16:creationId xmlns:a16="http://schemas.microsoft.com/office/drawing/2014/main" id="{00000000-0008-0000-0B00-0000B2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91" name="Text Box 39">
          <a:extLst>
            <a:ext uri="{FF2B5EF4-FFF2-40B4-BE49-F238E27FC236}">
              <a16:creationId xmlns:a16="http://schemas.microsoft.com/office/drawing/2014/main" id="{00000000-0008-0000-0B00-0000B3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92" name="Text Box 41">
          <a:extLst>
            <a:ext uri="{FF2B5EF4-FFF2-40B4-BE49-F238E27FC236}">
              <a16:creationId xmlns:a16="http://schemas.microsoft.com/office/drawing/2014/main" id="{00000000-0008-0000-0B00-0000B4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93" name="Text Box 42">
          <a:extLst>
            <a:ext uri="{FF2B5EF4-FFF2-40B4-BE49-F238E27FC236}">
              <a16:creationId xmlns:a16="http://schemas.microsoft.com/office/drawing/2014/main" id="{00000000-0008-0000-0B00-0000B502000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B00-0000B6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95" name="Text Box 24">
          <a:extLst>
            <a:ext uri="{FF2B5EF4-FFF2-40B4-BE49-F238E27FC236}">
              <a16:creationId xmlns:a16="http://schemas.microsoft.com/office/drawing/2014/main" id="{00000000-0008-0000-0B00-0000B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96" name="Text Box 37">
          <a:extLst>
            <a:ext uri="{FF2B5EF4-FFF2-40B4-BE49-F238E27FC236}">
              <a16:creationId xmlns:a16="http://schemas.microsoft.com/office/drawing/2014/main" id="{00000000-0008-0000-0B00-0000B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97" name="Text Box 38">
          <a:extLst>
            <a:ext uri="{FF2B5EF4-FFF2-40B4-BE49-F238E27FC236}">
              <a16:creationId xmlns:a16="http://schemas.microsoft.com/office/drawing/2014/main" id="{00000000-0008-0000-0B00-0000B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98" name="Text Box 39">
          <a:extLst>
            <a:ext uri="{FF2B5EF4-FFF2-40B4-BE49-F238E27FC236}">
              <a16:creationId xmlns:a16="http://schemas.microsoft.com/office/drawing/2014/main" id="{00000000-0008-0000-0B00-0000BA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99" name="Text Box 41">
          <a:extLst>
            <a:ext uri="{FF2B5EF4-FFF2-40B4-BE49-F238E27FC236}">
              <a16:creationId xmlns:a16="http://schemas.microsoft.com/office/drawing/2014/main" id="{00000000-0008-0000-0B00-0000BB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0" name="Text Box 42">
          <a:extLst>
            <a:ext uri="{FF2B5EF4-FFF2-40B4-BE49-F238E27FC236}">
              <a16:creationId xmlns:a16="http://schemas.microsoft.com/office/drawing/2014/main" id="{00000000-0008-0000-0B00-0000BC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1" name="Text Box 41">
          <a:extLst>
            <a:ext uri="{FF2B5EF4-FFF2-40B4-BE49-F238E27FC236}">
              <a16:creationId xmlns:a16="http://schemas.microsoft.com/office/drawing/2014/main" id="{00000000-0008-0000-0B00-0000BD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2" name="Text Box 42">
          <a:extLst>
            <a:ext uri="{FF2B5EF4-FFF2-40B4-BE49-F238E27FC236}">
              <a16:creationId xmlns:a16="http://schemas.microsoft.com/office/drawing/2014/main" id="{00000000-0008-0000-0B00-0000B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3" name="Text Box 41">
          <a:extLst>
            <a:ext uri="{FF2B5EF4-FFF2-40B4-BE49-F238E27FC236}">
              <a16:creationId xmlns:a16="http://schemas.microsoft.com/office/drawing/2014/main" id="{00000000-0008-0000-0B00-0000B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4" name="Text Box 42">
          <a:extLst>
            <a:ext uri="{FF2B5EF4-FFF2-40B4-BE49-F238E27FC236}">
              <a16:creationId xmlns:a16="http://schemas.microsoft.com/office/drawing/2014/main" id="{00000000-0008-0000-0B00-0000C0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B00-0000C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06" name="Text Box 24">
          <a:extLst>
            <a:ext uri="{FF2B5EF4-FFF2-40B4-BE49-F238E27FC236}">
              <a16:creationId xmlns:a16="http://schemas.microsoft.com/office/drawing/2014/main" id="{00000000-0008-0000-0B00-0000C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07" name="Text Box 37">
          <a:extLst>
            <a:ext uri="{FF2B5EF4-FFF2-40B4-BE49-F238E27FC236}">
              <a16:creationId xmlns:a16="http://schemas.microsoft.com/office/drawing/2014/main" id="{00000000-0008-0000-0B00-0000C3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08" name="Text Box 38">
          <a:extLst>
            <a:ext uri="{FF2B5EF4-FFF2-40B4-BE49-F238E27FC236}">
              <a16:creationId xmlns:a16="http://schemas.microsoft.com/office/drawing/2014/main" id="{00000000-0008-0000-0B00-0000C4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9" name="Text Box 42">
          <a:extLst>
            <a:ext uri="{FF2B5EF4-FFF2-40B4-BE49-F238E27FC236}">
              <a16:creationId xmlns:a16="http://schemas.microsoft.com/office/drawing/2014/main" id="{00000000-0008-0000-0B00-0000C5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0" name="Text Box 41">
          <a:extLst>
            <a:ext uri="{FF2B5EF4-FFF2-40B4-BE49-F238E27FC236}">
              <a16:creationId xmlns:a16="http://schemas.microsoft.com/office/drawing/2014/main" id="{00000000-0008-0000-0B00-0000C6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1" name="Text Box 42">
          <a:extLst>
            <a:ext uri="{FF2B5EF4-FFF2-40B4-BE49-F238E27FC236}">
              <a16:creationId xmlns:a16="http://schemas.microsoft.com/office/drawing/2014/main" id="{00000000-0008-0000-0B00-0000C7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2" name="Text Box 41">
          <a:extLst>
            <a:ext uri="{FF2B5EF4-FFF2-40B4-BE49-F238E27FC236}">
              <a16:creationId xmlns:a16="http://schemas.microsoft.com/office/drawing/2014/main" id="{00000000-0008-0000-0B00-0000C8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3" name="Text Box 42">
          <a:extLst>
            <a:ext uri="{FF2B5EF4-FFF2-40B4-BE49-F238E27FC236}">
              <a16:creationId xmlns:a16="http://schemas.microsoft.com/office/drawing/2014/main" id="{00000000-0008-0000-0B00-0000C9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B00-0000C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15" name="Text Box 24">
          <a:extLst>
            <a:ext uri="{FF2B5EF4-FFF2-40B4-BE49-F238E27FC236}">
              <a16:creationId xmlns:a16="http://schemas.microsoft.com/office/drawing/2014/main" id="{00000000-0008-0000-0B00-0000C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16" name="Text Box 37">
          <a:extLst>
            <a:ext uri="{FF2B5EF4-FFF2-40B4-BE49-F238E27FC236}">
              <a16:creationId xmlns:a16="http://schemas.microsoft.com/office/drawing/2014/main" id="{00000000-0008-0000-0B00-0000C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17" name="Text Box 38">
          <a:extLst>
            <a:ext uri="{FF2B5EF4-FFF2-40B4-BE49-F238E27FC236}">
              <a16:creationId xmlns:a16="http://schemas.microsoft.com/office/drawing/2014/main" id="{00000000-0008-0000-0B00-0000C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8" name="Text Box 41">
          <a:extLst>
            <a:ext uri="{FF2B5EF4-FFF2-40B4-BE49-F238E27FC236}">
              <a16:creationId xmlns:a16="http://schemas.microsoft.com/office/drawing/2014/main" id="{00000000-0008-0000-0B00-0000CE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9" name="Text Box 42">
          <a:extLst>
            <a:ext uri="{FF2B5EF4-FFF2-40B4-BE49-F238E27FC236}">
              <a16:creationId xmlns:a16="http://schemas.microsoft.com/office/drawing/2014/main" id="{00000000-0008-0000-0B00-0000CF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B00-0000D0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1" name="Text Box 24">
          <a:extLst>
            <a:ext uri="{FF2B5EF4-FFF2-40B4-BE49-F238E27FC236}">
              <a16:creationId xmlns:a16="http://schemas.microsoft.com/office/drawing/2014/main" id="{00000000-0008-0000-0B00-0000D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2" name="Text Box 37">
          <a:extLst>
            <a:ext uri="{FF2B5EF4-FFF2-40B4-BE49-F238E27FC236}">
              <a16:creationId xmlns:a16="http://schemas.microsoft.com/office/drawing/2014/main" id="{00000000-0008-0000-0B00-0000D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3" name="Text Box 38">
          <a:extLst>
            <a:ext uri="{FF2B5EF4-FFF2-40B4-BE49-F238E27FC236}">
              <a16:creationId xmlns:a16="http://schemas.microsoft.com/office/drawing/2014/main" id="{00000000-0008-0000-0B00-0000D3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24" name="Text Box 39">
          <a:extLst>
            <a:ext uri="{FF2B5EF4-FFF2-40B4-BE49-F238E27FC236}">
              <a16:creationId xmlns:a16="http://schemas.microsoft.com/office/drawing/2014/main" id="{00000000-0008-0000-0B00-0000D4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25" name="Text Box 41">
          <a:extLst>
            <a:ext uri="{FF2B5EF4-FFF2-40B4-BE49-F238E27FC236}">
              <a16:creationId xmlns:a16="http://schemas.microsoft.com/office/drawing/2014/main" id="{00000000-0008-0000-0B00-0000D5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26" name="Text Box 42">
          <a:extLst>
            <a:ext uri="{FF2B5EF4-FFF2-40B4-BE49-F238E27FC236}">
              <a16:creationId xmlns:a16="http://schemas.microsoft.com/office/drawing/2014/main" id="{00000000-0008-0000-0B00-0000D6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B00-0000D7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8" name="Text Box 24">
          <a:extLst>
            <a:ext uri="{FF2B5EF4-FFF2-40B4-BE49-F238E27FC236}">
              <a16:creationId xmlns:a16="http://schemas.microsoft.com/office/drawing/2014/main" id="{00000000-0008-0000-0B00-0000D8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9" name="Text Box 37">
          <a:extLst>
            <a:ext uri="{FF2B5EF4-FFF2-40B4-BE49-F238E27FC236}">
              <a16:creationId xmlns:a16="http://schemas.microsoft.com/office/drawing/2014/main" id="{00000000-0008-0000-0B00-0000D9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0" name="Text Box 38">
          <a:extLst>
            <a:ext uri="{FF2B5EF4-FFF2-40B4-BE49-F238E27FC236}">
              <a16:creationId xmlns:a16="http://schemas.microsoft.com/office/drawing/2014/main" id="{00000000-0008-0000-0B00-0000D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31" name="Text Box 39">
          <a:extLst>
            <a:ext uri="{FF2B5EF4-FFF2-40B4-BE49-F238E27FC236}">
              <a16:creationId xmlns:a16="http://schemas.microsoft.com/office/drawing/2014/main" id="{00000000-0008-0000-0B00-0000DB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B00-0000D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3" name="Text Box 24">
          <a:extLst>
            <a:ext uri="{FF2B5EF4-FFF2-40B4-BE49-F238E27FC236}">
              <a16:creationId xmlns:a16="http://schemas.microsoft.com/office/drawing/2014/main" id="{00000000-0008-0000-0B00-0000D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4" name="Text Box 37">
          <a:extLst>
            <a:ext uri="{FF2B5EF4-FFF2-40B4-BE49-F238E27FC236}">
              <a16:creationId xmlns:a16="http://schemas.microsoft.com/office/drawing/2014/main" id="{00000000-0008-0000-0B00-0000DE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5" name="Text Box 38">
          <a:extLst>
            <a:ext uri="{FF2B5EF4-FFF2-40B4-BE49-F238E27FC236}">
              <a16:creationId xmlns:a16="http://schemas.microsoft.com/office/drawing/2014/main" id="{00000000-0008-0000-0B00-0000DF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36" name="Text Box 39">
          <a:extLst>
            <a:ext uri="{FF2B5EF4-FFF2-40B4-BE49-F238E27FC236}">
              <a16:creationId xmlns:a16="http://schemas.microsoft.com/office/drawing/2014/main" id="{00000000-0008-0000-0B00-0000E0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B00-0000E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8" name="Text Box 24">
          <a:extLst>
            <a:ext uri="{FF2B5EF4-FFF2-40B4-BE49-F238E27FC236}">
              <a16:creationId xmlns:a16="http://schemas.microsoft.com/office/drawing/2014/main" id="{00000000-0008-0000-0B00-0000E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9" name="Text Box 37">
          <a:extLst>
            <a:ext uri="{FF2B5EF4-FFF2-40B4-BE49-F238E27FC236}">
              <a16:creationId xmlns:a16="http://schemas.microsoft.com/office/drawing/2014/main" id="{00000000-0008-0000-0B00-0000E3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40" name="Text Box 38">
          <a:extLst>
            <a:ext uri="{FF2B5EF4-FFF2-40B4-BE49-F238E27FC236}">
              <a16:creationId xmlns:a16="http://schemas.microsoft.com/office/drawing/2014/main" id="{00000000-0008-0000-0B00-0000E4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41" name="Text Box 39">
          <a:extLst>
            <a:ext uri="{FF2B5EF4-FFF2-40B4-BE49-F238E27FC236}">
              <a16:creationId xmlns:a16="http://schemas.microsoft.com/office/drawing/2014/main" id="{00000000-0008-0000-0B00-0000E502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2" name="Text Box 41">
          <a:extLst>
            <a:ext uri="{FF2B5EF4-FFF2-40B4-BE49-F238E27FC236}">
              <a16:creationId xmlns:a16="http://schemas.microsoft.com/office/drawing/2014/main" id="{00000000-0008-0000-0B00-0000E6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3" name="Text Box 42">
          <a:extLst>
            <a:ext uri="{FF2B5EF4-FFF2-40B4-BE49-F238E27FC236}">
              <a16:creationId xmlns:a16="http://schemas.microsoft.com/office/drawing/2014/main" id="{00000000-0008-0000-0B00-0000E7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4" name="Text Box 41">
          <a:extLst>
            <a:ext uri="{FF2B5EF4-FFF2-40B4-BE49-F238E27FC236}">
              <a16:creationId xmlns:a16="http://schemas.microsoft.com/office/drawing/2014/main" id="{00000000-0008-0000-0B00-0000E8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5" name="Text Box 42">
          <a:extLst>
            <a:ext uri="{FF2B5EF4-FFF2-40B4-BE49-F238E27FC236}">
              <a16:creationId xmlns:a16="http://schemas.microsoft.com/office/drawing/2014/main" id="{00000000-0008-0000-0B00-0000E9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6" name="Text Box 41">
          <a:extLst>
            <a:ext uri="{FF2B5EF4-FFF2-40B4-BE49-F238E27FC236}">
              <a16:creationId xmlns:a16="http://schemas.microsoft.com/office/drawing/2014/main" id="{00000000-0008-0000-0B00-0000EA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7" name="Text Box 42">
          <a:extLst>
            <a:ext uri="{FF2B5EF4-FFF2-40B4-BE49-F238E27FC236}">
              <a16:creationId xmlns:a16="http://schemas.microsoft.com/office/drawing/2014/main" id="{00000000-0008-0000-0B00-0000EB020000}"/>
            </a:ext>
          </a:extLst>
        </xdr:cNvPr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B00-0000EC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49" name="Text Box 24">
          <a:extLst>
            <a:ext uri="{FF2B5EF4-FFF2-40B4-BE49-F238E27FC236}">
              <a16:creationId xmlns:a16="http://schemas.microsoft.com/office/drawing/2014/main" id="{00000000-0008-0000-0B00-0000ED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0" name="Text Box 37">
          <a:extLst>
            <a:ext uri="{FF2B5EF4-FFF2-40B4-BE49-F238E27FC236}">
              <a16:creationId xmlns:a16="http://schemas.microsoft.com/office/drawing/2014/main" id="{00000000-0008-0000-0B00-0000EE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1" name="Text Box 38">
          <a:extLst>
            <a:ext uri="{FF2B5EF4-FFF2-40B4-BE49-F238E27FC236}">
              <a16:creationId xmlns:a16="http://schemas.microsoft.com/office/drawing/2014/main" id="{00000000-0008-0000-0B00-0000EF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52" name="Text Box 39">
          <a:extLst>
            <a:ext uri="{FF2B5EF4-FFF2-40B4-BE49-F238E27FC236}">
              <a16:creationId xmlns:a16="http://schemas.microsoft.com/office/drawing/2014/main" id="{00000000-0008-0000-0B00-0000F0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B00-0000F1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54" name="Text Box 24">
          <a:extLst>
            <a:ext uri="{FF2B5EF4-FFF2-40B4-BE49-F238E27FC236}">
              <a16:creationId xmlns:a16="http://schemas.microsoft.com/office/drawing/2014/main" id="{00000000-0008-0000-0B00-0000F2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55" name="Text Box 37">
          <a:extLst>
            <a:ext uri="{FF2B5EF4-FFF2-40B4-BE49-F238E27FC236}">
              <a16:creationId xmlns:a16="http://schemas.microsoft.com/office/drawing/2014/main" id="{00000000-0008-0000-0B00-0000F3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56" name="Text Box 38">
          <a:extLst>
            <a:ext uri="{FF2B5EF4-FFF2-40B4-BE49-F238E27FC236}">
              <a16:creationId xmlns:a16="http://schemas.microsoft.com/office/drawing/2014/main" id="{00000000-0008-0000-0B00-0000F4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B00-0000F5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58" name="Text Box 24">
          <a:extLst>
            <a:ext uri="{FF2B5EF4-FFF2-40B4-BE49-F238E27FC236}">
              <a16:creationId xmlns:a16="http://schemas.microsoft.com/office/drawing/2014/main" id="{00000000-0008-0000-0B00-0000F6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9" name="Text Box 37">
          <a:extLst>
            <a:ext uri="{FF2B5EF4-FFF2-40B4-BE49-F238E27FC236}">
              <a16:creationId xmlns:a16="http://schemas.microsoft.com/office/drawing/2014/main" id="{00000000-0008-0000-0B00-0000F7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0" name="Text Box 38">
          <a:extLst>
            <a:ext uri="{FF2B5EF4-FFF2-40B4-BE49-F238E27FC236}">
              <a16:creationId xmlns:a16="http://schemas.microsoft.com/office/drawing/2014/main" id="{00000000-0008-0000-0B00-0000F8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61" name="Text Box 39">
          <a:extLst>
            <a:ext uri="{FF2B5EF4-FFF2-40B4-BE49-F238E27FC236}">
              <a16:creationId xmlns:a16="http://schemas.microsoft.com/office/drawing/2014/main" id="{00000000-0008-0000-0B00-0000F902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B00-0000FA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63" name="Text Box 24">
          <a:extLst>
            <a:ext uri="{FF2B5EF4-FFF2-40B4-BE49-F238E27FC236}">
              <a16:creationId xmlns:a16="http://schemas.microsoft.com/office/drawing/2014/main" id="{00000000-0008-0000-0B00-0000FB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64" name="Text Box 37">
          <a:extLst>
            <a:ext uri="{FF2B5EF4-FFF2-40B4-BE49-F238E27FC236}">
              <a16:creationId xmlns:a16="http://schemas.microsoft.com/office/drawing/2014/main" id="{00000000-0008-0000-0B00-0000FC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65" name="Text Box 38">
          <a:extLst>
            <a:ext uri="{FF2B5EF4-FFF2-40B4-BE49-F238E27FC236}">
              <a16:creationId xmlns:a16="http://schemas.microsoft.com/office/drawing/2014/main" id="{00000000-0008-0000-0B00-0000FD02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B00-0000FE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67" name="Text Box 24">
          <a:extLst>
            <a:ext uri="{FF2B5EF4-FFF2-40B4-BE49-F238E27FC236}">
              <a16:creationId xmlns:a16="http://schemas.microsoft.com/office/drawing/2014/main" id="{00000000-0008-0000-0B00-0000FF02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8" name="Text Box 37">
          <a:extLst>
            <a:ext uri="{FF2B5EF4-FFF2-40B4-BE49-F238E27FC236}">
              <a16:creationId xmlns:a16="http://schemas.microsoft.com/office/drawing/2014/main" id="{00000000-0008-0000-0B00-000000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9" name="Text Box 38">
          <a:extLst>
            <a:ext uri="{FF2B5EF4-FFF2-40B4-BE49-F238E27FC236}">
              <a16:creationId xmlns:a16="http://schemas.microsoft.com/office/drawing/2014/main" id="{00000000-0008-0000-0B00-000001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70" name="Text Box 39">
          <a:extLst>
            <a:ext uri="{FF2B5EF4-FFF2-40B4-BE49-F238E27FC236}">
              <a16:creationId xmlns:a16="http://schemas.microsoft.com/office/drawing/2014/main" id="{00000000-0008-0000-0B00-000002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B00-000003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72" name="Text Box 24">
          <a:extLst>
            <a:ext uri="{FF2B5EF4-FFF2-40B4-BE49-F238E27FC236}">
              <a16:creationId xmlns:a16="http://schemas.microsoft.com/office/drawing/2014/main" id="{00000000-0008-0000-0B00-000004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73" name="Text Box 37">
          <a:extLst>
            <a:ext uri="{FF2B5EF4-FFF2-40B4-BE49-F238E27FC236}">
              <a16:creationId xmlns:a16="http://schemas.microsoft.com/office/drawing/2014/main" id="{00000000-0008-0000-0B00-000005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74" name="Text Box 38">
          <a:extLst>
            <a:ext uri="{FF2B5EF4-FFF2-40B4-BE49-F238E27FC236}">
              <a16:creationId xmlns:a16="http://schemas.microsoft.com/office/drawing/2014/main" id="{00000000-0008-0000-0B00-000006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75" name="Text Box 39">
          <a:extLst>
            <a:ext uri="{FF2B5EF4-FFF2-40B4-BE49-F238E27FC236}">
              <a16:creationId xmlns:a16="http://schemas.microsoft.com/office/drawing/2014/main" id="{00000000-0008-0000-0B00-000007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B00-000008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77" name="Text Box 24">
          <a:extLst>
            <a:ext uri="{FF2B5EF4-FFF2-40B4-BE49-F238E27FC236}">
              <a16:creationId xmlns:a16="http://schemas.microsoft.com/office/drawing/2014/main" id="{00000000-0008-0000-0B00-000009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78" name="Text Box 37">
          <a:extLst>
            <a:ext uri="{FF2B5EF4-FFF2-40B4-BE49-F238E27FC236}">
              <a16:creationId xmlns:a16="http://schemas.microsoft.com/office/drawing/2014/main" id="{00000000-0008-0000-0B00-00000A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79" name="Text Box 38">
          <a:extLst>
            <a:ext uri="{FF2B5EF4-FFF2-40B4-BE49-F238E27FC236}">
              <a16:creationId xmlns:a16="http://schemas.microsoft.com/office/drawing/2014/main" id="{00000000-0008-0000-0B00-00000B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80" name="Text Box 39">
          <a:extLst>
            <a:ext uri="{FF2B5EF4-FFF2-40B4-BE49-F238E27FC236}">
              <a16:creationId xmlns:a16="http://schemas.microsoft.com/office/drawing/2014/main" id="{00000000-0008-0000-0B00-00000C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B00-00000D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2" name="Text Box 24">
          <a:extLst>
            <a:ext uri="{FF2B5EF4-FFF2-40B4-BE49-F238E27FC236}">
              <a16:creationId xmlns:a16="http://schemas.microsoft.com/office/drawing/2014/main" id="{00000000-0008-0000-0B00-00000E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3" name="Text Box 37">
          <a:extLst>
            <a:ext uri="{FF2B5EF4-FFF2-40B4-BE49-F238E27FC236}">
              <a16:creationId xmlns:a16="http://schemas.microsoft.com/office/drawing/2014/main" id="{00000000-0008-0000-0B00-00000F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4" name="Text Box 38">
          <a:extLst>
            <a:ext uri="{FF2B5EF4-FFF2-40B4-BE49-F238E27FC236}">
              <a16:creationId xmlns:a16="http://schemas.microsoft.com/office/drawing/2014/main" id="{00000000-0008-0000-0B00-000010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85" name="Text Box 39">
          <a:extLst>
            <a:ext uri="{FF2B5EF4-FFF2-40B4-BE49-F238E27FC236}">
              <a16:creationId xmlns:a16="http://schemas.microsoft.com/office/drawing/2014/main" id="{00000000-0008-0000-0B00-000011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B00-000012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7" name="Text Box 24">
          <a:extLst>
            <a:ext uri="{FF2B5EF4-FFF2-40B4-BE49-F238E27FC236}">
              <a16:creationId xmlns:a16="http://schemas.microsoft.com/office/drawing/2014/main" id="{00000000-0008-0000-0B00-000013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8" name="Text Box 37">
          <a:extLst>
            <a:ext uri="{FF2B5EF4-FFF2-40B4-BE49-F238E27FC236}">
              <a16:creationId xmlns:a16="http://schemas.microsoft.com/office/drawing/2014/main" id="{00000000-0008-0000-0B00-000014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9" name="Text Box 38">
          <a:extLst>
            <a:ext uri="{FF2B5EF4-FFF2-40B4-BE49-F238E27FC236}">
              <a16:creationId xmlns:a16="http://schemas.microsoft.com/office/drawing/2014/main" id="{00000000-0008-0000-0B00-000015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90" name="Text Box 39">
          <a:extLst>
            <a:ext uri="{FF2B5EF4-FFF2-40B4-BE49-F238E27FC236}">
              <a16:creationId xmlns:a16="http://schemas.microsoft.com/office/drawing/2014/main" id="{00000000-0008-0000-0B00-000016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B00-000017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92" name="Text Box 24">
          <a:extLst>
            <a:ext uri="{FF2B5EF4-FFF2-40B4-BE49-F238E27FC236}">
              <a16:creationId xmlns:a16="http://schemas.microsoft.com/office/drawing/2014/main" id="{00000000-0008-0000-0B00-000018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93" name="Text Box 37">
          <a:extLst>
            <a:ext uri="{FF2B5EF4-FFF2-40B4-BE49-F238E27FC236}">
              <a16:creationId xmlns:a16="http://schemas.microsoft.com/office/drawing/2014/main" id="{00000000-0008-0000-0B00-000019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94" name="Text Box 38">
          <a:extLst>
            <a:ext uri="{FF2B5EF4-FFF2-40B4-BE49-F238E27FC236}">
              <a16:creationId xmlns:a16="http://schemas.microsoft.com/office/drawing/2014/main" id="{00000000-0008-0000-0B00-00001A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95" name="Text Box 39">
          <a:extLst>
            <a:ext uri="{FF2B5EF4-FFF2-40B4-BE49-F238E27FC236}">
              <a16:creationId xmlns:a16="http://schemas.microsoft.com/office/drawing/2014/main" id="{00000000-0008-0000-0B00-00001B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B00-00001C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97" name="Text Box 24">
          <a:extLst>
            <a:ext uri="{FF2B5EF4-FFF2-40B4-BE49-F238E27FC236}">
              <a16:creationId xmlns:a16="http://schemas.microsoft.com/office/drawing/2014/main" id="{00000000-0008-0000-0B00-00001D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98" name="Text Box 37">
          <a:extLst>
            <a:ext uri="{FF2B5EF4-FFF2-40B4-BE49-F238E27FC236}">
              <a16:creationId xmlns:a16="http://schemas.microsoft.com/office/drawing/2014/main" id="{00000000-0008-0000-0B00-00001E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99" name="Text Box 38">
          <a:extLst>
            <a:ext uri="{FF2B5EF4-FFF2-40B4-BE49-F238E27FC236}">
              <a16:creationId xmlns:a16="http://schemas.microsoft.com/office/drawing/2014/main" id="{00000000-0008-0000-0B00-00001F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0" name="Text Box 39">
          <a:extLst>
            <a:ext uri="{FF2B5EF4-FFF2-40B4-BE49-F238E27FC236}">
              <a16:creationId xmlns:a16="http://schemas.microsoft.com/office/drawing/2014/main" id="{00000000-0008-0000-0B00-000020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B00-000021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2" name="Text Box 24">
          <a:extLst>
            <a:ext uri="{FF2B5EF4-FFF2-40B4-BE49-F238E27FC236}">
              <a16:creationId xmlns:a16="http://schemas.microsoft.com/office/drawing/2014/main" id="{00000000-0008-0000-0B00-000022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3" name="Text Box 37">
          <a:extLst>
            <a:ext uri="{FF2B5EF4-FFF2-40B4-BE49-F238E27FC236}">
              <a16:creationId xmlns:a16="http://schemas.microsoft.com/office/drawing/2014/main" id="{00000000-0008-0000-0B00-000023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4" name="Text Box 38">
          <a:extLst>
            <a:ext uri="{FF2B5EF4-FFF2-40B4-BE49-F238E27FC236}">
              <a16:creationId xmlns:a16="http://schemas.microsoft.com/office/drawing/2014/main" id="{00000000-0008-0000-0B00-000024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B00-000025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6" name="Text Box 24">
          <a:extLst>
            <a:ext uri="{FF2B5EF4-FFF2-40B4-BE49-F238E27FC236}">
              <a16:creationId xmlns:a16="http://schemas.microsoft.com/office/drawing/2014/main" id="{00000000-0008-0000-0B00-000026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7" name="Text Box 37">
          <a:extLst>
            <a:ext uri="{FF2B5EF4-FFF2-40B4-BE49-F238E27FC236}">
              <a16:creationId xmlns:a16="http://schemas.microsoft.com/office/drawing/2014/main" id="{00000000-0008-0000-0B00-000027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8" name="Text Box 38">
          <a:extLst>
            <a:ext uri="{FF2B5EF4-FFF2-40B4-BE49-F238E27FC236}">
              <a16:creationId xmlns:a16="http://schemas.microsoft.com/office/drawing/2014/main" id="{00000000-0008-0000-0B00-000028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B00-000029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0" name="Text Box 24">
          <a:extLst>
            <a:ext uri="{FF2B5EF4-FFF2-40B4-BE49-F238E27FC236}">
              <a16:creationId xmlns:a16="http://schemas.microsoft.com/office/drawing/2014/main" id="{00000000-0008-0000-0B00-00002A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1" name="Text Box 37">
          <a:extLst>
            <a:ext uri="{FF2B5EF4-FFF2-40B4-BE49-F238E27FC236}">
              <a16:creationId xmlns:a16="http://schemas.microsoft.com/office/drawing/2014/main" id="{00000000-0008-0000-0B00-00002B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2" name="Text Box 38">
          <a:extLst>
            <a:ext uri="{FF2B5EF4-FFF2-40B4-BE49-F238E27FC236}">
              <a16:creationId xmlns:a16="http://schemas.microsoft.com/office/drawing/2014/main" id="{00000000-0008-0000-0B00-00002C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B00-00002D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4" name="Text Box 24">
          <a:extLst>
            <a:ext uri="{FF2B5EF4-FFF2-40B4-BE49-F238E27FC236}">
              <a16:creationId xmlns:a16="http://schemas.microsoft.com/office/drawing/2014/main" id="{00000000-0008-0000-0B00-00002E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5" name="Text Box 37">
          <a:extLst>
            <a:ext uri="{FF2B5EF4-FFF2-40B4-BE49-F238E27FC236}">
              <a16:creationId xmlns:a16="http://schemas.microsoft.com/office/drawing/2014/main" id="{00000000-0008-0000-0B00-00002F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6" name="Text Box 38">
          <a:extLst>
            <a:ext uri="{FF2B5EF4-FFF2-40B4-BE49-F238E27FC236}">
              <a16:creationId xmlns:a16="http://schemas.microsoft.com/office/drawing/2014/main" id="{00000000-0008-0000-0B00-000030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B00-000031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B00-000032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9" name="Text Box 37">
          <a:extLst>
            <a:ext uri="{FF2B5EF4-FFF2-40B4-BE49-F238E27FC236}">
              <a16:creationId xmlns:a16="http://schemas.microsoft.com/office/drawing/2014/main" id="{00000000-0008-0000-0B00-000033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0" name="Text Box 38">
          <a:extLst>
            <a:ext uri="{FF2B5EF4-FFF2-40B4-BE49-F238E27FC236}">
              <a16:creationId xmlns:a16="http://schemas.microsoft.com/office/drawing/2014/main" id="{00000000-0008-0000-0B00-000034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B00-000035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22" name="Text Box 24">
          <a:extLst>
            <a:ext uri="{FF2B5EF4-FFF2-40B4-BE49-F238E27FC236}">
              <a16:creationId xmlns:a16="http://schemas.microsoft.com/office/drawing/2014/main" id="{00000000-0008-0000-0B00-000036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3" name="Text Box 37">
          <a:extLst>
            <a:ext uri="{FF2B5EF4-FFF2-40B4-BE49-F238E27FC236}">
              <a16:creationId xmlns:a16="http://schemas.microsoft.com/office/drawing/2014/main" id="{00000000-0008-0000-0B00-000037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4" name="Text Box 38">
          <a:extLst>
            <a:ext uri="{FF2B5EF4-FFF2-40B4-BE49-F238E27FC236}">
              <a16:creationId xmlns:a16="http://schemas.microsoft.com/office/drawing/2014/main" id="{00000000-0008-0000-0B00-000038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B00-000039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26" name="Text Box 24">
          <a:extLst>
            <a:ext uri="{FF2B5EF4-FFF2-40B4-BE49-F238E27FC236}">
              <a16:creationId xmlns:a16="http://schemas.microsoft.com/office/drawing/2014/main" id="{00000000-0008-0000-0B00-00003A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27" name="Text Box 37">
          <a:extLst>
            <a:ext uri="{FF2B5EF4-FFF2-40B4-BE49-F238E27FC236}">
              <a16:creationId xmlns:a16="http://schemas.microsoft.com/office/drawing/2014/main" id="{00000000-0008-0000-0B00-00003B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28" name="Text Box 38">
          <a:extLst>
            <a:ext uri="{FF2B5EF4-FFF2-40B4-BE49-F238E27FC236}">
              <a16:creationId xmlns:a16="http://schemas.microsoft.com/office/drawing/2014/main" id="{00000000-0008-0000-0B00-00003C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29" name="Text Box 39">
          <a:extLst>
            <a:ext uri="{FF2B5EF4-FFF2-40B4-BE49-F238E27FC236}">
              <a16:creationId xmlns:a16="http://schemas.microsoft.com/office/drawing/2014/main" id="{00000000-0008-0000-0B00-00003D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B00-00003E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1" name="Text Box 24">
          <a:extLst>
            <a:ext uri="{FF2B5EF4-FFF2-40B4-BE49-F238E27FC236}">
              <a16:creationId xmlns:a16="http://schemas.microsoft.com/office/drawing/2014/main" id="{00000000-0008-0000-0B00-00003F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32" name="Text Box 37">
          <a:extLst>
            <a:ext uri="{FF2B5EF4-FFF2-40B4-BE49-F238E27FC236}">
              <a16:creationId xmlns:a16="http://schemas.microsoft.com/office/drawing/2014/main" id="{00000000-0008-0000-0B00-000040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33" name="Text Box 38">
          <a:extLst>
            <a:ext uri="{FF2B5EF4-FFF2-40B4-BE49-F238E27FC236}">
              <a16:creationId xmlns:a16="http://schemas.microsoft.com/office/drawing/2014/main" id="{00000000-0008-0000-0B00-000041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B00-000042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35" name="Text Box 24">
          <a:extLst>
            <a:ext uri="{FF2B5EF4-FFF2-40B4-BE49-F238E27FC236}">
              <a16:creationId xmlns:a16="http://schemas.microsoft.com/office/drawing/2014/main" id="{00000000-0008-0000-0B00-000043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36" name="Text Box 37">
          <a:extLst>
            <a:ext uri="{FF2B5EF4-FFF2-40B4-BE49-F238E27FC236}">
              <a16:creationId xmlns:a16="http://schemas.microsoft.com/office/drawing/2014/main" id="{00000000-0008-0000-0B00-000044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37" name="Text Box 38">
          <a:extLst>
            <a:ext uri="{FF2B5EF4-FFF2-40B4-BE49-F238E27FC236}">
              <a16:creationId xmlns:a16="http://schemas.microsoft.com/office/drawing/2014/main" id="{00000000-0008-0000-0B00-000045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38" name="Text Box 39">
          <a:extLst>
            <a:ext uri="{FF2B5EF4-FFF2-40B4-BE49-F238E27FC236}">
              <a16:creationId xmlns:a16="http://schemas.microsoft.com/office/drawing/2014/main" id="{00000000-0008-0000-0B00-000046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B00-000047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0" name="Text Box 24">
          <a:extLst>
            <a:ext uri="{FF2B5EF4-FFF2-40B4-BE49-F238E27FC236}">
              <a16:creationId xmlns:a16="http://schemas.microsoft.com/office/drawing/2014/main" id="{00000000-0008-0000-0B00-000048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41" name="Text Box 37">
          <a:extLst>
            <a:ext uri="{FF2B5EF4-FFF2-40B4-BE49-F238E27FC236}">
              <a16:creationId xmlns:a16="http://schemas.microsoft.com/office/drawing/2014/main" id="{00000000-0008-0000-0B00-000049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42" name="Text Box 38">
          <a:extLst>
            <a:ext uri="{FF2B5EF4-FFF2-40B4-BE49-F238E27FC236}">
              <a16:creationId xmlns:a16="http://schemas.microsoft.com/office/drawing/2014/main" id="{00000000-0008-0000-0B00-00004A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B00-00004B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44" name="Text Box 24">
          <a:extLst>
            <a:ext uri="{FF2B5EF4-FFF2-40B4-BE49-F238E27FC236}">
              <a16:creationId xmlns:a16="http://schemas.microsoft.com/office/drawing/2014/main" id="{00000000-0008-0000-0B00-00004C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45" name="Text Box 37">
          <a:extLst>
            <a:ext uri="{FF2B5EF4-FFF2-40B4-BE49-F238E27FC236}">
              <a16:creationId xmlns:a16="http://schemas.microsoft.com/office/drawing/2014/main" id="{00000000-0008-0000-0B00-00004D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46" name="Text Box 38">
          <a:extLst>
            <a:ext uri="{FF2B5EF4-FFF2-40B4-BE49-F238E27FC236}">
              <a16:creationId xmlns:a16="http://schemas.microsoft.com/office/drawing/2014/main" id="{00000000-0008-0000-0B00-00004E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47" name="Text Box 39">
          <a:extLst>
            <a:ext uri="{FF2B5EF4-FFF2-40B4-BE49-F238E27FC236}">
              <a16:creationId xmlns:a16="http://schemas.microsoft.com/office/drawing/2014/main" id="{00000000-0008-0000-0B00-00004F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B00-000050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9" name="Text Box 24">
          <a:extLst>
            <a:ext uri="{FF2B5EF4-FFF2-40B4-BE49-F238E27FC236}">
              <a16:creationId xmlns:a16="http://schemas.microsoft.com/office/drawing/2014/main" id="{00000000-0008-0000-0B00-000051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50" name="Text Box 37">
          <a:extLst>
            <a:ext uri="{FF2B5EF4-FFF2-40B4-BE49-F238E27FC236}">
              <a16:creationId xmlns:a16="http://schemas.microsoft.com/office/drawing/2014/main" id="{00000000-0008-0000-0B00-000052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51" name="Text Box 38">
          <a:extLst>
            <a:ext uri="{FF2B5EF4-FFF2-40B4-BE49-F238E27FC236}">
              <a16:creationId xmlns:a16="http://schemas.microsoft.com/office/drawing/2014/main" id="{00000000-0008-0000-0B00-000053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52" name="Text Box 39">
          <a:extLst>
            <a:ext uri="{FF2B5EF4-FFF2-40B4-BE49-F238E27FC236}">
              <a16:creationId xmlns:a16="http://schemas.microsoft.com/office/drawing/2014/main" id="{00000000-0008-0000-0B00-000054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B00-000055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54" name="Text Box 24">
          <a:extLst>
            <a:ext uri="{FF2B5EF4-FFF2-40B4-BE49-F238E27FC236}">
              <a16:creationId xmlns:a16="http://schemas.microsoft.com/office/drawing/2014/main" id="{00000000-0008-0000-0B00-000056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55" name="Text Box 37">
          <a:extLst>
            <a:ext uri="{FF2B5EF4-FFF2-40B4-BE49-F238E27FC236}">
              <a16:creationId xmlns:a16="http://schemas.microsoft.com/office/drawing/2014/main" id="{00000000-0008-0000-0B00-000057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56" name="Text Box 38">
          <a:extLst>
            <a:ext uri="{FF2B5EF4-FFF2-40B4-BE49-F238E27FC236}">
              <a16:creationId xmlns:a16="http://schemas.microsoft.com/office/drawing/2014/main" id="{00000000-0008-0000-0B00-000058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57" name="Text Box 39">
          <a:extLst>
            <a:ext uri="{FF2B5EF4-FFF2-40B4-BE49-F238E27FC236}">
              <a16:creationId xmlns:a16="http://schemas.microsoft.com/office/drawing/2014/main" id="{00000000-0008-0000-0B00-000059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B00-00005A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59" name="Text Box 24">
          <a:extLst>
            <a:ext uri="{FF2B5EF4-FFF2-40B4-BE49-F238E27FC236}">
              <a16:creationId xmlns:a16="http://schemas.microsoft.com/office/drawing/2014/main" id="{00000000-0008-0000-0B00-00005B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0" name="Text Box 37">
          <a:extLst>
            <a:ext uri="{FF2B5EF4-FFF2-40B4-BE49-F238E27FC236}">
              <a16:creationId xmlns:a16="http://schemas.microsoft.com/office/drawing/2014/main" id="{00000000-0008-0000-0B00-00005C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1" name="Text Box 38">
          <a:extLst>
            <a:ext uri="{FF2B5EF4-FFF2-40B4-BE49-F238E27FC236}">
              <a16:creationId xmlns:a16="http://schemas.microsoft.com/office/drawing/2014/main" id="{00000000-0008-0000-0B00-00005D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62" name="Text Box 39">
          <a:extLst>
            <a:ext uri="{FF2B5EF4-FFF2-40B4-BE49-F238E27FC236}">
              <a16:creationId xmlns:a16="http://schemas.microsoft.com/office/drawing/2014/main" id="{00000000-0008-0000-0B00-00005E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B00-00005F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64" name="Text Box 24">
          <a:extLst>
            <a:ext uri="{FF2B5EF4-FFF2-40B4-BE49-F238E27FC236}">
              <a16:creationId xmlns:a16="http://schemas.microsoft.com/office/drawing/2014/main" id="{00000000-0008-0000-0B00-000060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5" name="Text Box 37">
          <a:extLst>
            <a:ext uri="{FF2B5EF4-FFF2-40B4-BE49-F238E27FC236}">
              <a16:creationId xmlns:a16="http://schemas.microsoft.com/office/drawing/2014/main" id="{00000000-0008-0000-0B00-000061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6" name="Text Box 38">
          <a:extLst>
            <a:ext uri="{FF2B5EF4-FFF2-40B4-BE49-F238E27FC236}">
              <a16:creationId xmlns:a16="http://schemas.microsoft.com/office/drawing/2014/main" id="{00000000-0008-0000-0B00-000062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67" name="Text Box 39">
          <a:extLst>
            <a:ext uri="{FF2B5EF4-FFF2-40B4-BE49-F238E27FC236}">
              <a16:creationId xmlns:a16="http://schemas.microsoft.com/office/drawing/2014/main" id="{00000000-0008-0000-0B00-000063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B00-000064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69" name="Text Box 24">
          <a:extLst>
            <a:ext uri="{FF2B5EF4-FFF2-40B4-BE49-F238E27FC236}">
              <a16:creationId xmlns:a16="http://schemas.microsoft.com/office/drawing/2014/main" id="{00000000-0008-0000-0B00-000065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70" name="Text Box 37">
          <a:extLst>
            <a:ext uri="{FF2B5EF4-FFF2-40B4-BE49-F238E27FC236}">
              <a16:creationId xmlns:a16="http://schemas.microsoft.com/office/drawing/2014/main" id="{00000000-0008-0000-0B00-000066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71" name="Text Box 38">
          <a:extLst>
            <a:ext uri="{FF2B5EF4-FFF2-40B4-BE49-F238E27FC236}">
              <a16:creationId xmlns:a16="http://schemas.microsoft.com/office/drawing/2014/main" id="{00000000-0008-0000-0B00-0000670300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72" name="Text Box 39">
          <a:extLst>
            <a:ext uri="{FF2B5EF4-FFF2-40B4-BE49-F238E27FC236}">
              <a16:creationId xmlns:a16="http://schemas.microsoft.com/office/drawing/2014/main" id="{00000000-0008-0000-0B00-00006803000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B00-000069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74" name="Text Box 24">
          <a:extLst>
            <a:ext uri="{FF2B5EF4-FFF2-40B4-BE49-F238E27FC236}">
              <a16:creationId xmlns:a16="http://schemas.microsoft.com/office/drawing/2014/main" id="{00000000-0008-0000-0B00-00006A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75" name="Text Box 37">
          <a:extLst>
            <a:ext uri="{FF2B5EF4-FFF2-40B4-BE49-F238E27FC236}">
              <a16:creationId xmlns:a16="http://schemas.microsoft.com/office/drawing/2014/main" id="{00000000-0008-0000-0B00-00006B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76" name="Text Box 38">
          <a:extLst>
            <a:ext uri="{FF2B5EF4-FFF2-40B4-BE49-F238E27FC236}">
              <a16:creationId xmlns:a16="http://schemas.microsoft.com/office/drawing/2014/main" id="{00000000-0008-0000-0B00-00006C030000}"/>
            </a:ext>
          </a:extLst>
        </xdr:cNvPr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77" name="Text Box 39">
          <a:extLst>
            <a:ext uri="{FF2B5EF4-FFF2-40B4-BE49-F238E27FC236}">
              <a16:creationId xmlns:a16="http://schemas.microsoft.com/office/drawing/2014/main" id="{00000000-0008-0000-0B00-00006D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B00-00006E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79" name="Text Box 24">
          <a:extLst>
            <a:ext uri="{FF2B5EF4-FFF2-40B4-BE49-F238E27FC236}">
              <a16:creationId xmlns:a16="http://schemas.microsoft.com/office/drawing/2014/main" id="{00000000-0008-0000-0B00-00006F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0" name="Text Box 37">
          <a:extLst>
            <a:ext uri="{FF2B5EF4-FFF2-40B4-BE49-F238E27FC236}">
              <a16:creationId xmlns:a16="http://schemas.microsoft.com/office/drawing/2014/main" id="{00000000-0008-0000-0B00-000070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1" name="Text Box 38">
          <a:extLst>
            <a:ext uri="{FF2B5EF4-FFF2-40B4-BE49-F238E27FC236}">
              <a16:creationId xmlns:a16="http://schemas.microsoft.com/office/drawing/2014/main" id="{00000000-0008-0000-0B00-000071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B00-000072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3" name="Text Box 24">
          <a:extLst>
            <a:ext uri="{FF2B5EF4-FFF2-40B4-BE49-F238E27FC236}">
              <a16:creationId xmlns:a16="http://schemas.microsoft.com/office/drawing/2014/main" id="{00000000-0008-0000-0B00-000073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4" name="Text Box 37">
          <a:extLst>
            <a:ext uri="{FF2B5EF4-FFF2-40B4-BE49-F238E27FC236}">
              <a16:creationId xmlns:a16="http://schemas.microsoft.com/office/drawing/2014/main" id="{00000000-0008-0000-0B00-000074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5" name="Text Box 38">
          <a:extLst>
            <a:ext uri="{FF2B5EF4-FFF2-40B4-BE49-F238E27FC236}">
              <a16:creationId xmlns:a16="http://schemas.microsoft.com/office/drawing/2014/main" id="{00000000-0008-0000-0B00-000075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B00-000076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B00-000077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8" name="Text Box 37">
          <a:extLst>
            <a:ext uri="{FF2B5EF4-FFF2-40B4-BE49-F238E27FC236}">
              <a16:creationId xmlns:a16="http://schemas.microsoft.com/office/drawing/2014/main" id="{00000000-0008-0000-0B00-000078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9" name="Text Box 38">
          <a:extLst>
            <a:ext uri="{FF2B5EF4-FFF2-40B4-BE49-F238E27FC236}">
              <a16:creationId xmlns:a16="http://schemas.microsoft.com/office/drawing/2014/main" id="{00000000-0008-0000-0B00-000079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B00-00007A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1" name="Text Box 24">
          <a:extLst>
            <a:ext uri="{FF2B5EF4-FFF2-40B4-BE49-F238E27FC236}">
              <a16:creationId xmlns:a16="http://schemas.microsoft.com/office/drawing/2014/main" id="{00000000-0008-0000-0B00-00007B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2" name="Text Box 37">
          <a:extLst>
            <a:ext uri="{FF2B5EF4-FFF2-40B4-BE49-F238E27FC236}">
              <a16:creationId xmlns:a16="http://schemas.microsoft.com/office/drawing/2014/main" id="{00000000-0008-0000-0B00-00007C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3" name="Text Box 38">
          <a:extLst>
            <a:ext uri="{FF2B5EF4-FFF2-40B4-BE49-F238E27FC236}">
              <a16:creationId xmlns:a16="http://schemas.microsoft.com/office/drawing/2014/main" id="{00000000-0008-0000-0B00-00007D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B00-00007E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5" name="Text Box 24">
          <a:extLst>
            <a:ext uri="{FF2B5EF4-FFF2-40B4-BE49-F238E27FC236}">
              <a16:creationId xmlns:a16="http://schemas.microsoft.com/office/drawing/2014/main" id="{00000000-0008-0000-0B00-00007F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6" name="Text Box 37">
          <a:extLst>
            <a:ext uri="{FF2B5EF4-FFF2-40B4-BE49-F238E27FC236}">
              <a16:creationId xmlns:a16="http://schemas.microsoft.com/office/drawing/2014/main" id="{00000000-0008-0000-0B00-000080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7" name="Text Box 38">
          <a:extLst>
            <a:ext uri="{FF2B5EF4-FFF2-40B4-BE49-F238E27FC236}">
              <a16:creationId xmlns:a16="http://schemas.microsoft.com/office/drawing/2014/main" id="{00000000-0008-0000-0B00-000081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B00-000082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9" name="Text Box 24">
          <a:extLst>
            <a:ext uri="{FF2B5EF4-FFF2-40B4-BE49-F238E27FC236}">
              <a16:creationId xmlns:a16="http://schemas.microsoft.com/office/drawing/2014/main" id="{00000000-0008-0000-0B00-000083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00" name="Text Box 37">
          <a:extLst>
            <a:ext uri="{FF2B5EF4-FFF2-40B4-BE49-F238E27FC236}">
              <a16:creationId xmlns:a16="http://schemas.microsoft.com/office/drawing/2014/main" id="{00000000-0008-0000-0B00-000084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01" name="Text Box 38">
          <a:extLst>
            <a:ext uri="{FF2B5EF4-FFF2-40B4-BE49-F238E27FC236}">
              <a16:creationId xmlns:a16="http://schemas.microsoft.com/office/drawing/2014/main" id="{00000000-0008-0000-0B00-000085030000}"/>
            </a:ext>
          </a:extLst>
        </xdr:cNvPr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4389783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4389783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>
          <a:extLst>
            <a:ext uri="{FF2B5EF4-FFF2-40B4-BE49-F238E27FC236}">
              <a16:creationId xmlns:a16="http://schemas.microsoft.com/office/drawing/2014/main" id="{00000000-0008-0000-0D00-00000158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>
          <a:extLst>
            <a:ext uri="{FF2B5EF4-FFF2-40B4-BE49-F238E27FC236}">
              <a16:creationId xmlns:a16="http://schemas.microsoft.com/office/drawing/2014/main" id="{00000000-0008-0000-0D00-00000258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>
          <a:extLst>
            <a:ext uri="{FF2B5EF4-FFF2-40B4-BE49-F238E27FC236}">
              <a16:creationId xmlns:a16="http://schemas.microsoft.com/office/drawing/2014/main" id="{00000000-0008-0000-0D00-00000358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>
          <a:extLst>
            <a:ext uri="{FF2B5EF4-FFF2-40B4-BE49-F238E27FC236}">
              <a16:creationId xmlns:a16="http://schemas.microsoft.com/office/drawing/2014/main" id="{00000000-0008-0000-0D00-000004580000}"/>
            </a:ext>
          </a:extLst>
        </xdr:cNvPr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>
          <a:extLst>
            <a:ext uri="{FF2B5EF4-FFF2-40B4-BE49-F238E27FC236}">
              <a16:creationId xmlns:a16="http://schemas.microsoft.com/office/drawing/2014/main" id="{00000000-0008-0000-0D00-00000558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>
          <a:extLst>
            <a:ext uri="{FF2B5EF4-FFF2-40B4-BE49-F238E27FC236}">
              <a16:creationId xmlns:a16="http://schemas.microsoft.com/office/drawing/2014/main" id="{00000000-0008-0000-0D00-00000658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>
          <a:extLst>
            <a:ext uri="{FF2B5EF4-FFF2-40B4-BE49-F238E27FC236}">
              <a16:creationId xmlns:a16="http://schemas.microsoft.com/office/drawing/2014/main" id="{00000000-0008-0000-0D00-000007580000}"/>
            </a:ext>
          </a:extLst>
        </xdr:cNvPr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>
          <a:extLst>
            <a:ext uri="{FF2B5EF4-FFF2-40B4-BE49-F238E27FC236}">
              <a16:creationId xmlns:a16="http://schemas.microsoft.com/office/drawing/2014/main" id="{00000000-0008-0000-0D00-000008580000}"/>
            </a:ext>
          </a:extLst>
        </xdr:cNvPr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9" name="Text Box 10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5" name="Text Box 10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09" name="Text Box 10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 txBox="1">
          <a:spLocks noChangeArrowheads="1"/>
        </xdr:cNvSpPr>
      </xdr:nvSpPr>
      <xdr:spPr bwMode="auto">
        <a:xfrm>
          <a:off x="4393406" y="59531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6727031" y="59531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 txBox="1">
          <a:spLocks noChangeArrowheads="1"/>
        </xdr:cNvSpPr>
      </xdr:nvSpPr>
      <xdr:spPr bwMode="auto">
        <a:xfrm>
          <a:off x="6727031" y="59531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>
          <a:extLst>
            <a:ext uri="{FF2B5EF4-FFF2-40B4-BE49-F238E27FC236}">
              <a16:creationId xmlns:a16="http://schemas.microsoft.com/office/drawing/2014/main" id="{00000000-0008-0000-1000-00000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>
          <a:extLst>
            <a:ext uri="{FF2B5EF4-FFF2-40B4-BE49-F238E27FC236}">
              <a16:creationId xmlns:a16="http://schemas.microsoft.com/office/drawing/2014/main" id="{00000000-0008-0000-1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>
          <a:extLst>
            <a:ext uri="{FF2B5EF4-FFF2-40B4-BE49-F238E27FC236}">
              <a16:creationId xmlns:a16="http://schemas.microsoft.com/office/drawing/2014/main" id="{00000000-0008-0000-1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88900</xdr:colOff>
      <xdr:row>163</xdr:row>
      <xdr:rowOff>34925</xdr:rowOff>
    </xdr:from>
    <xdr:to>
      <xdr:col>5</xdr:col>
      <xdr:colOff>1089025</xdr:colOff>
      <xdr:row>195</xdr:row>
      <xdr:rowOff>128587</xdr:rowOff>
    </xdr:to>
    <xdr:graphicFrame macro="">
      <xdr:nvGraphicFramePr>
        <xdr:cNvPr id="17413" name="Chart 5">
          <a:extLst>
            <a:ext uri="{FF2B5EF4-FFF2-40B4-BE49-F238E27FC236}">
              <a16:creationId xmlns:a16="http://schemas.microsoft.com/office/drawing/2014/main" id="{00000000-0008-0000-1000-00000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>
          <a:extLst>
            <a:ext uri="{FF2B5EF4-FFF2-40B4-BE49-F238E27FC236}">
              <a16:creationId xmlns:a16="http://schemas.microsoft.com/office/drawing/2014/main" id="{00000000-0008-0000-1000-00000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>
          <a:extLst>
            <a:ext uri="{FF2B5EF4-FFF2-40B4-BE49-F238E27FC236}">
              <a16:creationId xmlns:a16="http://schemas.microsoft.com/office/drawing/2014/main" id="{00000000-0008-0000-1000-00000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>
          <a:extLst>
            <a:ext uri="{FF2B5EF4-FFF2-40B4-BE49-F238E27FC236}">
              <a16:creationId xmlns:a16="http://schemas.microsoft.com/office/drawing/2014/main" id="{00000000-0008-0000-1000-00000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142874</xdr:colOff>
      <xdr:row>69</xdr:row>
      <xdr:rowOff>98425</xdr:rowOff>
    </xdr:from>
    <xdr:to>
      <xdr:col>6</xdr:col>
      <xdr:colOff>357187</xdr:colOff>
      <xdr:row>99</xdr:row>
      <xdr:rowOff>142876</xdr:rowOff>
    </xdr:to>
    <xdr:graphicFrame macro="">
      <xdr:nvGraphicFramePr>
        <xdr:cNvPr id="17417" name="Chart 9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>
          <a:extLst>
            <a:ext uri="{FF2B5EF4-FFF2-40B4-BE49-F238E27FC236}">
              <a16:creationId xmlns:a16="http://schemas.microsoft.com/office/drawing/2014/main" id="{00000000-0008-0000-1000-00000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49</xdr:row>
      <xdr:rowOff>114299</xdr:rowOff>
    </xdr:from>
    <xdr:to>
      <xdr:col>1</xdr:col>
      <xdr:colOff>942975</xdr:colOff>
      <xdr:row>52</xdr:row>
      <xdr:rowOff>66674</xdr:rowOff>
    </xdr:to>
    <xdr:sp macro="" textlink="" fLocksText="0">
      <xdr:nvSpPr>
        <xdr:cNvPr id="18220" name="長方形 171">
          <a:extLst>
            <a:ext uri="{FF2B5EF4-FFF2-40B4-BE49-F238E27FC236}">
              <a16:creationId xmlns:a16="http://schemas.microsoft.com/office/drawing/2014/main" id="{00000000-0008-0000-1000-00002C470000}"/>
            </a:ext>
          </a:extLst>
        </xdr:cNvPr>
        <xdr:cNvSpPr>
          <a:spLocks noChangeArrowheads="1"/>
        </xdr:cNvSpPr>
      </xdr:nvSpPr>
      <xdr:spPr bwMode="auto">
        <a:xfrm>
          <a:off x="1171575" y="81057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53,324,606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933979</xdr:colOff>
      <xdr:row>85</xdr:row>
      <xdr:rowOff>61912</xdr:rowOff>
    </xdr:from>
    <xdr:to>
      <xdr:col>3</xdr:col>
      <xdr:colOff>724429</xdr:colOff>
      <xdr:row>88</xdr:row>
      <xdr:rowOff>42863</xdr:rowOff>
    </xdr:to>
    <xdr:sp macro="" textlink="" fLocksText="0">
      <xdr:nvSpPr>
        <xdr:cNvPr id="18228" name="長方形 179">
          <a:extLst>
            <a:ext uri="{FF2B5EF4-FFF2-40B4-BE49-F238E27FC236}">
              <a16:creationId xmlns:a16="http://schemas.microsoft.com/office/drawing/2014/main" id="{00000000-0008-0000-1000-000034470000}"/>
            </a:ext>
          </a:extLst>
        </xdr:cNvPr>
        <xdr:cNvSpPr>
          <a:spLocks noChangeArrowheads="1"/>
        </xdr:cNvSpPr>
      </xdr:nvSpPr>
      <xdr:spPr bwMode="auto">
        <a:xfrm>
          <a:off x="3251729" y="13579475"/>
          <a:ext cx="949325" cy="433388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52,793,340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7428" name="Chart 21">
          <a:extLst>
            <a:ext uri="{FF2B5EF4-FFF2-40B4-BE49-F238E27FC236}">
              <a16:creationId xmlns:a16="http://schemas.microsoft.com/office/drawing/2014/main" id="{00000000-0008-0000-1000-00001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949325</xdr:colOff>
      <xdr:row>149</xdr:row>
      <xdr:rowOff>146050</xdr:rowOff>
    </xdr:from>
    <xdr:to>
      <xdr:col>3</xdr:col>
      <xdr:colOff>730250</xdr:colOff>
      <xdr:row>152</xdr:row>
      <xdr:rowOff>136524</xdr:rowOff>
    </xdr:to>
    <xdr:sp macro="" textlink="" fLocksText="0">
      <xdr:nvSpPr>
        <xdr:cNvPr id="18230" name="長方形 182">
          <a:extLst>
            <a:ext uri="{FF2B5EF4-FFF2-40B4-BE49-F238E27FC236}">
              <a16:creationId xmlns:a16="http://schemas.microsoft.com/office/drawing/2014/main" id="{00000000-0008-0000-1000-000036470000}"/>
            </a:ext>
          </a:extLst>
        </xdr:cNvPr>
        <xdr:cNvSpPr>
          <a:spLocks noChangeArrowheads="1"/>
        </xdr:cNvSpPr>
      </xdr:nvSpPr>
      <xdr:spPr bwMode="auto">
        <a:xfrm>
          <a:off x="3267075" y="24101425"/>
          <a:ext cx="939800" cy="442912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51,549,346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>
          <a:extLst>
            <a:ext uri="{FF2B5EF4-FFF2-40B4-BE49-F238E27FC236}">
              <a16:creationId xmlns:a16="http://schemas.microsoft.com/office/drawing/2014/main" id="{00000000-0008-0000-1000-00001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>
          <a:extLst>
            <a:ext uri="{FF2B5EF4-FFF2-40B4-BE49-F238E27FC236}">
              <a16:creationId xmlns:a16="http://schemas.microsoft.com/office/drawing/2014/main" id="{00000000-0008-0000-1000-000039470000}"/>
            </a:ext>
          </a:extLst>
        </xdr:cNvPr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15,918,088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>
          <a:extLst>
            <a:ext uri="{FF2B5EF4-FFF2-40B4-BE49-F238E27FC236}">
              <a16:creationId xmlns:a16="http://schemas.microsoft.com/office/drawing/2014/main" id="{00000000-0008-0000-1000-00001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33"/>
  <sheetViews>
    <sheetView tabSelected="1" view="pageBreakPreview" zoomScaleNormal="70" zoomScaleSheetLayoutView="100" workbookViewId="0">
      <selection activeCell="K30" sqref="K30"/>
    </sheetView>
  </sheetViews>
  <sheetFormatPr defaultRowHeight="23.1" customHeight="1" x14ac:dyDescent="0.15"/>
  <cols>
    <col min="1" max="1" width="2.5" style="2" customWidth="1"/>
    <col min="2" max="2" width="25.625" style="2" customWidth="1"/>
    <col min="3" max="3" width="2.5" style="2" customWidth="1"/>
    <col min="4" max="5" width="30.625" style="2" customWidth="1"/>
    <col min="6" max="8" width="30.625" style="2" hidden="1" customWidth="1"/>
    <col min="9" max="9" width="0" style="2" hidden="1" customWidth="1"/>
    <col min="10" max="16384" width="9" style="2"/>
  </cols>
  <sheetData>
    <row r="1" spans="1:9" ht="23.1" customHeight="1" x14ac:dyDescent="0.15">
      <c r="A1" s="679" t="s">
        <v>0</v>
      </c>
      <c r="B1" s="679"/>
      <c r="C1" s="679"/>
      <c r="D1" s="679"/>
      <c r="E1" s="679"/>
    </row>
    <row r="2" spans="1:9" ht="23.1" customHeight="1" x14ac:dyDescent="0.15">
      <c r="B2" s="22"/>
      <c r="C2" s="22"/>
      <c r="E2" s="22"/>
    </row>
    <row r="3" spans="1:9" ht="23.1" customHeight="1" x14ac:dyDescent="0.15">
      <c r="B3" s="22"/>
      <c r="C3" s="22"/>
      <c r="E3" s="22"/>
    </row>
    <row r="4" spans="1:9" ht="23.1" customHeight="1" thickBot="1" x14ac:dyDescent="0.2">
      <c r="A4" s="120" t="s">
        <v>372</v>
      </c>
      <c r="B4" s="120"/>
      <c r="G4" s="91"/>
      <c r="H4" s="91" t="s">
        <v>1</v>
      </c>
    </row>
    <row r="5" spans="1:9" ht="40.5" customHeight="1" x14ac:dyDescent="0.15">
      <c r="A5" s="680" t="s">
        <v>2</v>
      </c>
      <c r="B5" s="681"/>
      <c r="C5" s="681"/>
      <c r="D5" s="150" t="s">
        <v>391</v>
      </c>
      <c r="E5" s="150" t="s">
        <v>392</v>
      </c>
      <c r="F5" s="150" t="s">
        <v>354</v>
      </c>
      <c r="G5" s="338" t="s">
        <v>370</v>
      </c>
      <c r="H5" s="460" t="s">
        <v>395</v>
      </c>
      <c r="I5" s="120"/>
    </row>
    <row r="6" spans="1:9" ht="10.5" customHeight="1" x14ac:dyDescent="0.15">
      <c r="A6" s="151"/>
      <c r="B6" s="90"/>
      <c r="C6" s="92"/>
      <c r="D6" s="90"/>
      <c r="E6" s="90"/>
      <c r="F6" s="90"/>
      <c r="G6" s="90"/>
      <c r="H6" s="274"/>
      <c r="I6" s="120"/>
    </row>
    <row r="7" spans="1:9" ht="23.1" customHeight="1" x14ac:dyDescent="0.15">
      <c r="A7" s="677" t="s">
        <v>3</v>
      </c>
      <c r="B7" s="678"/>
      <c r="C7" s="678"/>
      <c r="D7" s="93">
        <v>45819573</v>
      </c>
      <c r="E7" s="93">
        <v>47934554</v>
      </c>
      <c r="F7" s="93">
        <v>55090829</v>
      </c>
      <c r="G7" s="93">
        <v>54803811</v>
      </c>
      <c r="H7" s="461">
        <v>54852055</v>
      </c>
      <c r="I7" s="120"/>
    </row>
    <row r="8" spans="1:9" ht="23.25" customHeight="1" x14ac:dyDescent="0.15">
      <c r="A8" s="677" t="s">
        <v>4</v>
      </c>
      <c r="B8" s="678"/>
      <c r="C8" s="678"/>
      <c r="D8" s="93">
        <v>44748396</v>
      </c>
      <c r="E8" s="93">
        <v>46578010</v>
      </c>
      <c r="F8" s="93">
        <v>54156488</v>
      </c>
      <c r="G8" s="93">
        <v>53715934</v>
      </c>
      <c r="H8" s="461">
        <v>53324606</v>
      </c>
      <c r="I8" s="120"/>
    </row>
    <row r="9" spans="1:9" ht="23.1" customHeight="1" x14ac:dyDescent="0.15">
      <c r="A9" s="105"/>
      <c r="B9" s="121" t="s">
        <v>5</v>
      </c>
      <c r="C9" s="89"/>
      <c r="D9" s="93">
        <v>1071177</v>
      </c>
      <c r="E9" s="93">
        <v>1356544</v>
      </c>
      <c r="F9" s="93">
        <v>934341</v>
      </c>
      <c r="G9" s="93">
        <v>1087877</v>
      </c>
      <c r="H9" s="461">
        <v>1527449</v>
      </c>
      <c r="I9" s="120"/>
    </row>
    <row r="10" spans="1:9" ht="23.1" customHeight="1" x14ac:dyDescent="0.15">
      <c r="A10" s="677" t="s">
        <v>6</v>
      </c>
      <c r="B10" s="678"/>
      <c r="C10" s="678"/>
      <c r="D10" s="93">
        <v>753163</v>
      </c>
      <c r="E10" s="93">
        <v>1017834</v>
      </c>
      <c r="F10" s="93">
        <v>583570</v>
      </c>
      <c r="G10" s="93">
        <v>824016</v>
      </c>
      <c r="H10" s="461">
        <v>866381</v>
      </c>
      <c r="I10" s="120"/>
    </row>
    <row r="11" spans="1:9" ht="23.1" customHeight="1" x14ac:dyDescent="0.15">
      <c r="A11" s="105"/>
      <c r="B11" s="121" t="s">
        <v>7</v>
      </c>
      <c r="C11" s="89"/>
      <c r="D11" s="94">
        <v>3.5</v>
      </c>
      <c r="E11" s="94">
        <v>4.7</v>
      </c>
      <c r="F11" s="94">
        <v>2.7</v>
      </c>
      <c r="G11" s="94">
        <v>3.7</v>
      </c>
      <c r="H11" s="462">
        <v>3.9</v>
      </c>
      <c r="I11" s="120"/>
    </row>
    <row r="12" spans="1:9" ht="23.1" customHeight="1" x14ac:dyDescent="0.15">
      <c r="A12" s="105"/>
      <c r="B12" s="121" t="s">
        <v>8</v>
      </c>
      <c r="C12" s="89"/>
      <c r="D12" s="93">
        <v>-159591</v>
      </c>
      <c r="E12" s="93">
        <v>264671</v>
      </c>
      <c r="F12" s="93">
        <v>-434264</v>
      </c>
      <c r="G12" s="93">
        <v>240446</v>
      </c>
      <c r="H12" s="461">
        <v>42365</v>
      </c>
      <c r="I12" s="120"/>
    </row>
    <row r="13" spans="1:9" ht="23.1" customHeight="1" x14ac:dyDescent="0.15">
      <c r="A13" s="105"/>
      <c r="B13" s="121" t="s">
        <v>9</v>
      </c>
      <c r="C13" s="89"/>
      <c r="D13" s="93">
        <v>227409</v>
      </c>
      <c r="E13" s="93">
        <v>439671</v>
      </c>
      <c r="F13" s="93">
        <v>-1236264</v>
      </c>
      <c r="G13" s="93">
        <v>332446</v>
      </c>
      <c r="H13" s="461">
        <v>718365</v>
      </c>
      <c r="I13" s="120"/>
    </row>
    <row r="14" spans="1:9" ht="23.1" customHeight="1" x14ac:dyDescent="0.15">
      <c r="A14" s="105"/>
      <c r="B14" s="121" t="s">
        <v>10</v>
      </c>
      <c r="C14" s="89"/>
      <c r="D14" s="93">
        <v>15800744</v>
      </c>
      <c r="E14" s="394">
        <v>16465841</v>
      </c>
      <c r="F14" s="394">
        <v>16832044</v>
      </c>
      <c r="G14" s="93">
        <v>16924492</v>
      </c>
      <c r="H14" s="461">
        <v>17106288</v>
      </c>
      <c r="I14" s="120"/>
    </row>
    <row r="15" spans="1:9" ht="23.1" customHeight="1" x14ac:dyDescent="0.15">
      <c r="A15" s="105"/>
      <c r="B15" s="121" t="s">
        <v>11</v>
      </c>
      <c r="C15" s="89"/>
      <c r="D15" s="93">
        <v>11409216</v>
      </c>
      <c r="E15" s="394">
        <v>12237022</v>
      </c>
      <c r="F15" s="394">
        <v>12417343</v>
      </c>
      <c r="G15" s="93">
        <v>12193410</v>
      </c>
      <c r="H15" s="461">
        <v>12733152</v>
      </c>
      <c r="I15" s="120"/>
    </row>
    <row r="16" spans="1:9" ht="23.1" customHeight="1" x14ac:dyDescent="0.15">
      <c r="A16" s="105"/>
      <c r="B16" s="121" t="s">
        <v>12</v>
      </c>
      <c r="C16" s="89"/>
      <c r="D16" s="93">
        <v>21225594</v>
      </c>
      <c r="E16" s="93">
        <v>21645047</v>
      </c>
      <c r="F16" s="93">
        <v>21965844</v>
      </c>
      <c r="G16" s="93">
        <v>22094345</v>
      </c>
      <c r="H16" s="461">
        <v>22376337</v>
      </c>
      <c r="I16" s="120"/>
    </row>
    <row r="17" spans="1:9" ht="23.1" customHeight="1" x14ac:dyDescent="0.15">
      <c r="A17" s="105"/>
      <c r="B17" s="121" t="s">
        <v>13</v>
      </c>
      <c r="C17" s="89"/>
      <c r="D17" s="95">
        <v>0.72</v>
      </c>
      <c r="E17" s="95">
        <v>0.73</v>
      </c>
      <c r="F17" s="95">
        <v>0.73</v>
      </c>
      <c r="G17" s="95">
        <v>0.73</v>
      </c>
      <c r="H17" s="463">
        <v>0.73</v>
      </c>
      <c r="I17" s="120"/>
    </row>
    <row r="18" spans="1:9" ht="23.1" customHeight="1" x14ac:dyDescent="0.15">
      <c r="A18" s="105"/>
      <c r="B18" s="121" t="s">
        <v>14</v>
      </c>
      <c r="C18" s="89"/>
      <c r="D18" s="93">
        <v>24933226</v>
      </c>
      <c r="E18" s="93">
        <v>24947157</v>
      </c>
      <c r="F18" s="93">
        <v>25500604</v>
      </c>
      <c r="G18" s="93">
        <v>25476070</v>
      </c>
      <c r="H18" s="461">
        <v>26610605</v>
      </c>
      <c r="I18" s="120"/>
    </row>
    <row r="19" spans="1:9" ht="23.1" customHeight="1" x14ac:dyDescent="0.15">
      <c r="A19" s="105"/>
      <c r="B19" s="121" t="s">
        <v>15</v>
      </c>
      <c r="C19" s="89"/>
      <c r="D19" s="94">
        <v>54.4</v>
      </c>
      <c r="E19" s="94">
        <v>52</v>
      </c>
      <c r="F19" s="94">
        <v>46.2</v>
      </c>
      <c r="G19" s="94">
        <v>46.5</v>
      </c>
      <c r="H19" s="462">
        <v>48.5</v>
      </c>
      <c r="I19" s="120"/>
    </row>
    <row r="20" spans="1:9" ht="23.1" customHeight="1" x14ac:dyDescent="0.15">
      <c r="A20" s="677" t="s">
        <v>16</v>
      </c>
      <c r="B20" s="678"/>
      <c r="C20" s="678"/>
      <c r="D20" s="93">
        <v>17918337</v>
      </c>
      <c r="E20" s="93">
        <v>18794298</v>
      </c>
      <c r="F20" s="93">
        <v>21920880</v>
      </c>
      <c r="G20" s="93">
        <v>21809251</v>
      </c>
      <c r="H20" s="461">
        <v>23131699</v>
      </c>
      <c r="I20" s="120"/>
    </row>
    <row r="21" spans="1:9" ht="23.1" customHeight="1" x14ac:dyDescent="0.15">
      <c r="A21" s="105"/>
      <c r="B21" s="121" t="s">
        <v>17</v>
      </c>
      <c r="C21" s="89"/>
      <c r="D21" s="94">
        <v>39.1</v>
      </c>
      <c r="E21" s="94">
        <v>39.200000000000003</v>
      </c>
      <c r="F21" s="94">
        <v>39.799999999999997</v>
      </c>
      <c r="G21" s="94">
        <v>39.799999999999997</v>
      </c>
      <c r="H21" s="462">
        <v>42.2</v>
      </c>
      <c r="I21" s="120"/>
    </row>
    <row r="22" spans="1:9" ht="23.1" customHeight="1" x14ac:dyDescent="0.15">
      <c r="A22" s="105"/>
      <c r="B22" s="121" t="s">
        <v>18</v>
      </c>
      <c r="C22" s="89"/>
      <c r="D22" s="93">
        <v>3556213</v>
      </c>
      <c r="E22" s="93">
        <v>3431133</v>
      </c>
      <c r="F22" s="93">
        <v>3410941</v>
      </c>
      <c r="G22" s="93">
        <v>3206976</v>
      </c>
      <c r="H22" s="461">
        <v>3111144</v>
      </c>
      <c r="I22" s="120"/>
    </row>
    <row r="23" spans="1:9" ht="23.1" customHeight="1" x14ac:dyDescent="0.15">
      <c r="A23" s="105"/>
      <c r="B23" s="121" t="s">
        <v>19</v>
      </c>
      <c r="C23" s="89"/>
      <c r="D23" s="94">
        <v>10.1</v>
      </c>
      <c r="E23" s="295" t="s">
        <v>355</v>
      </c>
      <c r="F23" s="295" t="s">
        <v>355</v>
      </c>
      <c r="G23" s="295" t="s">
        <v>355</v>
      </c>
      <c r="H23" s="295" t="s">
        <v>355</v>
      </c>
      <c r="I23" s="423"/>
    </row>
    <row r="24" spans="1:9" ht="23.1" customHeight="1" x14ac:dyDescent="0.15">
      <c r="A24" s="105"/>
      <c r="B24" s="121" t="s">
        <v>20</v>
      </c>
      <c r="C24" s="89"/>
      <c r="D24" s="94">
        <v>9.3000000000000007</v>
      </c>
      <c r="E24" s="94">
        <v>8.8000000000000007</v>
      </c>
      <c r="F24" s="94">
        <v>8.4</v>
      </c>
      <c r="G24" s="94">
        <v>7.6</v>
      </c>
      <c r="H24" s="462">
        <v>6.7</v>
      </c>
      <c r="I24" s="120"/>
    </row>
    <row r="25" spans="1:9" ht="23.1" customHeight="1" x14ac:dyDescent="0.15">
      <c r="A25" s="105"/>
      <c r="B25" s="121" t="s">
        <v>21</v>
      </c>
      <c r="C25" s="89"/>
      <c r="D25" s="93">
        <v>20711759</v>
      </c>
      <c r="E25" s="93">
        <v>21099941</v>
      </c>
      <c r="F25" s="93">
        <v>20516565</v>
      </c>
      <c r="G25" s="93">
        <v>21474924</v>
      </c>
      <c r="H25" s="461">
        <v>23270817</v>
      </c>
      <c r="I25" s="120"/>
    </row>
    <row r="26" spans="1:9" ht="23.1" customHeight="1" x14ac:dyDescent="0.15">
      <c r="A26" s="105"/>
      <c r="B26" s="121" t="s">
        <v>22</v>
      </c>
      <c r="C26" s="89"/>
      <c r="D26" s="93">
        <v>19773987</v>
      </c>
      <c r="E26" s="93">
        <v>19818331</v>
      </c>
      <c r="F26" s="93">
        <v>20312040</v>
      </c>
      <c r="G26" s="93">
        <v>20507471</v>
      </c>
      <c r="H26" s="461">
        <v>20870568</v>
      </c>
      <c r="I26" s="120"/>
    </row>
    <row r="27" spans="1:9" ht="23.1" customHeight="1" x14ac:dyDescent="0.15">
      <c r="A27" s="105"/>
      <c r="B27" s="121" t="s">
        <v>23</v>
      </c>
      <c r="C27" s="89"/>
      <c r="D27" s="94">
        <v>87.2</v>
      </c>
      <c r="E27" s="94">
        <v>87</v>
      </c>
      <c r="F27" s="94">
        <v>92.1</v>
      </c>
      <c r="G27" s="94">
        <v>88.4</v>
      </c>
      <c r="H27" s="462">
        <v>83.8</v>
      </c>
      <c r="I27" s="120"/>
    </row>
    <row r="28" spans="1:9" ht="23.1" customHeight="1" x14ac:dyDescent="0.15">
      <c r="A28" s="105"/>
      <c r="B28" s="121" t="s">
        <v>24</v>
      </c>
      <c r="C28" s="89"/>
      <c r="D28" s="93">
        <v>9332407</v>
      </c>
      <c r="E28" s="93">
        <v>11432458</v>
      </c>
      <c r="F28" s="93">
        <v>11255018</v>
      </c>
      <c r="G28" s="93">
        <v>10492540</v>
      </c>
      <c r="H28" s="461">
        <v>10716927</v>
      </c>
      <c r="I28" s="120"/>
    </row>
    <row r="29" spans="1:9" ht="23.1" customHeight="1" x14ac:dyDescent="0.15">
      <c r="A29" s="105"/>
      <c r="B29" s="121" t="s">
        <v>25</v>
      </c>
      <c r="C29" s="89"/>
      <c r="D29" s="93">
        <v>36453545</v>
      </c>
      <c r="E29" s="93">
        <v>36460050</v>
      </c>
      <c r="F29" s="93">
        <v>36888472</v>
      </c>
      <c r="G29" s="93">
        <v>37207174</v>
      </c>
      <c r="H29" s="461">
        <v>37502219</v>
      </c>
      <c r="I29" s="120"/>
    </row>
    <row r="30" spans="1:9" ht="23.1" customHeight="1" x14ac:dyDescent="0.15">
      <c r="A30" s="105"/>
      <c r="B30" s="121" t="s">
        <v>26</v>
      </c>
      <c r="C30" s="89"/>
      <c r="D30" s="93">
        <v>1976395</v>
      </c>
      <c r="E30" s="93">
        <v>4207939</v>
      </c>
      <c r="F30" s="93">
        <v>3993344</v>
      </c>
      <c r="G30" s="93">
        <v>4162166</v>
      </c>
      <c r="H30" s="461">
        <v>2862844</v>
      </c>
      <c r="I30" s="120"/>
    </row>
    <row r="31" spans="1:9" ht="10.5" customHeight="1" thickBot="1" x14ac:dyDescent="0.2">
      <c r="A31" s="106"/>
      <c r="B31" s="152"/>
      <c r="C31" s="153"/>
      <c r="D31" s="154"/>
      <c r="E31" s="154"/>
      <c r="F31" s="154"/>
      <c r="G31" s="234"/>
      <c r="H31" s="275"/>
      <c r="I31" s="120"/>
    </row>
    <row r="32" spans="1:9" ht="23.1" customHeight="1" x14ac:dyDescent="0.15">
      <c r="A32" s="676" t="s">
        <v>27</v>
      </c>
      <c r="B32" s="676"/>
      <c r="C32" s="676"/>
      <c r="D32" s="676"/>
      <c r="E32" s="676"/>
      <c r="F32" s="120"/>
      <c r="G32" s="120"/>
      <c r="H32" s="91" t="s">
        <v>28</v>
      </c>
    </row>
    <row r="33" spans="1:5" ht="23.1" customHeight="1" x14ac:dyDescent="0.15">
      <c r="A33" s="676"/>
      <c r="B33" s="676" t="s">
        <v>29</v>
      </c>
      <c r="C33" s="676"/>
      <c r="D33" s="676"/>
      <c r="E33" s="676"/>
    </row>
  </sheetData>
  <sheetProtection sheet="1" objects="1" scenarios="1" selectLockedCells="1" selectUnlockedCells="1"/>
  <mergeCells count="8">
    <mergeCell ref="A33:E33"/>
    <mergeCell ref="A10:C10"/>
    <mergeCell ref="A20:C20"/>
    <mergeCell ref="A32:E32"/>
    <mergeCell ref="A1:E1"/>
    <mergeCell ref="A5:C5"/>
    <mergeCell ref="A7:C7"/>
    <mergeCell ref="A8:C8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2"/>
  <sheetViews>
    <sheetView view="pageBreakPreview" zoomScaleNormal="90" zoomScaleSheetLayoutView="100" workbookViewId="0">
      <pane xSplit="2" topLeftCell="C1" activePane="topRight" state="frozen"/>
      <selection activeCell="G38" sqref="G38"/>
      <selection pane="topRight" activeCell="K15" sqref="K15"/>
    </sheetView>
  </sheetViews>
  <sheetFormatPr defaultRowHeight="18.95" customHeight="1" x14ac:dyDescent="0.15"/>
  <cols>
    <col min="1" max="1" width="3.5" style="63" hidden="1" customWidth="1"/>
    <col min="2" max="2" width="30.125" style="63" hidden="1" customWidth="1"/>
    <col min="3" max="4" width="29.25" style="63" hidden="1" customWidth="1"/>
    <col min="5" max="7" width="30.625" style="63" customWidth="1"/>
    <col min="8" max="16384" width="9" style="63"/>
  </cols>
  <sheetData>
    <row r="1" spans="1:7" ht="12.75" customHeight="1" thickBot="1" x14ac:dyDescent="0.2">
      <c r="A1" s="22" t="s">
        <v>382</v>
      </c>
      <c r="D1" s="22"/>
      <c r="G1" s="442"/>
    </row>
    <row r="2" spans="1:7" ht="15" customHeight="1" x14ac:dyDescent="0.15">
      <c r="A2" s="692" t="s">
        <v>123</v>
      </c>
      <c r="B2" s="693"/>
      <c r="C2" s="696" t="s">
        <v>435</v>
      </c>
      <c r="D2" s="693" t="s">
        <v>434</v>
      </c>
      <c r="E2" s="693" t="s">
        <v>482</v>
      </c>
      <c r="F2" s="693"/>
      <c r="G2" s="175" t="s">
        <v>124</v>
      </c>
    </row>
    <row r="3" spans="1:7" ht="20.100000000000001" customHeight="1" x14ac:dyDescent="0.15">
      <c r="A3" s="694"/>
      <c r="B3" s="695"/>
      <c r="C3" s="819"/>
      <c r="D3" s="695"/>
      <c r="E3" s="426" t="s">
        <v>125</v>
      </c>
      <c r="F3" s="449" t="s">
        <v>126</v>
      </c>
      <c r="G3" s="176" t="s">
        <v>127</v>
      </c>
    </row>
    <row r="4" spans="1:7" ht="20.100000000000001" customHeight="1" x14ac:dyDescent="0.15">
      <c r="A4" s="682" t="s">
        <v>85</v>
      </c>
      <c r="B4" s="683"/>
      <c r="C4" s="364">
        <f>C5+C27</f>
        <v>42001087</v>
      </c>
      <c r="D4" s="440">
        <f>D5+D27</f>
        <v>3276358</v>
      </c>
      <c r="E4" s="440">
        <f>E5+E27</f>
        <v>3137668</v>
      </c>
      <c r="F4" s="440">
        <f>F5+F27</f>
        <v>382742</v>
      </c>
      <c r="G4" s="511">
        <f>+C4+D4-E4</f>
        <v>42139777</v>
      </c>
    </row>
    <row r="5" spans="1:7" ht="15.95" customHeight="1" x14ac:dyDescent="0.15">
      <c r="A5" s="682" t="s">
        <v>128</v>
      </c>
      <c r="B5" s="683"/>
      <c r="C5" s="353">
        <f>SUM(C6:C26)</f>
        <v>37207174</v>
      </c>
      <c r="D5" s="244">
        <f>SUM(D6:D26)</f>
        <v>3101058</v>
      </c>
      <c r="E5" s="244">
        <f>SUM(E6:E26)</f>
        <v>2806013</v>
      </c>
      <c r="F5" s="244">
        <f>SUM(F6:F26)</f>
        <v>305131</v>
      </c>
      <c r="G5" s="512">
        <f t="shared" ref="G5:G28" si="0">+C5+D5-E5</f>
        <v>37502219</v>
      </c>
    </row>
    <row r="6" spans="1:7" ht="15.95" customHeight="1" x14ac:dyDescent="0.15">
      <c r="A6" s="133"/>
      <c r="B6" s="357" t="s">
        <v>311</v>
      </c>
      <c r="C6" s="395">
        <v>5095116</v>
      </c>
      <c r="D6" s="503">
        <v>301500</v>
      </c>
      <c r="E6" s="365">
        <v>358038</v>
      </c>
      <c r="F6" s="365">
        <v>53384</v>
      </c>
      <c r="G6" s="513">
        <f t="shared" si="0"/>
        <v>5038578</v>
      </c>
    </row>
    <row r="7" spans="1:7" ht="15.95" customHeight="1" x14ac:dyDescent="0.15">
      <c r="A7" s="133"/>
      <c r="B7" s="357" t="s">
        <v>129</v>
      </c>
      <c r="C7" s="380">
        <v>3380001</v>
      </c>
      <c r="D7" s="504">
        <v>14000</v>
      </c>
      <c r="E7" s="365">
        <v>560654</v>
      </c>
      <c r="F7" s="365">
        <v>48186</v>
      </c>
      <c r="G7" s="513">
        <f>+C7+D7-E7</f>
        <v>2833347</v>
      </c>
    </row>
    <row r="8" spans="1:7" ht="15.95" customHeight="1" x14ac:dyDescent="0.15">
      <c r="A8" s="133"/>
      <c r="B8" s="357" t="s">
        <v>130</v>
      </c>
      <c r="C8" s="365">
        <v>297927</v>
      </c>
      <c r="D8" s="504">
        <v>0</v>
      </c>
      <c r="E8" s="365">
        <v>49672</v>
      </c>
      <c r="F8" s="365">
        <v>5072</v>
      </c>
      <c r="G8" s="513">
        <f t="shared" si="0"/>
        <v>248255</v>
      </c>
    </row>
    <row r="9" spans="1:7" ht="15.95" customHeight="1" x14ac:dyDescent="0.15">
      <c r="A9" s="133"/>
      <c r="B9" s="357" t="s">
        <v>131</v>
      </c>
      <c r="C9" s="365">
        <v>3214092</v>
      </c>
      <c r="D9" s="503">
        <v>268200</v>
      </c>
      <c r="E9" s="365">
        <v>271034</v>
      </c>
      <c r="F9" s="365">
        <v>50327</v>
      </c>
      <c r="G9" s="513">
        <f t="shared" si="0"/>
        <v>3211258</v>
      </c>
    </row>
    <row r="10" spans="1:7" ht="15.95" customHeight="1" x14ac:dyDescent="0.15">
      <c r="A10" s="133"/>
      <c r="B10" s="357" t="s">
        <v>132</v>
      </c>
      <c r="C10" s="381">
        <v>0</v>
      </c>
      <c r="D10" s="504">
        <v>0</v>
      </c>
      <c r="E10" s="366">
        <v>0</v>
      </c>
      <c r="F10" s="366">
        <v>0</v>
      </c>
      <c r="G10" s="514">
        <f t="shared" si="0"/>
        <v>0</v>
      </c>
    </row>
    <row r="11" spans="1:7" ht="15.95" customHeight="1" x14ac:dyDescent="0.15">
      <c r="A11" s="133"/>
      <c r="B11" s="357" t="s">
        <v>133</v>
      </c>
      <c r="C11" s="381">
        <v>0</v>
      </c>
      <c r="D11" s="504">
        <v>0</v>
      </c>
      <c r="E11" s="366">
        <v>0</v>
      </c>
      <c r="F11" s="366">
        <v>0</v>
      </c>
      <c r="G11" s="514">
        <f t="shared" si="0"/>
        <v>0</v>
      </c>
    </row>
    <row r="12" spans="1:7" ht="15.95" customHeight="1" x14ac:dyDescent="0.15">
      <c r="A12" s="133"/>
      <c r="B12" s="357" t="s">
        <v>337</v>
      </c>
      <c r="C12" s="366">
        <v>90035</v>
      </c>
      <c r="D12" s="504">
        <v>0</v>
      </c>
      <c r="E12" s="366">
        <v>17864</v>
      </c>
      <c r="F12" s="366">
        <v>342</v>
      </c>
      <c r="G12" s="513">
        <f t="shared" si="0"/>
        <v>72171</v>
      </c>
    </row>
    <row r="13" spans="1:7" ht="15.95" customHeight="1" x14ac:dyDescent="0.15">
      <c r="A13" s="133"/>
      <c r="B13" s="357" t="s">
        <v>134</v>
      </c>
      <c r="C13" s="320">
        <v>343496</v>
      </c>
      <c r="D13" s="504">
        <v>0</v>
      </c>
      <c r="E13" s="365">
        <v>38035</v>
      </c>
      <c r="F13" s="365">
        <v>2692</v>
      </c>
      <c r="G13" s="513">
        <f t="shared" si="0"/>
        <v>305461</v>
      </c>
    </row>
    <row r="14" spans="1:7" ht="15.95" customHeight="1" x14ac:dyDescent="0.15">
      <c r="A14" s="133"/>
      <c r="B14" s="357" t="s">
        <v>135</v>
      </c>
      <c r="C14" s="320">
        <v>25827</v>
      </c>
      <c r="D14" s="504">
        <v>0</v>
      </c>
      <c r="E14" s="365">
        <v>14511</v>
      </c>
      <c r="F14" s="365">
        <v>362</v>
      </c>
      <c r="G14" s="513">
        <f t="shared" si="0"/>
        <v>11316</v>
      </c>
    </row>
    <row r="15" spans="1:7" ht="15.95" customHeight="1" x14ac:dyDescent="0.15">
      <c r="A15" s="133"/>
      <c r="B15" s="357" t="s">
        <v>136</v>
      </c>
      <c r="C15" s="396">
        <v>2411987</v>
      </c>
      <c r="D15" s="505">
        <v>257600</v>
      </c>
      <c r="E15" s="365">
        <v>88720</v>
      </c>
      <c r="F15" s="365">
        <v>16465</v>
      </c>
      <c r="G15" s="513">
        <f t="shared" si="0"/>
        <v>2580867</v>
      </c>
    </row>
    <row r="16" spans="1:7" ht="15.95" customHeight="1" x14ac:dyDescent="0.15">
      <c r="A16" s="133"/>
      <c r="B16" s="357" t="s">
        <v>137</v>
      </c>
      <c r="C16" s="398">
        <v>0</v>
      </c>
      <c r="D16" s="504">
        <v>0</v>
      </c>
      <c r="E16" s="523">
        <v>0</v>
      </c>
      <c r="F16" s="523">
        <v>0</v>
      </c>
      <c r="G16" s="516">
        <f>+C16+D16-E16</f>
        <v>0</v>
      </c>
    </row>
    <row r="17" spans="1:7" ht="15.95" customHeight="1" x14ac:dyDescent="0.15">
      <c r="A17" s="133"/>
      <c r="B17" s="357" t="s">
        <v>138</v>
      </c>
      <c r="C17" s="382">
        <v>0</v>
      </c>
      <c r="D17" s="504">
        <v>0</v>
      </c>
      <c r="E17" s="523">
        <v>0</v>
      </c>
      <c r="F17" s="523">
        <v>0</v>
      </c>
      <c r="G17" s="516">
        <f>+C17+D17-E17</f>
        <v>0</v>
      </c>
    </row>
    <row r="18" spans="1:7" ht="15.95" customHeight="1" x14ac:dyDescent="0.15">
      <c r="A18" s="133"/>
      <c r="B18" s="357" t="s">
        <v>139</v>
      </c>
      <c r="C18" s="320">
        <v>0</v>
      </c>
      <c r="D18" s="504">
        <v>0</v>
      </c>
      <c r="E18" s="523">
        <v>0</v>
      </c>
      <c r="F18" s="523">
        <v>0</v>
      </c>
      <c r="G18" s="516">
        <f>+C18+D18-E18</f>
        <v>0</v>
      </c>
    </row>
    <row r="19" spans="1:7" ht="15.95" customHeight="1" x14ac:dyDescent="0.15">
      <c r="A19" s="133"/>
      <c r="B19" s="357" t="s">
        <v>140</v>
      </c>
      <c r="C19" s="381">
        <v>0</v>
      </c>
      <c r="D19" s="504">
        <v>0</v>
      </c>
      <c r="E19" s="366">
        <v>0</v>
      </c>
      <c r="F19" s="366">
        <v>0</v>
      </c>
      <c r="G19" s="514">
        <f t="shared" si="0"/>
        <v>0</v>
      </c>
    </row>
    <row r="20" spans="1:7" ht="15.95" customHeight="1" x14ac:dyDescent="0.15">
      <c r="A20" s="133"/>
      <c r="B20" s="357" t="s">
        <v>141</v>
      </c>
      <c r="C20" s="320">
        <v>390201</v>
      </c>
      <c r="D20" s="504">
        <v>0</v>
      </c>
      <c r="E20" s="365">
        <v>96301</v>
      </c>
      <c r="F20" s="365">
        <v>1918</v>
      </c>
      <c r="G20" s="513">
        <f t="shared" si="0"/>
        <v>293900</v>
      </c>
    </row>
    <row r="21" spans="1:7" ht="15.95" customHeight="1" x14ac:dyDescent="0.15">
      <c r="A21" s="133"/>
      <c r="B21" s="357" t="s">
        <v>142</v>
      </c>
      <c r="C21" s="320">
        <v>0</v>
      </c>
      <c r="D21" s="504">
        <v>0</v>
      </c>
      <c r="E21" s="524">
        <v>0</v>
      </c>
      <c r="F21" s="524">
        <v>0</v>
      </c>
      <c r="G21" s="516">
        <f t="shared" si="0"/>
        <v>0</v>
      </c>
    </row>
    <row r="22" spans="1:7" ht="15.95" customHeight="1" x14ac:dyDescent="0.15">
      <c r="A22" s="133"/>
      <c r="B22" s="357" t="s">
        <v>143</v>
      </c>
      <c r="C22" s="320">
        <v>81992</v>
      </c>
      <c r="D22" s="504">
        <v>61500</v>
      </c>
      <c r="E22" s="365">
        <v>15249</v>
      </c>
      <c r="F22" s="365">
        <v>1331</v>
      </c>
      <c r="G22" s="513">
        <f t="shared" si="0"/>
        <v>128243</v>
      </c>
    </row>
    <row r="23" spans="1:7" ht="15.95" customHeight="1" x14ac:dyDescent="0.15">
      <c r="A23" s="133"/>
      <c r="B23" s="357" t="s">
        <v>144</v>
      </c>
      <c r="C23" s="320">
        <v>3425394</v>
      </c>
      <c r="D23" s="505">
        <v>573400</v>
      </c>
      <c r="E23" s="365">
        <v>99963</v>
      </c>
      <c r="F23" s="365">
        <v>20219</v>
      </c>
      <c r="G23" s="513">
        <f t="shared" si="0"/>
        <v>3898831</v>
      </c>
    </row>
    <row r="24" spans="1:7" ht="15.95" customHeight="1" x14ac:dyDescent="0.15">
      <c r="A24" s="133"/>
      <c r="B24" s="357" t="s">
        <v>145</v>
      </c>
      <c r="C24" s="320">
        <v>18233428</v>
      </c>
      <c r="D24" s="505">
        <v>1624858</v>
      </c>
      <c r="E24" s="365">
        <v>1135742</v>
      </c>
      <c r="F24" s="365">
        <v>103690</v>
      </c>
      <c r="G24" s="513">
        <f t="shared" si="0"/>
        <v>18722544</v>
      </c>
    </row>
    <row r="25" spans="1:7" ht="15.95" customHeight="1" x14ac:dyDescent="0.15">
      <c r="A25" s="133"/>
      <c r="B25" s="357" t="s">
        <v>146</v>
      </c>
      <c r="C25" s="320">
        <v>79407</v>
      </c>
      <c r="D25" s="504">
        <v>0</v>
      </c>
      <c r="E25" s="365">
        <v>47407</v>
      </c>
      <c r="F25" s="365">
        <v>1143</v>
      </c>
      <c r="G25" s="513">
        <f t="shared" si="0"/>
        <v>32000</v>
      </c>
    </row>
    <row r="26" spans="1:7" ht="15.95" customHeight="1" x14ac:dyDescent="0.15">
      <c r="A26" s="133"/>
      <c r="B26" s="357" t="s">
        <v>147</v>
      </c>
      <c r="C26" s="320">
        <v>138271</v>
      </c>
      <c r="D26" s="504">
        <v>0</v>
      </c>
      <c r="E26" s="366">
        <v>12823</v>
      </c>
      <c r="F26" s="366">
        <v>0</v>
      </c>
      <c r="G26" s="513">
        <f t="shared" si="0"/>
        <v>125448</v>
      </c>
    </row>
    <row r="27" spans="1:7" ht="15.95" customHeight="1" x14ac:dyDescent="0.15">
      <c r="A27" s="682" t="s">
        <v>148</v>
      </c>
      <c r="B27" s="683"/>
      <c r="C27" s="401">
        <f>SUM(C28:C28)</f>
        <v>4793913</v>
      </c>
      <c r="D27" s="244">
        <v>175300</v>
      </c>
      <c r="E27" s="244">
        <f>SUM(E28:E28)</f>
        <v>331655</v>
      </c>
      <c r="F27" s="244">
        <f>SUM(F28:F28)</f>
        <v>77611</v>
      </c>
      <c r="G27" s="512">
        <f t="shared" si="0"/>
        <v>4637558</v>
      </c>
    </row>
    <row r="28" spans="1:7" ht="15.95" customHeight="1" thickBot="1" x14ac:dyDescent="0.2">
      <c r="A28" s="141"/>
      <c r="B28" s="358" t="s">
        <v>149</v>
      </c>
      <c r="C28" s="367">
        <v>4793913</v>
      </c>
      <c r="D28" s="506">
        <v>175300</v>
      </c>
      <c r="E28" s="367">
        <v>331655</v>
      </c>
      <c r="F28" s="367">
        <v>77611</v>
      </c>
      <c r="G28" s="515">
        <f t="shared" si="0"/>
        <v>4637558</v>
      </c>
    </row>
    <row r="29" spans="1:7" ht="15.95" customHeight="1" x14ac:dyDescent="0.15">
      <c r="A29" s="72" t="s">
        <v>340</v>
      </c>
      <c r="B29" s="340"/>
      <c r="C29" s="340"/>
      <c r="D29" s="340"/>
      <c r="E29" s="431"/>
      <c r="F29" s="431"/>
      <c r="G29" s="16" t="s">
        <v>28</v>
      </c>
    </row>
    <row r="30" spans="1:7" ht="15" customHeight="1" x14ac:dyDescent="0.15">
      <c r="A30" s="72"/>
      <c r="B30" s="340" t="s">
        <v>341</v>
      </c>
      <c r="C30" s="340"/>
      <c r="D30" s="340"/>
      <c r="E30" s="431"/>
      <c r="F30" s="431"/>
      <c r="G30" s="431"/>
    </row>
    <row r="31" spans="1:7" ht="15" customHeight="1" x14ac:dyDescent="0.15">
      <c r="A31" s="72"/>
      <c r="B31" s="340"/>
      <c r="C31" s="340"/>
      <c r="D31" s="340"/>
      <c r="E31" s="431"/>
      <c r="F31" s="431"/>
      <c r="G31" s="431"/>
    </row>
    <row r="32" spans="1:7" ht="15" customHeight="1" thickBot="1" x14ac:dyDescent="0.2">
      <c r="A32" s="340" t="s">
        <v>381</v>
      </c>
      <c r="C32" s="340"/>
      <c r="D32" s="340"/>
      <c r="F32" s="431"/>
      <c r="G32" s="442" t="s">
        <v>122</v>
      </c>
    </row>
    <row r="33" spans="1:7" ht="20.100000000000001" customHeight="1" x14ac:dyDescent="0.15">
      <c r="A33" s="692" t="s">
        <v>150</v>
      </c>
      <c r="B33" s="693"/>
      <c r="C33" s="696" t="s">
        <v>435</v>
      </c>
      <c r="D33" s="693" t="s">
        <v>434</v>
      </c>
      <c r="E33" s="693" t="s">
        <v>483</v>
      </c>
      <c r="F33" s="693"/>
      <c r="G33" s="175" t="s">
        <v>124</v>
      </c>
    </row>
    <row r="34" spans="1:7" ht="20.100000000000001" customHeight="1" x14ac:dyDescent="0.15">
      <c r="A34" s="694"/>
      <c r="B34" s="695"/>
      <c r="C34" s="819"/>
      <c r="D34" s="695"/>
      <c r="E34" s="426" t="s">
        <v>125</v>
      </c>
      <c r="F34" s="449" t="s">
        <v>126</v>
      </c>
      <c r="G34" s="176" t="s">
        <v>127</v>
      </c>
    </row>
    <row r="35" spans="1:7" ht="15.95" customHeight="1" x14ac:dyDescent="0.15">
      <c r="A35" s="820" t="s">
        <v>85</v>
      </c>
      <c r="B35" s="821"/>
      <c r="C35" s="250">
        <f>C36+C50</f>
        <v>42001087</v>
      </c>
      <c r="D35" s="507">
        <f>D36+D50</f>
        <v>3276358</v>
      </c>
      <c r="E35" s="517">
        <f>E36+E50</f>
        <v>3137668</v>
      </c>
      <c r="F35" s="517">
        <f>F36+F50</f>
        <v>382742</v>
      </c>
      <c r="G35" s="518">
        <f>+C35+D35-E35</f>
        <v>42139777</v>
      </c>
    </row>
    <row r="36" spans="1:7" ht="15.95" customHeight="1" x14ac:dyDescent="0.15">
      <c r="A36" s="682" t="s">
        <v>128</v>
      </c>
      <c r="B36" s="683"/>
      <c r="C36" s="250">
        <f>SUM(C37:C49)</f>
        <v>37207174</v>
      </c>
      <c r="D36" s="507">
        <f>SUM(D37:D49)</f>
        <v>3101058</v>
      </c>
      <c r="E36" s="517">
        <f>SUM(E37:E49)</f>
        <v>2806013</v>
      </c>
      <c r="F36" s="517">
        <f>SUM(F37:F49)</f>
        <v>305131</v>
      </c>
      <c r="G36" s="519">
        <f t="shared" ref="G36:G51" si="1">+C36+D36-E36</f>
        <v>37502219</v>
      </c>
    </row>
    <row r="37" spans="1:7" ht="15.95" customHeight="1" x14ac:dyDescent="0.15">
      <c r="A37" s="133"/>
      <c r="B37" s="357" t="s">
        <v>151</v>
      </c>
      <c r="C37" s="397">
        <v>2734420</v>
      </c>
      <c r="D37" s="508">
        <v>587400</v>
      </c>
      <c r="E37" s="445">
        <v>229254</v>
      </c>
      <c r="F37" s="445">
        <v>23297</v>
      </c>
      <c r="G37" s="520">
        <f t="shared" si="1"/>
        <v>3092566</v>
      </c>
    </row>
    <row r="38" spans="1:7" ht="15.95" customHeight="1" x14ac:dyDescent="0.15">
      <c r="A38" s="133"/>
      <c r="B38" s="357" t="s">
        <v>152</v>
      </c>
      <c r="C38" s="236">
        <v>263203</v>
      </c>
      <c r="D38" s="508">
        <v>61500</v>
      </c>
      <c r="E38" s="445">
        <v>41787</v>
      </c>
      <c r="F38" s="445">
        <v>4317</v>
      </c>
      <c r="G38" s="520">
        <f t="shared" si="1"/>
        <v>282916</v>
      </c>
    </row>
    <row r="39" spans="1:7" ht="15.95" customHeight="1" x14ac:dyDescent="0.15">
      <c r="A39" s="133"/>
      <c r="B39" s="357" t="s">
        <v>153</v>
      </c>
      <c r="C39" s="236">
        <v>412115</v>
      </c>
      <c r="D39" s="508">
        <v>0</v>
      </c>
      <c r="E39" s="445">
        <v>45638</v>
      </c>
      <c r="F39" s="445">
        <v>3230</v>
      </c>
      <c r="G39" s="520">
        <f t="shared" si="1"/>
        <v>366477</v>
      </c>
    </row>
    <row r="40" spans="1:7" ht="15.95" customHeight="1" x14ac:dyDescent="0.15">
      <c r="A40" s="133"/>
      <c r="B40" s="357" t="s">
        <v>351</v>
      </c>
      <c r="C40" s="236">
        <v>9000</v>
      </c>
      <c r="D40" s="508">
        <v>1300</v>
      </c>
      <c r="E40" s="261">
        <v>0</v>
      </c>
      <c r="F40" s="261">
        <v>26</v>
      </c>
      <c r="G40" s="520">
        <f t="shared" si="1"/>
        <v>10300</v>
      </c>
    </row>
    <row r="41" spans="1:7" ht="15.95" customHeight="1" x14ac:dyDescent="0.15">
      <c r="A41" s="133"/>
      <c r="B41" s="357" t="s">
        <v>154</v>
      </c>
      <c r="C41" s="236">
        <v>75737</v>
      </c>
      <c r="D41" s="508">
        <v>0</v>
      </c>
      <c r="E41" s="445">
        <v>11881</v>
      </c>
      <c r="F41" s="445">
        <v>1165</v>
      </c>
      <c r="G41" s="520">
        <f t="shared" si="1"/>
        <v>63856</v>
      </c>
    </row>
    <row r="42" spans="1:7" ht="15.95" customHeight="1" x14ac:dyDescent="0.15">
      <c r="A42" s="133"/>
      <c r="B42" s="357" t="s">
        <v>155</v>
      </c>
      <c r="C42" s="397">
        <v>11175469</v>
      </c>
      <c r="D42" s="509">
        <v>540300</v>
      </c>
      <c r="E42" s="445">
        <v>880064</v>
      </c>
      <c r="F42" s="445">
        <v>108562</v>
      </c>
      <c r="G42" s="520">
        <f t="shared" si="1"/>
        <v>10835705</v>
      </c>
    </row>
    <row r="43" spans="1:7" ht="15.95" customHeight="1" x14ac:dyDescent="0.15">
      <c r="A43" s="133"/>
      <c r="B43" s="357" t="s">
        <v>156</v>
      </c>
      <c r="C43" s="250">
        <v>274140</v>
      </c>
      <c r="D43" s="508">
        <v>0</v>
      </c>
      <c r="E43" s="445">
        <v>44430</v>
      </c>
      <c r="F43" s="445">
        <v>2625</v>
      </c>
      <c r="G43" s="520">
        <f t="shared" si="1"/>
        <v>229710</v>
      </c>
    </row>
    <row r="44" spans="1:7" ht="15.95" customHeight="1" x14ac:dyDescent="0.15">
      <c r="A44" s="133"/>
      <c r="B44" s="357" t="s">
        <v>157</v>
      </c>
      <c r="C44" s="250">
        <v>3625396</v>
      </c>
      <c r="D44" s="509">
        <v>275600</v>
      </c>
      <c r="E44" s="445">
        <v>318103</v>
      </c>
      <c r="F44" s="445">
        <v>55936</v>
      </c>
      <c r="G44" s="520">
        <f t="shared" si="1"/>
        <v>3582893</v>
      </c>
    </row>
    <row r="45" spans="1:7" ht="15.95" customHeight="1" x14ac:dyDescent="0.15">
      <c r="A45" s="133"/>
      <c r="B45" s="357" t="s">
        <v>158</v>
      </c>
      <c r="C45" s="250">
        <v>18233429</v>
      </c>
      <c r="D45" s="508">
        <v>1634958</v>
      </c>
      <c r="E45" s="445">
        <v>1135742</v>
      </c>
      <c r="F45" s="445">
        <v>103689</v>
      </c>
      <c r="G45" s="520">
        <f t="shared" si="1"/>
        <v>18732645</v>
      </c>
    </row>
    <row r="46" spans="1:7" ht="15.95" customHeight="1" x14ac:dyDescent="0.15">
      <c r="A46" s="133"/>
      <c r="B46" s="357" t="s">
        <v>159</v>
      </c>
      <c r="C46" s="236">
        <v>0</v>
      </c>
      <c r="D46" s="508">
        <v>0</v>
      </c>
      <c r="E46" s="261">
        <v>0</v>
      </c>
      <c r="F46" s="261">
        <v>0</v>
      </c>
      <c r="G46" s="521">
        <f t="shared" si="1"/>
        <v>0</v>
      </c>
    </row>
    <row r="47" spans="1:7" ht="15.95" customHeight="1" x14ac:dyDescent="0.15">
      <c r="A47" s="133"/>
      <c r="B47" s="357" t="s">
        <v>141</v>
      </c>
      <c r="C47" s="236">
        <v>390200</v>
      </c>
      <c r="D47" s="508">
        <v>0</v>
      </c>
      <c r="E47" s="445">
        <v>96301</v>
      </c>
      <c r="F47" s="445">
        <v>1918</v>
      </c>
      <c r="G47" s="520">
        <f>+C47+D47-E47</f>
        <v>293899</v>
      </c>
    </row>
    <row r="48" spans="1:7" ht="15.95" customHeight="1" x14ac:dyDescent="0.15">
      <c r="A48" s="133"/>
      <c r="B48" s="357" t="s">
        <v>142</v>
      </c>
      <c r="C48" s="236">
        <v>0</v>
      </c>
      <c r="D48" s="508">
        <v>0</v>
      </c>
      <c r="E48" s="525">
        <v>0</v>
      </c>
      <c r="F48" s="525">
        <v>0</v>
      </c>
      <c r="G48" s="516">
        <f t="shared" si="1"/>
        <v>0</v>
      </c>
    </row>
    <row r="49" spans="1:7" ht="15.95" customHeight="1" x14ac:dyDescent="0.15">
      <c r="A49" s="133"/>
      <c r="B49" s="357" t="s">
        <v>160</v>
      </c>
      <c r="C49" s="236">
        <v>14065</v>
      </c>
      <c r="D49" s="508">
        <v>0</v>
      </c>
      <c r="E49" s="445">
        <v>2813</v>
      </c>
      <c r="F49" s="445">
        <v>366</v>
      </c>
      <c r="G49" s="520">
        <f t="shared" si="1"/>
        <v>11252</v>
      </c>
    </row>
    <row r="50" spans="1:7" ht="15.95" customHeight="1" x14ac:dyDescent="0.15">
      <c r="A50" s="682" t="s">
        <v>148</v>
      </c>
      <c r="B50" s="683"/>
      <c r="C50" s="250">
        <f>SUM(C51:C51)</f>
        <v>4793913</v>
      </c>
      <c r="D50" s="477">
        <f>SUM(D51:D51)</f>
        <v>175300</v>
      </c>
      <c r="E50" s="517">
        <f>SUM(E51:E51)</f>
        <v>331655</v>
      </c>
      <c r="F50" s="517">
        <f>SUM(F51:F51)</f>
        <v>77611</v>
      </c>
      <c r="G50" s="519">
        <f t="shared" si="1"/>
        <v>4637558</v>
      </c>
    </row>
    <row r="51" spans="1:7" ht="15" customHeight="1" thickBot="1" x14ac:dyDescent="0.2">
      <c r="A51" s="141"/>
      <c r="B51" s="358" t="s">
        <v>149</v>
      </c>
      <c r="C51" s="383">
        <v>4793913</v>
      </c>
      <c r="D51" s="510">
        <v>175300</v>
      </c>
      <c r="E51" s="367">
        <v>331655</v>
      </c>
      <c r="F51" s="367">
        <v>77611</v>
      </c>
      <c r="G51" s="522">
        <f t="shared" si="1"/>
        <v>4637558</v>
      </c>
    </row>
    <row r="52" spans="1:7" ht="15" customHeight="1" x14ac:dyDescent="0.15">
      <c r="A52" s="63" t="s">
        <v>352</v>
      </c>
      <c r="B52" s="340"/>
      <c r="C52" s="178"/>
      <c r="D52" s="179"/>
      <c r="E52" s="179"/>
      <c r="F52" s="179"/>
      <c r="G52" s="23" t="s">
        <v>28</v>
      </c>
    </row>
  </sheetData>
  <sheetProtection sheet="1" objects="1" scenarios="1" selectLockedCells="1" selectUnlockedCells="1"/>
  <mergeCells count="14">
    <mergeCell ref="E2:F2"/>
    <mergeCell ref="A4:B4"/>
    <mergeCell ref="A50:B50"/>
    <mergeCell ref="A33:B34"/>
    <mergeCell ref="C33:C34"/>
    <mergeCell ref="A35:B35"/>
    <mergeCell ref="E33:F33"/>
    <mergeCell ref="A36:B36"/>
    <mergeCell ref="D33:D34"/>
    <mergeCell ref="A27:B27"/>
    <mergeCell ref="A5:B5"/>
    <mergeCell ref="A2:B3"/>
    <mergeCell ref="C2:C3"/>
    <mergeCell ref="D2:D3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U44"/>
  <sheetViews>
    <sheetView view="pageBreakPreview" zoomScaleNormal="90" zoomScaleSheetLayoutView="100" workbookViewId="0">
      <pane xSplit="6" topLeftCell="G1" activePane="topRight" state="frozen"/>
      <selection activeCell="G38" sqref="G38"/>
      <selection pane="topRight" activeCell="Y11" sqref="Y11"/>
    </sheetView>
  </sheetViews>
  <sheetFormatPr defaultRowHeight="20.100000000000001" customHeight="1" x14ac:dyDescent="0.15"/>
  <cols>
    <col min="1" max="1" width="0" style="22" hidden="1" customWidth="1"/>
    <col min="2" max="2" width="1.25" style="22" customWidth="1"/>
    <col min="3" max="3" width="3.75" style="22" customWidth="1"/>
    <col min="4" max="4" width="1.25" style="22" customWidth="1"/>
    <col min="5" max="5" width="14.625" style="22" customWidth="1"/>
    <col min="6" max="6" width="1.25" style="22" customWidth="1"/>
    <col min="7" max="7" width="13.125" style="22" customWidth="1"/>
    <col min="8" max="9" width="8.625" style="22" customWidth="1"/>
    <col min="10" max="10" width="13.125" style="22" customWidth="1"/>
    <col min="11" max="12" width="8.625" style="22" customWidth="1"/>
    <col min="13" max="13" width="13.125" style="22" hidden="1" customWidth="1"/>
    <col min="14" max="15" width="8.625" style="22" hidden="1" customWidth="1"/>
    <col min="16" max="16" width="13" style="22" hidden="1" customWidth="1"/>
    <col min="17" max="18" width="8.625" style="22" hidden="1" customWidth="1"/>
    <col min="19" max="19" width="13.125" style="22" hidden="1" customWidth="1"/>
    <col min="20" max="20" width="9.25" style="22" hidden="1" customWidth="1"/>
    <col min="21" max="21" width="9" style="22" hidden="1" customWidth="1"/>
    <col min="22" max="22" width="0" style="22" hidden="1" customWidth="1"/>
    <col min="23" max="16384" width="9" style="22"/>
  </cols>
  <sheetData>
    <row r="1" spans="1:21" ht="20.100000000000001" hidden="1" customHeight="1" x14ac:dyDescent="0.15">
      <c r="R1" s="16"/>
      <c r="S1" s="302"/>
      <c r="T1" s="302"/>
      <c r="U1" s="312"/>
    </row>
    <row r="2" spans="1:21" ht="20.100000000000001" customHeight="1" thickBot="1" x14ac:dyDescent="0.2">
      <c r="B2" s="22" t="s">
        <v>383</v>
      </c>
      <c r="R2" s="16"/>
      <c r="S2" s="302"/>
      <c r="T2" s="302"/>
      <c r="U2" s="312" t="s">
        <v>1</v>
      </c>
    </row>
    <row r="3" spans="1:21" ht="20.100000000000001" customHeight="1" x14ac:dyDescent="0.15">
      <c r="B3" s="692" t="s">
        <v>161</v>
      </c>
      <c r="C3" s="693"/>
      <c r="D3" s="693"/>
      <c r="E3" s="693"/>
      <c r="F3" s="693"/>
      <c r="G3" s="693" t="s">
        <v>410</v>
      </c>
      <c r="H3" s="693"/>
      <c r="I3" s="693"/>
      <c r="J3" s="693" t="s">
        <v>411</v>
      </c>
      <c r="K3" s="693"/>
      <c r="L3" s="693"/>
      <c r="M3" s="693" t="s">
        <v>441</v>
      </c>
      <c r="N3" s="693"/>
      <c r="O3" s="693"/>
      <c r="P3" s="693" t="s">
        <v>442</v>
      </c>
      <c r="Q3" s="693"/>
      <c r="R3" s="701"/>
      <c r="S3" s="697" t="s">
        <v>443</v>
      </c>
      <c r="T3" s="697"/>
      <c r="U3" s="698"/>
    </row>
    <row r="4" spans="1:21" ht="20.100000000000001" customHeight="1" x14ac:dyDescent="0.15">
      <c r="B4" s="694"/>
      <c r="C4" s="695"/>
      <c r="D4" s="695"/>
      <c r="E4" s="695"/>
      <c r="F4" s="695"/>
      <c r="G4" s="788" t="s">
        <v>32</v>
      </c>
      <c r="H4" s="333" t="s">
        <v>33</v>
      </c>
      <c r="I4" s="788" t="s">
        <v>34</v>
      </c>
      <c r="J4" s="695" t="s">
        <v>32</v>
      </c>
      <c r="K4" s="313" t="s">
        <v>33</v>
      </c>
      <c r="L4" s="695" t="s">
        <v>34</v>
      </c>
      <c r="M4" s="695" t="s">
        <v>32</v>
      </c>
      <c r="N4" s="313" t="s">
        <v>33</v>
      </c>
      <c r="O4" s="695" t="s">
        <v>34</v>
      </c>
      <c r="P4" s="695" t="s">
        <v>32</v>
      </c>
      <c r="Q4" s="313" t="s">
        <v>33</v>
      </c>
      <c r="R4" s="695" t="s">
        <v>34</v>
      </c>
      <c r="S4" s="747" t="s">
        <v>32</v>
      </c>
      <c r="T4" s="446" t="s">
        <v>33</v>
      </c>
      <c r="U4" s="822" t="s">
        <v>34</v>
      </c>
    </row>
    <row r="5" spans="1:21" ht="20.100000000000001" customHeight="1" x14ac:dyDescent="0.15">
      <c r="B5" s="694"/>
      <c r="C5" s="695"/>
      <c r="D5" s="695"/>
      <c r="E5" s="695"/>
      <c r="F5" s="695"/>
      <c r="G5" s="813"/>
      <c r="H5" s="334" t="s">
        <v>35</v>
      </c>
      <c r="I5" s="813"/>
      <c r="J5" s="695"/>
      <c r="K5" s="315" t="s">
        <v>35</v>
      </c>
      <c r="L5" s="695"/>
      <c r="M5" s="695"/>
      <c r="N5" s="315" t="s">
        <v>35</v>
      </c>
      <c r="O5" s="695"/>
      <c r="P5" s="695"/>
      <c r="Q5" s="315" t="s">
        <v>35</v>
      </c>
      <c r="R5" s="695"/>
      <c r="S5" s="747"/>
      <c r="T5" s="448" t="s">
        <v>35</v>
      </c>
      <c r="U5" s="822"/>
    </row>
    <row r="6" spans="1:21" ht="20.100000000000001" customHeight="1" x14ac:dyDescent="0.15">
      <c r="A6" s="384" t="s">
        <v>437</v>
      </c>
      <c r="B6" s="826"/>
      <c r="C6" s="827"/>
      <c r="D6" s="827"/>
      <c r="E6" s="827"/>
      <c r="F6" s="180"/>
      <c r="G6" s="181"/>
      <c r="H6" s="182"/>
      <c r="I6" s="182"/>
      <c r="J6" s="25"/>
      <c r="K6" s="182"/>
      <c r="L6" s="182"/>
      <c r="M6" s="25"/>
      <c r="N6" s="182"/>
      <c r="O6" s="182"/>
      <c r="P6" s="26"/>
      <c r="Q6" s="203"/>
      <c r="R6" s="203"/>
      <c r="S6" s="25"/>
      <c r="T6" s="182"/>
      <c r="U6" s="280"/>
    </row>
    <row r="7" spans="1:21" ht="20.100000000000001" customHeight="1" x14ac:dyDescent="0.15">
      <c r="A7" s="177">
        <v>42831887</v>
      </c>
      <c r="B7" s="682" t="s">
        <v>162</v>
      </c>
      <c r="C7" s="683"/>
      <c r="D7" s="683"/>
      <c r="E7" s="683"/>
      <c r="F7" s="683"/>
      <c r="G7" s="320">
        <f>SUM(G8,G10,G11,G12,G13,G14,G15,G16,G17,G18,G21,G22)</f>
        <v>44748396</v>
      </c>
      <c r="H7" s="378">
        <f>ROUND(G7/A7,5)*100</f>
        <v>104.474</v>
      </c>
      <c r="I7" s="378">
        <f>ROUND(G7/G7,5)*100</f>
        <v>100</v>
      </c>
      <c r="J7" s="320">
        <f>SUM(J8,J10,J11,J12,J13,J14,J15,J16,J17,J18,J21,J22)</f>
        <v>46578010</v>
      </c>
      <c r="K7" s="310">
        <f t="shared" ref="K7:K16" si="0">ROUND(J7/G7,5)*100</f>
        <v>104.08900000000001</v>
      </c>
      <c r="L7" s="378">
        <f>ROUND(J7/J7,5)*100</f>
        <v>100</v>
      </c>
      <c r="M7" s="321">
        <f>SUM(M8,M10,M11,M12,M13,M14,M15,M16,M17,M18,M21,M22)</f>
        <v>54156488</v>
      </c>
      <c r="N7" s="309">
        <f>ROUND(M7/J7,5)*100</f>
        <v>116.27099999999999</v>
      </c>
      <c r="O7" s="309">
        <f>ROUND(M7/M7,5)*100</f>
        <v>100</v>
      </c>
      <c r="P7" s="321">
        <f>SUM(P8,P10,P11,P12,P13,P14,P15,P16,P17,P18,P21,P22)</f>
        <v>53715934</v>
      </c>
      <c r="Q7" s="309">
        <f t="shared" ref="Q7:Q20" si="1">ROUND(P7/M7,5)*100</f>
        <v>99.186999999999998</v>
      </c>
      <c r="R7" s="309">
        <f>ROUND(P7/P7,5)*100</f>
        <v>100</v>
      </c>
      <c r="S7" s="526">
        <f>SUM(S8,S10,S11,S12,S13,S14,S15,S16,S17,S18,S21,S22)</f>
        <v>53324606</v>
      </c>
      <c r="T7" s="243">
        <f>ROUND(S7/P7,5)*100</f>
        <v>99.271000000000001</v>
      </c>
      <c r="U7" s="498">
        <f t="shared" ref="U7:U19" si="2">ROUND(S7/$S$7,5)*100</f>
        <v>100</v>
      </c>
    </row>
    <row r="8" spans="1:21" ht="20.100000000000001" customHeight="1" x14ac:dyDescent="0.15">
      <c r="A8" s="321">
        <v>5942828</v>
      </c>
      <c r="B8" s="103"/>
      <c r="C8" s="725" t="s">
        <v>323</v>
      </c>
      <c r="D8" s="725"/>
      <c r="E8" s="725"/>
      <c r="F8" s="14"/>
      <c r="G8" s="321">
        <v>5999656</v>
      </c>
      <c r="H8" s="378">
        <f t="shared" ref="H8:H20" si="3">ROUND(G8/A8,5)*100</f>
        <v>100.956</v>
      </c>
      <c r="I8" s="378">
        <f>ROUND(G8/G7,5)*100</f>
        <v>13.408000000000001</v>
      </c>
      <c r="J8" s="321">
        <v>5718347</v>
      </c>
      <c r="K8" s="310">
        <f t="shared" si="0"/>
        <v>95.311000000000007</v>
      </c>
      <c r="L8" s="310">
        <f>ROUND(J8/J7,5)*100</f>
        <v>12.277000000000001</v>
      </c>
      <c r="M8" s="321">
        <v>5581220</v>
      </c>
      <c r="N8" s="309">
        <f>ROUND(M8/J8,5)*100</f>
        <v>97.602000000000004</v>
      </c>
      <c r="O8" s="309">
        <f>ROUND(M8/M7,5)*100</f>
        <v>10.305999999999999</v>
      </c>
      <c r="P8" s="321">
        <v>5729475</v>
      </c>
      <c r="Q8" s="309">
        <f>ROUND(P8/M8,5)*100</f>
        <v>102.65599999999999</v>
      </c>
      <c r="R8" s="309">
        <f>ROUND(P8/P7,5)*100</f>
        <v>10.666</v>
      </c>
      <c r="S8" s="527">
        <v>5904944</v>
      </c>
      <c r="T8" s="243">
        <f t="shared" ref="T8:T20" si="4">ROUND(S8/P8,5)*100</f>
        <v>103.06299999999999</v>
      </c>
      <c r="U8" s="498">
        <f t="shared" si="2"/>
        <v>11.074</v>
      </c>
    </row>
    <row r="9" spans="1:21" ht="20.100000000000001" customHeight="1" x14ac:dyDescent="0.15">
      <c r="A9" s="322">
        <v>3366807</v>
      </c>
      <c r="B9" s="103"/>
      <c r="C9" s="775" t="s">
        <v>163</v>
      </c>
      <c r="D9" s="775"/>
      <c r="E9" s="775"/>
      <c r="F9" s="14"/>
      <c r="G9" s="322">
        <v>3467216</v>
      </c>
      <c r="H9" s="378">
        <f t="shared" si="3"/>
        <v>102.982</v>
      </c>
      <c r="I9" s="256">
        <f>ROUND(G9/G7,5)*100</f>
        <v>7.7479999999999993</v>
      </c>
      <c r="J9" s="322">
        <v>3497524</v>
      </c>
      <c r="K9" s="310">
        <f t="shared" si="0"/>
        <v>100.874</v>
      </c>
      <c r="L9" s="256">
        <f>ROUND(J9/J7,5)*100</f>
        <v>7.5090000000000003</v>
      </c>
      <c r="M9" s="322">
        <v>3505354</v>
      </c>
      <c r="N9" s="309">
        <f t="shared" ref="N9:N20" si="5">ROUND(M9/J9,5)*100</f>
        <v>100.224</v>
      </c>
      <c r="O9" s="256">
        <f>ROUND(M9/M7,5)*100</f>
        <v>6.4729999999999999</v>
      </c>
      <c r="P9" s="322">
        <v>3555253</v>
      </c>
      <c r="Q9" s="309">
        <f t="shared" si="1"/>
        <v>101.42400000000001</v>
      </c>
      <c r="R9" s="256">
        <f>ROUND(P9/P7,5)*100</f>
        <v>6.6189999999999998</v>
      </c>
      <c r="S9" s="528">
        <v>3630135</v>
      </c>
      <c r="T9" s="243">
        <f t="shared" si="4"/>
        <v>102.10600000000001</v>
      </c>
      <c r="U9" s="529">
        <f t="shared" si="2"/>
        <v>6.8079999999999998</v>
      </c>
    </row>
    <row r="10" spans="1:21" ht="20.100000000000001" customHeight="1" x14ac:dyDescent="0.15">
      <c r="A10" s="323">
        <v>5430735</v>
      </c>
      <c r="B10" s="103"/>
      <c r="C10" s="725" t="s">
        <v>324</v>
      </c>
      <c r="D10" s="725"/>
      <c r="E10" s="725"/>
      <c r="F10" s="14"/>
      <c r="G10" s="323">
        <v>5508918</v>
      </c>
      <c r="H10" s="378">
        <f t="shared" si="3"/>
        <v>101.44</v>
      </c>
      <c r="I10" s="371">
        <f>ROUND(G10/G7,5)*100</f>
        <v>12.311</v>
      </c>
      <c r="J10" s="323">
        <v>5866534</v>
      </c>
      <c r="K10" s="310">
        <f t="shared" si="0"/>
        <v>106.492</v>
      </c>
      <c r="L10" s="310">
        <f>ROUND(J10/J7,5)*100</f>
        <v>12.595000000000001</v>
      </c>
      <c r="M10" s="323">
        <v>5683980</v>
      </c>
      <c r="N10" s="309">
        <f>ROUND(M10/J10,5)*100</f>
        <v>96.887999999999991</v>
      </c>
      <c r="O10" s="309">
        <f>ROUND(M10/M7,5)*100</f>
        <v>10.495000000000001</v>
      </c>
      <c r="P10" s="323">
        <v>5804941</v>
      </c>
      <c r="Q10" s="309">
        <f t="shared" si="1"/>
        <v>102.128</v>
      </c>
      <c r="R10" s="309">
        <f>ROUND(P10/P7,5)*100</f>
        <v>10.807</v>
      </c>
      <c r="S10" s="530">
        <v>5656356</v>
      </c>
      <c r="T10" s="243">
        <f t="shared" si="4"/>
        <v>97.44</v>
      </c>
      <c r="U10" s="498">
        <f t="shared" si="2"/>
        <v>10.606999999999999</v>
      </c>
    </row>
    <row r="11" spans="1:21" ht="20.100000000000001" customHeight="1" x14ac:dyDescent="0.15">
      <c r="A11" s="323">
        <v>268870</v>
      </c>
      <c r="B11" s="103"/>
      <c r="C11" s="725" t="s">
        <v>164</v>
      </c>
      <c r="D11" s="725"/>
      <c r="E11" s="725"/>
      <c r="F11" s="14"/>
      <c r="G11" s="323">
        <v>278296</v>
      </c>
      <c r="H11" s="378">
        <f t="shared" si="3"/>
        <v>103.50600000000001</v>
      </c>
      <c r="I11" s="371">
        <f>ROUND(G11/G7,5)*100</f>
        <v>0.622</v>
      </c>
      <c r="J11" s="323">
        <v>292030</v>
      </c>
      <c r="K11" s="310">
        <f t="shared" si="0"/>
        <v>104.935</v>
      </c>
      <c r="L11" s="310">
        <f>ROUND(J11/J7,5)*100</f>
        <v>0.627</v>
      </c>
      <c r="M11" s="323">
        <v>323590</v>
      </c>
      <c r="N11" s="309">
        <f t="shared" si="5"/>
        <v>110.80700000000002</v>
      </c>
      <c r="O11" s="309">
        <f>ROUND(M11/M7,5)*100</f>
        <v>0.59799999999999998</v>
      </c>
      <c r="P11" s="323">
        <v>312385</v>
      </c>
      <c r="Q11" s="309">
        <f t="shared" si="1"/>
        <v>96.536999999999992</v>
      </c>
      <c r="R11" s="309">
        <f>ROUND(P11/P7,5)*100</f>
        <v>0.58199999999999996</v>
      </c>
      <c r="S11" s="530">
        <v>443054</v>
      </c>
      <c r="T11" s="243">
        <f t="shared" si="4"/>
        <v>141.82900000000001</v>
      </c>
      <c r="U11" s="498">
        <f t="shared" si="2"/>
        <v>0.83099999999999996</v>
      </c>
    </row>
    <row r="12" spans="1:21" ht="20.100000000000001" customHeight="1" x14ac:dyDescent="0.15">
      <c r="A12" s="323">
        <v>13019877</v>
      </c>
      <c r="B12" s="103"/>
      <c r="C12" s="725" t="s">
        <v>362</v>
      </c>
      <c r="D12" s="725"/>
      <c r="E12" s="725"/>
      <c r="F12" s="14"/>
      <c r="G12" s="323">
        <v>14039874</v>
      </c>
      <c r="H12" s="378">
        <f t="shared" si="3"/>
        <v>107.834</v>
      </c>
      <c r="I12" s="371">
        <f>ROUND(G12/G7,5)*100</f>
        <v>31.374999999999996</v>
      </c>
      <c r="J12" s="323">
        <v>14468493</v>
      </c>
      <c r="K12" s="310">
        <f t="shared" si="0"/>
        <v>103.053</v>
      </c>
      <c r="L12" s="310">
        <f>ROUND(J12/J7,5)*100</f>
        <v>31.063000000000002</v>
      </c>
      <c r="M12" s="323">
        <v>15210231</v>
      </c>
      <c r="N12" s="309">
        <f t="shared" si="5"/>
        <v>105.127</v>
      </c>
      <c r="O12" s="309">
        <f>ROUND(M12/M7,5)*100</f>
        <v>28.085999999999999</v>
      </c>
      <c r="P12" s="323">
        <v>16371049</v>
      </c>
      <c r="Q12" s="309">
        <f t="shared" si="1"/>
        <v>107.63199999999999</v>
      </c>
      <c r="R12" s="309">
        <f>ROUND(P12/P7,5)*100</f>
        <v>30.476999999999997</v>
      </c>
      <c r="S12" s="530">
        <v>17605256</v>
      </c>
      <c r="T12" s="243">
        <f t="shared" si="4"/>
        <v>107.539</v>
      </c>
      <c r="U12" s="498">
        <f t="shared" si="2"/>
        <v>33.015000000000001</v>
      </c>
    </row>
    <row r="13" spans="1:21" ht="20.100000000000001" customHeight="1" x14ac:dyDescent="0.15">
      <c r="A13" s="323">
        <v>1782745</v>
      </c>
      <c r="B13" s="103"/>
      <c r="C13" s="725" t="s">
        <v>363</v>
      </c>
      <c r="D13" s="725"/>
      <c r="E13" s="725"/>
      <c r="F13" s="14"/>
      <c r="G13" s="323">
        <v>1832630</v>
      </c>
      <c r="H13" s="378">
        <f t="shared" si="3"/>
        <v>102.79799999999999</v>
      </c>
      <c r="I13" s="371">
        <f>ROUND(G13/G7,5)*100</f>
        <v>4.0949999999999998</v>
      </c>
      <c r="J13" s="323">
        <v>1924441</v>
      </c>
      <c r="K13" s="310">
        <f t="shared" si="0"/>
        <v>105.01</v>
      </c>
      <c r="L13" s="310">
        <f>ROUND(J13/J7,5)*100</f>
        <v>4.1320000000000006</v>
      </c>
      <c r="M13" s="323">
        <v>2060943</v>
      </c>
      <c r="N13" s="309">
        <f t="shared" si="5"/>
        <v>107.09299999999999</v>
      </c>
      <c r="O13" s="309">
        <f>ROUND(M13/M7,5)*100</f>
        <v>3.8059999999999996</v>
      </c>
      <c r="P13" s="323">
        <v>1790097</v>
      </c>
      <c r="Q13" s="309">
        <f t="shared" si="1"/>
        <v>86.858000000000004</v>
      </c>
      <c r="R13" s="309">
        <f>ROUND(P13/P7,5)*100</f>
        <v>3.3329999999999997</v>
      </c>
      <c r="S13" s="530">
        <v>1939501</v>
      </c>
      <c r="T13" s="243">
        <f t="shared" si="4"/>
        <v>108.346</v>
      </c>
      <c r="U13" s="498">
        <f t="shared" si="2"/>
        <v>3.637</v>
      </c>
    </row>
    <row r="14" spans="1:21" ht="20.100000000000001" customHeight="1" x14ac:dyDescent="0.15">
      <c r="A14" s="323">
        <v>3578861</v>
      </c>
      <c r="B14" s="103"/>
      <c r="C14" s="725" t="s">
        <v>364</v>
      </c>
      <c r="D14" s="725"/>
      <c r="E14" s="725"/>
      <c r="F14" s="14"/>
      <c r="G14" s="323">
        <v>3556213</v>
      </c>
      <c r="H14" s="378">
        <f t="shared" si="3"/>
        <v>99.367000000000004</v>
      </c>
      <c r="I14" s="371">
        <f>ROUND(G14/G7,5)*100</f>
        <v>7.9470000000000001</v>
      </c>
      <c r="J14" s="323">
        <v>3431133</v>
      </c>
      <c r="K14" s="310">
        <f t="shared" si="0"/>
        <v>96.48299999999999</v>
      </c>
      <c r="L14" s="310">
        <f>ROUND(J14/J7,5)*100</f>
        <v>7.3660000000000005</v>
      </c>
      <c r="M14" s="323">
        <v>3410941</v>
      </c>
      <c r="N14" s="309">
        <f t="shared" si="5"/>
        <v>99.412000000000006</v>
      </c>
      <c r="O14" s="578">
        <f>ROUND(M14/M7,5)*100</f>
        <v>6.2979999999999992</v>
      </c>
      <c r="P14" s="323">
        <v>3206976</v>
      </c>
      <c r="Q14" s="309">
        <f t="shared" si="1"/>
        <v>94.02000000000001</v>
      </c>
      <c r="R14" s="391">
        <f>ROUND(P14/P7,5)*100</f>
        <v>5.9700000000000006</v>
      </c>
      <c r="S14" s="530">
        <v>3111144</v>
      </c>
      <c r="T14" s="243">
        <f t="shared" si="4"/>
        <v>97.012</v>
      </c>
      <c r="U14" s="498">
        <f t="shared" si="2"/>
        <v>5.8340000000000005</v>
      </c>
    </row>
    <row r="15" spans="1:21" ht="20.100000000000001" customHeight="1" x14ac:dyDescent="0.15">
      <c r="A15" s="323">
        <v>2782004</v>
      </c>
      <c r="B15" s="103"/>
      <c r="C15" s="725" t="s">
        <v>365</v>
      </c>
      <c r="D15" s="725"/>
      <c r="E15" s="725"/>
      <c r="F15" s="14"/>
      <c r="G15" s="323">
        <v>2385527</v>
      </c>
      <c r="H15" s="378">
        <f t="shared" si="3"/>
        <v>85.748999999999995</v>
      </c>
      <c r="I15" s="371">
        <f>ROUND(G15/G7,5)*100</f>
        <v>5.3310000000000004</v>
      </c>
      <c r="J15" s="323">
        <v>3538019</v>
      </c>
      <c r="K15" s="310">
        <f t="shared" si="0"/>
        <v>148.31200000000001</v>
      </c>
      <c r="L15" s="310">
        <f>ROUND(J15/J7,5)*100</f>
        <v>7.5960000000000001</v>
      </c>
      <c r="M15" s="323">
        <v>4884297</v>
      </c>
      <c r="N15" s="309">
        <f t="shared" si="5"/>
        <v>138.05199999999999</v>
      </c>
      <c r="O15" s="309">
        <f>ROUND(M15/M7,5)*100</f>
        <v>9.0190000000000001</v>
      </c>
      <c r="P15" s="323">
        <v>3885389</v>
      </c>
      <c r="Q15" s="309">
        <f t="shared" si="1"/>
        <v>79.549000000000007</v>
      </c>
      <c r="R15" s="309">
        <f>ROUND(P15/P7,5)*100</f>
        <v>7.2330000000000005</v>
      </c>
      <c r="S15" s="530">
        <v>4210371</v>
      </c>
      <c r="T15" s="243">
        <f t="shared" si="4"/>
        <v>108.36399999999999</v>
      </c>
      <c r="U15" s="498">
        <f t="shared" si="2"/>
        <v>7.8959999999999999</v>
      </c>
    </row>
    <row r="16" spans="1:21" ht="20.100000000000001" customHeight="1" x14ac:dyDescent="0.15">
      <c r="A16" s="323">
        <v>23000</v>
      </c>
      <c r="B16" s="103"/>
      <c r="C16" s="725" t="s">
        <v>165</v>
      </c>
      <c r="D16" s="725"/>
      <c r="E16" s="725"/>
      <c r="F16" s="14"/>
      <c r="G16" s="323">
        <v>58650</v>
      </c>
      <c r="H16" s="378">
        <f t="shared" si="3"/>
        <v>254.99999999999997</v>
      </c>
      <c r="I16" s="371">
        <f>ROUND(G16/G7,5)*100</f>
        <v>0.13100000000000001</v>
      </c>
      <c r="J16" s="323">
        <v>67200</v>
      </c>
      <c r="K16" s="310">
        <f t="shared" si="0"/>
        <v>114.578</v>
      </c>
      <c r="L16" s="310">
        <f>ROUND(J16/J7,5)*100</f>
        <v>0.14400000000000002</v>
      </c>
      <c r="M16" s="323">
        <v>265685</v>
      </c>
      <c r="N16" s="309">
        <f t="shared" si="5"/>
        <v>395.36500000000001</v>
      </c>
      <c r="O16" s="309">
        <f>ROUND(M16/M7,5)*100</f>
        <v>0.49100000000000005</v>
      </c>
      <c r="P16" s="323">
        <v>148125</v>
      </c>
      <c r="Q16" s="309">
        <f t="shared" si="1"/>
        <v>55.752000000000002</v>
      </c>
      <c r="R16" s="309">
        <f>ROUND(P16/P7,5)*100</f>
        <v>0.27599999999999997</v>
      </c>
      <c r="S16" s="530">
        <v>200236</v>
      </c>
      <c r="T16" s="243">
        <f>ROUND(S16/P16,5)*100</f>
        <v>135.17999999999998</v>
      </c>
      <c r="U16" s="498">
        <f t="shared" si="2"/>
        <v>0.376</v>
      </c>
    </row>
    <row r="17" spans="1:21" ht="20.100000000000001" customHeight="1" x14ac:dyDescent="0.15">
      <c r="A17" s="323">
        <v>3935391</v>
      </c>
      <c r="B17" s="103"/>
      <c r="C17" s="725" t="s">
        <v>366</v>
      </c>
      <c r="D17" s="725"/>
      <c r="E17" s="725"/>
      <c r="F17" s="14"/>
      <c r="G17" s="323">
        <v>3910472</v>
      </c>
      <c r="H17" s="378">
        <f t="shared" si="3"/>
        <v>99.367000000000004</v>
      </c>
      <c r="I17" s="371">
        <f>ROUND(G17/G7,5)*100</f>
        <v>8.738999999999999</v>
      </c>
      <c r="J17" s="323">
        <v>4436183</v>
      </c>
      <c r="K17" s="310">
        <f t="shared" ref="K17:K20" si="6">ROUND(J17/G17,5)*100</f>
        <v>113.44399999999999</v>
      </c>
      <c r="L17" s="310">
        <f>ROUND(J17/J7,5)*100</f>
        <v>9.5240000000000009</v>
      </c>
      <c r="M17" s="323">
        <v>3960655</v>
      </c>
      <c r="N17" s="309">
        <f t="shared" si="5"/>
        <v>89.281000000000006</v>
      </c>
      <c r="O17" s="309">
        <f>ROUND(M17/M7,5)*100</f>
        <v>7.3129999999999997</v>
      </c>
      <c r="P17" s="323">
        <v>4122799</v>
      </c>
      <c r="Q17" s="309">
        <f t="shared" si="1"/>
        <v>104.09399999999999</v>
      </c>
      <c r="R17" s="309">
        <f>ROUND(P17/P7,5)*100</f>
        <v>7.6749999999999998</v>
      </c>
      <c r="S17" s="530">
        <v>3770704</v>
      </c>
      <c r="T17" s="243">
        <f t="shared" si="4"/>
        <v>91.46</v>
      </c>
      <c r="U17" s="498">
        <f t="shared" si="2"/>
        <v>7.0709999999999997</v>
      </c>
    </row>
    <row r="18" spans="1:21" ht="20.100000000000001" customHeight="1" x14ac:dyDescent="0.15">
      <c r="A18" s="324">
        <v>6051998</v>
      </c>
      <c r="B18" s="103"/>
      <c r="C18" s="725" t="s">
        <v>166</v>
      </c>
      <c r="D18" s="725"/>
      <c r="E18" s="725"/>
      <c r="F18" s="14"/>
      <c r="G18" s="324">
        <v>7178160</v>
      </c>
      <c r="H18" s="378">
        <f t="shared" si="3"/>
        <v>118.608</v>
      </c>
      <c r="I18" s="371">
        <f>ROUND(G18/G7,5)*100</f>
        <v>16.041</v>
      </c>
      <c r="J18" s="324">
        <v>6835630</v>
      </c>
      <c r="K18" s="310">
        <f t="shared" si="6"/>
        <v>95.228000000000009</v>
      </c>
      <c r="L18" s="310">
        <f>ROUND(J18/J7,5)*100</f>
        <v>14.676</v>
      </c>
      <c r="M18" s="324">
        <v>12774946</v>
      </c>
      <c r="N18" s="309">
        <f t="shared" si="5"/>
        <v>186.88800000000001</v>
      </c>
      <c r="O18" s="578">
        <f>ROUND(M18/M7,5)*100</f>
        <v>23.588999999999999</v>
      </c>
      <c r="P18" s="324">
        <v>12344698</v>
      </c>
      <c r="Q18" s="309">
        <f t="shared" si="1"/>
        <v>96.631999999999991</v>
      </c>
      <c r="R18" s="391">
        <f>ROUND(P18/P7,5)*100</f>
        <v>22.980999999999998</v>
      </c>
      <c r="S18" s="531">
        <v>10483040</v>
      </c>
      <c r="T18" s="243">
        <f t="shared" si="4"/>
        <v>84.918999999999997</v>
      </c>
      <c r="U18" s="498">
        <f t="shared" si="2"/>
        <v>19.658999999999999</v>
      </c>
    </row>
    <row r="19" spans="1:21" ht="20.100000000000001" customHeight="1" x14ac:dyDescent="0.15">
      <c r="A19" s="322">
        <v>5035630</v>
      </c>
      <c r="B19" s="103"/>
      <c r="C19" s="775" t="s">
        <v>167</v>
      </c>
      <c r="D19" s="775"/>
      <c r="E19" s="775"/>
      <c r="F19" s="14"/>
      <c r="G19" s="322">
        <v>6115632</v>
      </c>
      <c r="H19" s="378">
        <f t="shared" si="3"/>
        <v>121.44699999999999</v>
      </c>
      <c r="I19" s="256">
        <f>ROUND(G19/G7,5)*100</f>
        <v>13.667000000000002</v>
      </c>
      <c r="J19" s="322">
        <v>5181631</v>
      </c>
      <c r="K19" s="310">
        <f>ROUND(J19/G19,5)*100</f>
        <v>84.728000000000009</v>
      </c>
      <c r="L19" s="256">
        <f>ROUND(J19/J7,5)*100</f>
        <v>11.125</v>
      </c>
      <c r="M19" s="322">
        <v>11286423</v>
      </c>
      <c r="N19" s="309">
        <f t="shared" si="5"/>
        <v>217.816</v>
      </c>
      <c r="O19" s="256">
        <f>ROUND(M19/M7,5)*100</f>
        <v>20.84</v>
      </c>
      <c r="P19" s="322">
        <v>11125684</v>
      </c>
      <c r="Q19" s="309">
        <f t="shared" si="1"/>
        <v>98.575999999999993</v>
      </c>
      <c r="R19" s="256">
        <f>ROUND(P19/P7,5)*100</f>
        <v>20.712</v>
      </c>
      <c r="S19" s="528">
        <v>9206036</v>
      </c>
      <c r="T19" s="243">
        <f t="shared" si="4"/>
        <v>82.745999999999995</v>
      </c>
      <c r="U19" s="529">
        <f t="shared" si="2"/>
        <v>17.263999999999999</v>
      </c>
    </row>
    <row r="20" spans="1:21" ht="20.100000000000001" customHeight="1" x14ac:dyDescent="0.15">
      <c r="A20" s="322">
        <v>1016368</v>
      </c>
      <c r="B20" s="103"/>
      <c r="C20" s="775" t="s">
        <v>168</v>
      </c>
      <c r="D20" s="775"/>
      <c r="E20" s="775"/>
      <c r="F20" s="14"/>
      <c r="G20" s="322">
        <v>1062528</v>
      </c>
      <c r="H20" s="378">
        <f t="shared" si="3"/>
        <v>104.542</v>
      </c>
      <c r="I20" s="256">
        <f>ROUND(G20/G7,5)*100</f>
        <v>2.3740000000000001</v>
      </c>
      <c r="J20" s="322">
        <v>1653999</v>
      </c>
      <c r="K20" s="310">
        <f t="shared" si="6"/>
        <v>155.666</v>
      </c>
      <c r="L20" s="256">
        <f>ROUND(J20/J7,5)*100</f>
        <v>3.5510000000000002</v>
      </c>
      <c r="M20" s="322">
        <v>1488523</v>
      </c>
      <c r="N20" s="309">
        <f t="shared" si="5"/>
        <v>89.995000000000005</v>
      </c>
      <c r="O20" s="256">
        <f>ROUND(M20/M7,5)*100</f>
        <v>2.7490000000000001</v>
      </c>
      <c r="P20" s="322">
        <v>1219014</v>
      </c>
      <c r="Q20" s="309">
        <f t="shared" si="1"/>
        <v>81.894000000000005</v>
      </c>
      <c r="R20" s="256">
        <f>ROUND(P20/P7,5)*100</f>
        <v>2.2689999999999997</v>
      </c>
      <c r="S20" s="528">
        <v>1277004</v>
      </c>
      <c r="T20" s="243">
        <f t="shared" si="4"/>
        <v>104.75699999999999</v>
      </c>
      <c r="U20" s="529">
        <f>ROUND(S20/$S$7,5)*100</f>
        <v>2.395</v>
      </c>
    </row>
    <row r="21" spans="1:21" ht="20.100000000000001" customHeight="1" x14ac:dyDescent="0.15">
      <c r="A21" s="261">
        <v>0</v>
      </c>
      <c r="B21" s="103"/>
      <c r="C21" s="725" t="s">
        <v>169</v>
      </c>
      <c r="D21" s="725"/>
      <c r="E21" s="725"/>
      <c r="F21" s="14"/>
      <c r="G21" s="261">
        <v>0</v>
      </c>
      <c r="H21" s="326" t="s">
        <v>361</v>
      </c>
      <c r="I21" s="27" t="s">
        <v>95</v>
      </c>
      <c r="J21" s="261">
        <v>0</v>
      </c>
      <c r="K21" s="259">
        <v>0</v>
      </c>
      <c r="L21" s="259">
        <v>0</v>
      </c>
      <c r="M21" s="261">
        <v>0</v>
      </c>
      <c r="N21" s="261">
        <v>0</v>
      </c>
      <c r="O21" s="261">
        <v>0</v>
      </c>
      <c r="P21" s="261">
        <v>0</v>
      </c>
      <c r="Q21" s="261">
        <v>0</v>
      </c>
      <c r="R21" s="261">
        <v>0</v>
      </c>
      <c r="S21" s="532">
        <v>0</v>
      </c>
      <c r="T21" s="533">
        <v>0</v>
      </c>
      <c r="U21" s="534">
        <v>0</v>
      </c>
    </row>
    <row r="22" spans="1:21" ht="20.100000000000001" customHeight="1" x14ac:dyDescent="0.15">
      <c r="A22" s="261">
        <v>0</v>
      </c>
      <c r="B22" s="103"/>
      <c r="C22" s="725" t="s">
        <v>170</v>
      </c>
      <c r="D22" s="725"/>
      <c r="E22" s="725"/>
      <c r="F22" s="14"/>
      <c r="G22" s="261">
        <v>0</v>
      </c>
      <c r="H22" s="326" t="s">
        <v>361</v>
      </c>
      <c r="I22" s="27" t="s">
        <v>95</v>
      </c>
      <c r="J22" s="261">
        <v>0</v>
      </c>
      <c r="K22" s="259">
        <v>0</v>
      </c>
      <c r="L22" s="259">
        <v>0</v>
      </c>
      <c r="M22" s="261">
        <v>0</v>
      </c>
      <c r="N22" s="261">
        <v>0</v>
      </c>
      <c r="O22" s="261">
        <v>0</v>
      </c>
      <c r="P22" s="261">
        <v>0</v>
      </c>
      <c r="Q22" s="261">
        <v>0</v>
      </c>
      <c r="R22" s="261">
        <v>0</v>
      </c>
      <c r="S22" s="532">
        <v>0</v>
      </c>
      <c r="T22" s="533">
        <v>0</v>
      </c>
      <c r="U22" s="534">
        <v>0</v>
      </c>
    </row>
    <row r="23" spans="1:21" ht="20.100000000000001" customHeight="1" thickBot="1" x14ac:dyDescent="0.2">
      <c r="A23" s="577"/>
      <c r="B23" s="183"/>
      <c r="C23" s="184"/>
      <c r="D23" s="184"/>
      <c r="E23" s="184"/>
      <c r="F23" s="185"/>
      <c r="G23" s="186"/>
      <c r="H23" s="186"/>
      <c r="I23" s="186"/>
      <c r="J23" s="204"/>
      <c r="K23" s="186"/>
      <c r="L23" s="186"/>
      <c r="M23" s="204"/>
      <c r="N23" s="205"/>
      <c r="O23" s="204"/>
      <c r="P23" s="269"/>
      <c r="Q23" s="205"/>
      <c r="R23" s="204"/>
      <c r="S23" s="204"/>
      <c r="T23" s="205"/>
      <c r="U23" s="535"/>
    </row>
    <row r="24" spans="1:21" ht="19.5" customHeight="1" x14ac:dyDescent="0.15">
      <c r="A24" s="458"/>
      <c r="M24" s="206"/>
      <c r="N24" s="206"/>
      <c r="O24" s="206"/>
      <c r="P24" s="206"/>
      <c r="Q24" s="206"/>
      <c r="R24" s="207"/>
      <c r="S24" s="206"/>
      <c r="T24" s="825" t="s">
        <v>28</v>
      </c>
      <c r="U24" s="825"/>
    </row>
    <row r="25" spans="1:21" ht="20.100000000000001" customHeight="1" x14ac:dyDescent="0.15">
      <c r="M25" s="206"/>
      <c r="N25" s="206"/>
      <c r="O25" s="206"/>
      <c r="P25" s="206"/>
      <c r="Q25" s="206"/>
      <c r="R25" s="206"/>
      <c r="S25" s="206"/>
      <c r="T25" s="206"/>
      <c r="U25" s="206"/>
    </row>
    <row r="26" spans="1:21" ht="20.100000000000001" customHeight="1" thickBot="1" x14ac:dyDescent="0.2">
      <c r="B26" s="22" t="s">
        <v>384</v>
      </c>
      <c r="M26" s="206"/>
      <c r="N26" s="206"/>
      <c r="O26" s="206"/>
      <c r="P26" s="206"/>
      <c r="Q26" s="206"/>
      <c r="R26" s="207"/>
      <c r="S26" s="825" t="s">
        <v>1</v>
      </c>
      <c r="T26" s="825"/>
      <c r="U26" s="825"/>
    </row>
    <row r="27" spans="1:21" ht="20.100000000000001" customHeight="1" x14ac:dyDescent="0.15">
      <c r="B27" s="692" t="s">
        <v>161</v>
      </c>
      <c r="C27" s="693"/>
      <c r="D27" s="693"/>
      <c r="E27" s="693"/>
      <c r="F27" s="693"/>
      <c r="G27" s="701" t="s">
        <v>412</v>
      </c>
      <c r="H27" s="702"/>
      <c r="I27" s="696"/>
      <c r="J27" s="739" t="s">
        <v>413</v>
      </c>
      <c r="K27" s="834"/>
      <c r="L27" s="835"/>
      <c r="M27" s="739" t="s">
        <v>441</v>
      </c>
      <c r="N27" s="834"/>
      <c r="O27" s="835"/>
      <c r="P27" s="833" t="s">
        <v>442</v>
      </c>
      <c r="Q27" s="833"/>
      <c r="R27" s="833"/>
      <c r="S27" s="823" t="s">
        <v>443</v>
      </c>
      <c r="T27" s="735"/>
      <c r="U27" s="736"/>
    </row>
    <row r="28" spans="1:21" ht="20.100000000000001" customHeight="1" x14ac:dyDescent="0.15">
      <c r="B28" s="694"/>
      <c r="C28" s="695"/>
      <c r="D28" s="695"/>
      <c r="E28" s="695"/>
      <c r="F28" s="695"/>
      <c r="G28" s="788" t="s">
        <v>32</v>
      </c>
      <c r="H28" s="333" t="s">
        <v>33</v>
      </c>
      <c r="I28" s="333" t="s">
        <v>171</v>
      </c>
      <c r="J28" s="757" t="s">
        <v>32</v>
      </c>
      <c r="K28" s="208" t="s">
        <v>33</v>
      </c>
      <c r="L28" s="208" t="s">
        <v>171</v>
      </c>
      <c r="M28" s="757" t="s">
        <v>32</v>
      </c>
      <c r="N28" s="208" t="s">
        <v>33</v>
      </c>
      <c r="O28" s="208" t="s">
        <v>171</v>
      </c>
      <c r="P28" s="757" t="s">
        <v>32</v>
      </c>
      <c r="Q28" s="208" t="s">
        <v>33</v>
      </c>
      <c r="R28" s="208" t="s">
        <v>171</v>
      </c>
      <c r="S28" s="824" t="s">
        <v>32</v>
      </c>
      <c r="T28" s="281" t="s">
        <v>33</v>
      </c>
      <c r="U28" s="282" t="s">
        <v>171</v>
      </c>
    </row>
    <row r="29" spans="1:21" ht="20.100000000000001" customHeight="1" x14ac:dyDescent="0.15">
      <c r="A29" s="384" t="s">
        <v>439</v>
      </c>
      <c r="B29" s="694"/>
      <c r="C29" s="695"/>
      <c r="D29" s="695"/>
      <c r="E29" s="695"/>
      <c r="F29" s="695"/>
      <c r="G29" s="813"/>
      <c r="H29" s="334" t="s">
        <v>35</v>
      </c>
      <c r="I29" s="334" t="s">
        <v>172</v>
      </c>
      <c r="J29" s="757"/>
      <c r="K29" s="209" t="s">
        <v>35</v>
      </c>
      <c r="L29" s="209" t="s">
        <v>172</v>
      </c>
      <c r="M29" s="757"/>
      <c r="N29" s="209" t="s">
        <v>35</v>
      </c>
      <c r="O29" s="209" t="s">
        <v>172</v>
      </c>
      <c r="P29" s="757"/>
      <c r="Q29" s="209" t="s">
        <v>35</v>
      </c>
      <c r="R29" s="209" t="s">
        <v>172</v>
      </c>
      <c r="S29" s="824"/>
      <c r="T29" s="283" t="s">
        <v>35</v>
      </c>
      <c r="U29" s="284" t="s">
        <v>172</v>
      </c>
    </row>
    <row r="30" spans="1:21" ht="20.100000000000001" customHeight="1" x14ac:dyDescent="0.15">
      <c r="A30" s="22">
        <v>20120727</v>
      </c>
      <c r="B30" s="828" t="s">
        <v>173</v>
      </c>
      <c r="C30" s="829"/>
      <c r="D30" s="829"/>
      <c r="E30" s="829"/>
      <c r="F30" s="829"/>
      <c r="G30" s="188">
        <v>20711759</v>
      </c>
      <c r="H30" s="187">
        <f>ROUND(G30/A30,5)*100</f>
        <v>102.93699999999998</v>
      </c>
      <c r="I30" s="187" t="s">
        <v>174</v>
      </c>
      <c r="J30" s="188">
        <v>21099941</v>
      </c>
      <c r="K30" s="187">
        <f>ROUND(J30/G30,5)*100</f>
        <v>101.874</v>
      </c>
      <c r="L30" s="210" t="s">
        <v>174</v>
      </c>
      <c r="M30" s="188">
        <v>20561565</v>
      </c>
      <c r="N30" s="187">
        <f>ROUND(M30/J30,5)*100</f>
        <v>97.448000000000008</v>
      </c>
      <c r="O30" s="210" t="s">
        <v>174</v>
      </c>
      <c r="P30" s="188">
        <v>20507471</v>
      </c>
      <c r="Q30" s="187">
        <f>ROUND(P30/M30,5)*100</f>
        <v>99.736999999999995</v>
      </c>
      <c r="R30" s="210" t="s">
        <v>174</v>
      </c>
      <c r="S30" s="536">
        <v>20870568</v>
      </c>
      <c r="T30" s="537">
        <f>ROUND(S30/P30,5)*100</f>
        <v>101.77099999999999</v>
      </c>
      <c r="U30" s="422" t="s">
        <v>174</v>
      </c>
    </row>
    <row r="31" spans="1:21" ht="20.100000000000001" customHeight="1" x14ac:dyDescent="0.15">
      <c r="B31" s="830"/>
      <c r="C31" s="817"/>
      <c r="D31" s="316"/>
      <c r="E31" s="302"/>
      <c r="F31" s="28"/>
      <c r="G31" s="190"/>
      <c r="H31" s="191"/>
      <c r="I31" s="191"/>
      <c r="J31" s="190"/>
      <c r="K31" s="191"/>
      <c r="L31" s="211"/>
      <c r="M31" s="190"/>
      <c r="N31" s="191"/>
      <c r="O31" s="211"/>
      <c r="P31" s="190"/>
      <c r="Q31" s="191"/>
      <c r="R31" s="211"/>
      <c r="S31" s="538"/>
      <c r="T31" s="191"/>
      <c r="U31" s="539"/>
    </row>
    <row r="32" spans="1:21" ht="20.100000000000001" customHeight="1" x14ac:dyDescent="0.15">
      <c r="A32" s="22">
        <v>19760302</v>
      </c>
      <c r="B32" s="831" t="s">
        <v>175</v>
      </c>
      <c r="C32" s="832"/>
      <c r="D32" s="192"/>
      <c r="E32" s="307" t="s">
        <v>85</v>
      </c>
      <c r="F32" s="24"/>
      <c r="G32" s="190">
        <v>19773987</v>
      </c>
      <c r="H32" s="189">
        <f>ROUND(G32/A32,5)*100</f>
        <v>100.069</v>
      </c>
      <c r="I32" s="297">
        <v>87.2</v>
      </c>
      <c r="J32" s="190">
        <v>19818331</v>
      </c>
      <c r="K32" s="189">
        <f>ROUND(J32/G32,5)*100</f>
        <v>100.224</v>
      </c>
      <c r="L32" s="297">
        <f>SUM(L33:L39)</f>
        <v>87</v>
      </c>
      <c r="M32" s="190">
        <f>SUM(M33:M39)</f>
        <v>20312040</v>
      </c>
      <c r="N32" s="189">
        <f>ROUND(M32/J32,5)*100</f>
        <v>102.491</v>
      </c>
      <c r="O32" s="212">
        <f>SUM(O33:O39)</f>
        <v>91.999999999999986</v>
      </c>
      <c r="P32" s="190">
        <f>SUM(P33:P39)</f>
        <v>20507471</v>
      </c>
      <c r="Q32" s="189">
        <f>ROUND(P32/M32,5)*100</f>
        <v>100.96199999999999</v>
      </c>
      <c r="R32" s="212">
        <f>SUM(R33:R39)</f>
        <v>88.300000000000011</v>
      </c>
      <c r="S32" s="540">
        <f>SUM(S33:S39)</f>
        <v>20870568</v>
      </c>
      <c r="T32" s="541">
        <f>ROUND(S32/P32,5)*100</f>
        <v>101.77099999999999</v>
      </c>
      <c r="U32" s="542">
        <f>SUM(U33:U39)</f>
        <v>83.699999999999989</v>
      </c>
    </row>
    <row r="33" spans="1:21" ht="20.100000000000001" customHeight="1" x14ac:dyDescent="0.15">
      <c r="A33" s="22">
        <v>5683093</v>
      </c>
      <c r="B33" s="831"/>
      <c r="C33" s="832"/>
      <c r="D33" s="192"/>
      <c r="E33" s="307" t="s">
        <v>176</v>
      </c>
      <c r="F33" s="24"/>
      <c r="G33" s="190">
        <v>5227724</v>
      </c>
      <c r="H33" s="189">
        <f t="shared" ref="H33:H39" si="7">ROUND(G33/A33,5)*100</f>
        <v>91.986999999999995</v>
      </c>
      <c r="I33" s="212">
        <v>23</v>
      </c>
      <c r="J33" s="190">
        <v>5173654</v>
      </c>
      <c r="K33" s="189">
        <f>ROUND(J33/G33,5)*100</f>
        <v>98.965999999999994</v>
      </c>
      <c r="L33" s="212">
        <v>22.7</v>
      </c>
      <c r="M33" s="190">
        <v>5301066</v>
      </c>
      <c r="N33" s="189">
        <f t="shared" ref="N33:N39" si="8">ROUND(M33/J33,5)*100</f>
        <v>102.46299999999999</v>
      </c>
      <c r="O33" s="212">
        <v>24</v>
      </c>
      <c r="P33" s="190">
        <v>5415282</v>
      </c>
      <c r="Q33" s="189">
        <f t="shared" ref="Q33:Q39" si="9">ROUND(P33/M33,5)*100</f>
        <v>102.155</v>
      </c>
      <c r="R33" s="212">
        <v>23.3</v>
      </c>
      <c r="S33" s="540">
        <v>5537873</v>
      </c>
      <c r="T33" s="541">
        <f t="shared" ref="T33:T39" si="10">ROUND(S33/P33,5)*100</f>
        <v>102.264</v>
      </c>
      <c r="U33" s="543">
        <v>22.2</v>
      </c>
    </row>
    <row r="34" spans="1:21" ht="20.100000000000001" customHeight="1" x14ac:dyDescent="0.15">
      <c r="A34" s="22">
        <v>3326801</v>
      </c>
      <c r="B34" s="831"/>
      <c r="C34" s="832"/>
      <c r="D34" s="192"/>
      <c r="E34" s="307" t="s">
        <v>177</v>
      </c>
      <c r="F34" s="24"/>
      <c r="G34" s="190">
        <v>3863463</v>
      </c>
      <c r="H34" s="189">
        <f t="shared" si="7"/>
        <v>116.131</v>
      </c>
      <c r="I34" s="332">
        <v>17</v>
      </c>
      <c r="J34" s="190">
        <v>3930291</v>
      </c>
      <c r="K34" s="189">
        <f>ROUND(J34/G34,5)*100</f>
        <v>101.73</v>
      </c>
      <c r="L34" s="368">
        <v>17.3</v>
      </c>
      <c r="M34" s="190">
        <v>4279127</v>
      </c>
      <c r="N34" s="189">
        <f t="shared" si="8"/>
        <v>108.87599999999999</v>
      </c>
      <c r="O34" s="392">
        <v>19.399999999999999</v>
      </c>
      <c r="P34" s="190">
        <v>4411016</v>
      </c>
      <c r="Q34" s="189">
        <f t="shared" si="9"/>
        <v>103.08200000000001</v>
      </c>
      <c r="R34" s="392">
        <v>19</v>
      </c>
      <c r="S34" s="540">
        <v>5065158</v>
      </c>
      <c r="T34" s="541">
        <f t="shared" si="10"/>
        <v>114.83000000000001</v>
      </c>
      <c r="U34" s="544">
        <v>20.3</v>
      </c>
    </row>
    <row r="35" spans="1:21" ht="20.100000000000001" customHeight="1" x14ac:dyDescent="0.15">
      <c r="A35" s="22">
        <v>3520663</v>
      </c>
      <c r="B35" s="831"/>
      <c r="C35" s="832"/>
      <c r="D35" s="192"/>
      <c r="E35" s="307" t="s">
        <v>18</v>
      </c>
      <c r="F35" s="24"/>
      <c r="G35" s="190">
        <v>3502385</v>
      </c>
      <c r="H35" s="189">
        <f t="shared" si="7"/>
        <v>99.480999999999995</v>
      </c>
      <c r="I35" s="332">
        <v>15.4</v>
      </c>
      <c r="J35" s="190">
        <v>3381602</v>
      </c>
      <c r="K35" s="189">
        <f t="shared" ref="K35:K39" si="11">ROUND(J35/G35,5)*100</f>
        <v>96.551000000000002</v>
      </c>
      <c r="L35" s="368">
        <v>14.8</v>
      </c>
      <c r="M35" s="190">
        <v>3363531</v>
      </c>
      <c r="N35" s="189">
        <f t="shared" si="8"/>
        <v>99.465999999999994</v>
      </c>
      <c r="O35" s="392">
        <v>15.2</v>
      </c>
      <c r="P35" s="190">
        <v>3160541</v>
      </c>
      <c r="Q35" s="189">
        <f t="shared" si="9"/>
        <v>93.965000000000003</v>
      </c>
      <c r="R35" s="392">
        <v>13.6</v>
      </c>
      <c r="S35" s="540">
        <v>3059464</v>
      </c>
      <c r="T35" s="541">
        <f t="shared" si="10"/>
        <v>96.801999999999992</v>
      </c>
      <c r="U35" s="544">
        <v>12.3</v>
      </c>
    </row>
    <row r="36" spans="1:21" ht="20.100000000000001" customHeight="1" x14ac:dyDescent="0.15">
      <c r="A36" s="22">
        <v>3734607</v>
      </c>
      <c r="B36" s="831"/>
      <c r="C36" s="832"/>
      <c r="D36" s="192"/>
      <c r="E36" s="307" t="s">
        <v>178</v>
      </c>
      <c r="F36" s="24"/>
      <c r="G36" s="190">
        <v>3619870</v>
      </c>
      <c r="H36" s="189">
        <f t="shared" si="7"/>
        <v>96.927999999999997</v>
      </c>
      <c r="I36" s="332">
        <v>16</v>
      </c>
      <c r="J36" s="190">
        <v>3692506</v>
      </c>
      <c r="K36" s="189">
        <f t="shared" si="11"/>
        <v>102.00700000000001</v>
      </c>
      <c r="L36" s="368">
        <v>16.2</v>
      </c>
      <c r="M36" s="190">
        <v>3678648</v>
      </c>
      <c r="N36" s="189">
        <f t="shared" si="8"/>
        <v>99.625</v>
      </c>
      <c r="O36" s="392">
        <v>16.7</v>
      </c>
      <c r="P36" s="190">
        <v>3842765</v>
      </c>
      <c r="Q36" s="189">
        <f t="shared" si="9"/>
        <v>104.461</v>
      </c>
      <c r="R36" s="392">
        <v>16.600000000000001</v>
      </c>
      <c r="S36" s="540">
        <v>3685609</v>
      </c>
      <c r="T36" s="541">
        <f t="shared" si="10"/>
        <v>95.91</v>
      </c>
      <c r="U36" s="544">
        <v>14.8</v>
      </c>
    </row>
    <row r="37" spans="1:21" ht="20.100000000000001" customHeight="1" x14ac:dyDescent="0.15">
      <c r="A37" s="22">
        <v>252906</v>
      </c>
      <c r="B37" s="831"/>
      <c r="C37" s="832"/>
      <c r="D37" s="192"/>
      <c r="E37" s="307" t="s">
        <v>179</v>
      </c>
      <c r="F37" s="24"/>
      <c r="G37" s="190">
        <v>248218</v>
      </c>
      <c r="H37" s="189">
        <f t="shared" si="7"/>
        <v>98.146000000000001</v>
      </c>
      <c r="I37" s="332">
        <v>1.1000000000000001</v>
      </c>
      <c r="J37" s="190">
        <v>270340</v>
      </c>
      <c r="K37" s="189">
        <f t="shared" si="11"/>
        <v>108.91200000000001</v>
      </c>
      <c r="L37" s="368">
        <v>1.2</v>
      </c>
      <c r="M37" s="190">
        <v>293112</v>
      </c>
      <c r="N37" s="189">
        <f t="shared" si="8"/>
        <v>108.423</v>
      </c>
      <c r="O37" s="392">
        <v>1.3</v>
      </c>
      <c r="P37" s="190">
        <v>279381</v>
      </c>
      <c r="Q37" s="189">
        <f t="shared" si="9"/>
        <v>95.315000000000012</v>
      </c>
      <c r="R37" s="392">
        <v>1.2</v>
      </c>
      <c r="S37" s="540">
        <v>382526</v>
      </c>
      <c r="T37" s="541">
        <f t="shared" si="10"/>
        <v>136.91899999999998</v>
      </c>
      <c r="U37" s="544">
        <v>1.5</v>
      </c>
    </row>
    <row r="38" spans="1:21" ht="20.100000000000001" customHeight="1" x14ac:dyDescent="0.15">
      <c r="A38" s="22">
        <v>908218</v>
      </c>
      <c r="B38" s="831"/>
      <c r="C38" s="832"/>
      <c r="D38" s="192"/>
      <c r="E38" s="307" t="s">
        <v>180</v>
      </c>
      <c r="F38" s="24"/>
      <c r="G38" s="190">
        <v>883371</v>
      </c>
      <c r="H38" s="189">
        <f t="shared" si="7"/>
        <v>97.263999999999996</v>
      </c>
      <c r="I38" s="332">
        <v>3.9</v>
      </c>
      <c r="J38" s="190">
        <v>805355</v>
      </c>
      <c r="K38" s="189">
        <f t="shared" si="11"/>
        <v>91.168000000000006</v>
      </c>
      <c r="L38" s="368">
        <v>3.5</v>
      </c>
      <c r="M38" s="190">
        <v>1006205</v>
      </c>
      <c r="N38" s="189">
        <f t="shared" si="8"/>
        <v>124.93899999999999</v>
      </c>
      <c r="O38" s="392">
        <v>4.5999999999999996</v>
      </c>
      <c r="P38" s="190">
        <v>913311</v>
      </c>
      <c r="Q38" s="189">
        <f t="shared" si="9"/>
        <v>90.768000000000001</v>
      </c>
      <c r="R38" s="392">
        <v>3.9</v>
      </c>
      <c r="S38" s="540">
        <v>813386</v>
      </c>
      <c r="T38" s="541">
        <f t="shared" si="10"/>
        <v>89.058999999999997</v>
      </c>
      <c r="U38" s="544">
        <v>3.3</v>
      </c>
    </row>
    <row r="39" spans="1:21" ht="20.100000000000001" customHeight="1" x14ac:dyDescent="0.15">
      <c r="A39" s="22">
        <v>2334401</v>
      </c>
      <c r="B39" s="831"/>
      <c r="C39" s="832"/>
      <c r="D39" s="192"/>
      <c r="E39" s="307" t="s">
        <v>181</v>
      </c>
      <c r="F39" s="24"/>
      <c r="G39" s="190">
        <v>2428956</v>
      </c>
      <c r="H39" s="189">
        <f t="shared" si="7"/>
        <v>104.051</v>
      </c>
      <c r="I39" s="332">
        <v>10.7</v>
      </c>
      <c r="J39" s="190">
        <v>2564583</v>
      </c>
      <c r="K39" s="189">
        <f t="shared" si="11"/>
        <v>105.58399999999999</v>
      </c>
      <c r="L39" s="368">
        <v>11.3</v>
      </c>
      <c r="M39" s="190">
        <v>2390351</v>
      </c>
      <c r="N39" s="189">
        <f t="shared" si="8"/>
        <v>93.206000000000003</v>
      </c>
      <c r="O39" s="392">
        <v>10.8</v>
      </c>
      <c r="P39" s="190">
        <v>2485175</v>
      </c>
      <c r="Q39" s="189">
        <f t="shared" si="9"/>
        <v>103.96700000000001</v>
      </c>
      <c r="R39" s="392">
        <v>10.7</v>
      </c>
      <c r="S39" s="540">
        <v>2326552</v>
      </c>
      <c r="T39" s="541">
        <f t="shared" si="10"/>
        <v>93.61699999999999</v>
      </c>
      <c r="U39" s="544">
        <v>9.3000000000000007</v>
      </c>
    </row>
    <row r="40" spans="1:21" ht="20.100000000000001" customHeight="1" thickBot="1" x14ac:dyDescent="0.2">
      <c r="B40" s="155"/>
      <c r="C40" s="303"/>
      <c r="D40" s="193"/>
      <c r="E40" s="142"/>
      <c r="F40" s="194"/>
      <c r="G40" s="233"/>
      <c r="H40" s="195"/>
      <c r="I40" s="195"/>
      <c r="J40" s="233"/>
      <c r="K40" s="195"/>
      <c r="L40" s="195"/>
      <c r="M40" s="233"/>
      <c r="N40" s="195"/>
      <c r="O40" s="195"/>
      <c r="P40" s="233"/>
      <c r="Q40" s="195"/>
      <c r="R40" s="195"/>
      <c r="S40" s="233"/>
      <c r="T40" s="195"/>
      <c r="U40" s="213"/>
    </row>
    <row r="41" spans="1:21" ht="20.100000000000001" customHeight="1" x14ac:dyDescent="0.15">
      <c r="B41" s="722" t="s">
        <v>182</v>
      </c>
      <c r="C41" s="722"/>
      <c r="D41" s="722"/>
      <c r="E41" s="722"/>
      <c r="F41" s="722"/>
      <c r="G41" s="722"/>
      <c r="H41" s="722"/>
      <c r="I41" s="722"/>
      <c r="J41" s="722"/>
      <c r="K41" s="722"/>
      <c r="L41" s="722"/>
      <c r="M41" s="302"/>
      <c r="N41" s="302"/>
      <c r="O41" s="302"/>
      <c r="P41" s="302"/>
      <c r="Q41" s="302"/>
      <c r="R41" s="302"/>
      <c r="S41" s="302"/>
      <c r="T41" s="775" t="s">
        <v>28</v>
      </c>
      <c r="U41" s="775"/>
    </row>
    <row r="42" spans="1:21" ht="20.100000000000001" customHeight="1" x14ac:dyDescent="0.15">
      <c r="B42" s="302" t="s">
        <v>27</v>
      </c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</row>
    <row r="44" spans="1:21" ht="20.100000000000001" customHeight="1" x14ac:dyDescent="0.15">
      <c r="P44" s="325"/>
    </row>
  </sheetData>
  <sheetProtection sheet="1" objects="1" scenarios="1" selectLockedCells="1" selectUnlockedCells="1"/>
  <mergeCells count="51">
    <mergeCell ref="T41:U41"/>
    <mergeCell ref="B30:F30"/>
    <mergeCell ref="B41:L41"/>
    <mergeCell ref="B31:C31"/>
    <mergeCell ref="B27:F29"/>
    <mergeCell ref="G27:I27"/>
    <mergeCell ref="B32:C39"/>
    <mergeCell ref="P27:R27"/>
    <mergeCell ref="G28:G29"/>
    <mergeCell ref="J28:J29"/>
    <mergeCell ref="M28:M29"/>
    <mergeCell ref="P28:P29"/>
    <mergeCell ref="J27:L27"/>
    <mergeCell ref="M27:O27"/>
    <mergeCell ref="C8:E8"/>
    <mergeCell ref="C9:E9"/>
    <mergeCell ref="C16:E16"/>
    <mergeCell ref="C18:E18"/>
    <mergeCell ref="C10:E10"/>
    <mergeCell ref="C13:E13"/>
    <mergeCell ref="C17:E17"/>
    <mergeCell ref="C11:E11"/>
    <mergeCell ref="C14:E14"/>
    <mergeCell ref="C15:E15"/>
    <mergeCell ref="C12:E12"/>
    <mergeCell ref="C19:E19"/>
    <mergeCell ref="C20:E20"/>
    <mergeCell ref="C21:E21"/>
    <mergeCell ref="C22:E22"/>
    <mergeCell ref="T24:U24"/>
    <mergeCell ref="R4:R5"/>
    <mergeCell ref="B3:F5"/>
    <mergeCell ref="P3:R3"/>
    <mergeCell ref="M4:M5"/>
    <mergeCell ref="O4:O5"/>
    <mergeCell ref="G3:I3"/>
    <mergeCell ref="M3:O3"/>
    <mergeCell ref="J3:L3"/>
    <mergeCell ref="P4:P5"/>
    <mergeCell ref="B6:E6"/>
    <mergeCell ref="B7:F7"/>
    <mergeCell ref="J4:J5"/>
    <mergeCell ref="L4:L5"/>
    <mergeCell ref="I4:I5"/>
    <mergeCell ref="G4:G5"/>
    <mergeCell ref="S3:U3"/>
    <mergeCell ref="S4:S5"/>
    <mergeCell ref="U4:U5"/>
    <mergeCell ref="S27:U27"/>
    <mergeCell ref="S28:S29"/>
    <mergeCell ref="S26:U26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X44"/>
  <sheetViews>
    <sheetView view="pageBreakPreview" topLeftCell="A10" zoomScaleNormal="90" zoomScaleSheetLayoutView="100" workbookViewId="0">
      <pane xSplit="5" topLeftCell="F1" activePane="topRight" state="frozen"/>
      <selection activeCell="G38" sqref="G38"/>
      <selection pane="topRight" activeCell="W12" sqref="W12"/>
    </sheetView>
  </sheetViews>
  <sheetFormatPr defaultRowHeight="20.100000000000001" customHeight="1" x14ac:dyDescent="0.15"/>
  <cols>
    <col min="1" max="1" width="0" style="22" hidden="1" customWidth="1"/>
    <col min="2" max="2" width="1.25" style="22" hidden="1" customWidth="1"/>
    <col min="3" max="3" width="3.75" style="22" hidden="1" customWidth="1"/>
    <col min="4" max="4" width="1.25" style="22" hidden="1" customWidth="1"/>
    <col min="5" max="5" width="14.625" style="22" hidden="1" customWidth="1"/>
    <col min="6" max="6" width="1.25" style="22" hidden="1" customWidth="1"/>
    <col min="7" max="7" width="13.125" style="22" hidden="1" customWidth="1"/>
    <col min="8" max="9" width="8.625" style="22" hidden="1" customWidth="1"/>
    <col min="10" max="10" width="13.125" style="22" hidden="1" customWidth="1"/>
    <col min="11" max="12" width="8.625" style="22" hidden="1" customWidth="1"/>
    <col min="13" max="13" width="13.125" style="22" customWidth="1"/>
    <col min="14" max="15" width="8.625" style="22" customWidth="1"/>
    <col min="16" max="16" width="13" style="22" customWidth="1"/>
    <col min="17" max="18" width="8.625" style="22" customWidth="1"/>
    <col min="19" max="19" width="13.125" style="22" customWidth="1"/>
    <col min="20" max="20" width="9.25" style="22" customWidth="1"/>
    <col min="21" max="21" width="9" style="22" customWidth="1"/>
    <col min="22" max="16384" width="9" style="22"/>
  </cols>
  <sheetData>
    <row r="1" spans="1:21" ht="20.100000000000001" hidden="1" customHeight="1" x14ac:dyDescent="0.15">
      <c r="R1" s="16"/>
      <c r="S1" s="340"/>
      <c r="T1" s="340"/>
      <c r="U1" s="349"/>
    </row>
    <row r="2" spans="1:21" ht="20.100000000000001" customHeight="1" thickBot="1" x14ac:dyDescent="0.2">
      <c r="B2" s="22" t="s">
        <v>383</v>
      </c>
      <c r="R2" s="16"/>
      <c r="S2" s="431"/>
      <c r="T2" s="431"/>
      <c r="U2" s="442" t="s">
        <v>1</v>
      </c>
    </row>
    <row r="3" spans="1:21" ht="20.100000000000001" customHeight="1" x14ac:dyDescent="0.15">
      <c r="B3" s="692" t="s">
        <v>161</v>
      </c>
      <c r="C3" s="693"/>
      <c r="D3" s="693"/>
      <c r="E3" s="693"/>
      <c r="F3" s="693"/>
      <c r="G3" s="693" t="s">
        <v>438</v>
      </c>
      <c r="H3" s="693"/>
      <c r="I3" s="693"/>
      <c r="J3" s="693" t="s">
        <v>349</v>
      </c>
      <c r="K3" s="693"/>
      <c r="L3" s="693"/>
      <c r="M3" s="693" t="s">
        <v>414</v>
      </c>
      <c r="N3" s="693"/>
      <c r="O3" s="693"/>
      <c r="P3" s="693" t="s">
        <v>394</v>
      </c>
      <c r="Q3" s="693"/>
      <c r="R3" s="701"/>
      <c r="S3" s="697" t="s">
        <v>436</v>
      </c>
      <c r="T3" s="697"/>
      <c r="U3" s="698"/>
    </row>
    <row r="4" spans="1:21" ht="20.100000000000001" customHeight="1" x14ac:dyDescent="0.15">
      <c r="B4" s="694"/>
      <c r="C4" s="695"/>
      <c r="D4" s="695"/>
      <c r="E4" s="695"/>
      <c r="F4" s="695"/>
      <c r="G4" s="788" t="s">
        <v>32</v>
      </c>
      <c r="H4" s="350" t="s">
        <v>33</v>
      </c>
      <c r="I4" s="788" t="s">
        <v>34</v>
      </c>
      <c r="J4" s="695" t="s">
        <v>32</v>
      </c>
      <c r="K4" s="350" t="s">
        <v>33</v>
      </c>
      <c r="L4" s="695" t="s">
        <v>34</v>
      </c>
      <c r="M4" s="695" t="s">
        <v>32</v>
      </c>
      <c r="N4" s="443" t="s">
        <v>33</v>
      </c>
      <c r="O4" s="695" t="s">
        <v>34</v>
      </c>
      <c r="P4" s="695" t="s">
        <v>32</v>
      </c>
      <c r="Q4" s="443" t="s">
        <v>33</v>
      </c>
      <c r="R4" s="695" t="s">
        <v>34</v>
      </c>
      <c r="S4" s="747" t="s">
        <v>32</v>
      </c>
      <c r="T4" s="446" t="s">
        <v>33</v>
      </c>
      <c r="U4" s="822" t="s">
        <v>34</v>
      </c>
    </row>
    <row r="5" spans="1:21" ht="20.100000000000001" customHeight="1" x14ac:dyDescent="0.15">
      <c r="B5" s="694"/>
      <c r="C5" s="695"/>
      <c r="D5" s="695"/>
      <c r="E5" s="695"/>
      <c r="F5" s="695"/>
      <c r="G5" s="813"/>
      <c r="H5" s="355" t="s">
        <v>35</v>
      </c>
      <c r="I5" s="813"/>
      <c r="J5" s="695"/>
      <c r="K5" s="355" t="s">
        <v>35</v>
      </c>
      <c r="L5" s="695"/>
      <c r="M5" s="695"/>
      <c r="N5" s="447" t="s">
        <v>35</v>
      </c>
      <c r="O5" s="695"/>
      <c r="P5" s="695"/>
      <c r="Q5" s="447" t="s">
        <v>35</v>
      </c>
      <c r="R5" s="695"/>
      <c r="S5" s="747"/>
      <c r="T5" s="448" t="s">
        <v>35</v>
      </c>
      <c r="U5" s="822"/>
    </row>
    <row r="6" spans="1:21" ht="20.100000000000001" customHeight="1" x14ac:dyDescent="0.15">
      <c r="B6" s="826"/>
      <c r="C6" s="827"/>
      <c r="D6" s="827"/>
      <c r="E6" s="827"/>
      <c r="F6" s="180"/>
      <c r="G6" s="181"/>
      <c r="H6" s="182"/>
      <c r="I6" s="182"/>
      <c r="J6" s="25"/>
      <c r="K6" s="182"/>
      <c r="L6" s="182"/>
      <c r="M6" s="25"/>
      <c r="N6" s="182"/>
      <c r="O6" s="182"/>
      <c r="P6" s="26"/>
      <c r="Q6" s="203"/>
      <c r="R6" s="203"/>
      <c r="S6" s="25"/>
      <c r="T6" s="182"/>
      <c r="U6" s="280"/>
    </row>
    <row r="7" spans="1:21" ht="20.100000000000001" customHeight="1" x14ac:dyDescent="0.15">
      <c r="A7" s="177">
        <v>42831887</v>
      </c>
      <c r="B7" s="682" t="s">
        <v>162</v>
      </c>
      <c r="C7" s="683"/>
      <c r="D7" s="683"/>
      <c r="E7" s="683"/>
      <c r="F7" s="683"/>
      <c r="G7" s="320">
        <f>SUM(G8,G10,G11,G12,G13,G14,G15,G16,G17,G18,G21,G22)</f>
        <v>44748396</v>
      </c>
      <c r="H7" s="378">
        <f>ROUND(G7/A7,5)*100</f>
        <v>104.474</v>
      </c>
      <c r="I7" s="378">
        <f>ROUND(G7/G7,5)*100</f>
        <v>100</v>
      </c>
      <c r="J7" s="320">
        <f>SUM(J8,J10,J11,J12,J13,J14,J15,J16,J17,J18,J21,J22)</f>
        <v>46578010</v>
      </c>
      <c r="K7" s="379">
        <f t="shared" ref="K7:K16" si="0">ROUND(J7/G7,5)*100</f>
        <v>104.08900000000001</v>
      </c>
      <c r="L7" s="378">
        <f>ROUND(J7/J7,5)*100</f>
        <v>100</v>
      </c>
      <c r="M7" s="321">
        <f>SUM(M8,M10,M11,M12,M13,M14,M15,M16,M17,M18,M21,M22)</f>
        <v>54156488</v>
      </c>
      <c r="N7" s="437">
        <f>ROUND(M7/J7,5)*100</f>
        <v>116.27099999999999</v>
      </c>
      <c r="O7" s="437">
        <f>ROUND(M7/M7,5)*100</f>
        <v>100</v>
      </c>
      <c r="P7" s="321">
        <f>SUM(P8,P10,P11,P12,P13,P14,P15,P16,P17,P18,P21,P22)</f>
        <v>53715934</v>
      </c>
      <c r="Q7" s="437">
        <f>ROUND(P7/M7,5)*100</f>
        <v>99.186999999999998</v>
      </c>
      <c r="R7" s="437">
        <f>ROUND(P7/P7,5)*100</f>
        <v>100</v>
      </c>
      <c r="S7" s="526">
        <f>SUM(S8,S10:S18,S21,S22)</f>
        <v>53324606</v>
      </c>
      <c r="T7" s="243">
        <f>ROUND(S7/P7,5)*100</f>
        <v>99.271000000000001</v>
      </c>
      <c r="U7" s="498">
        <f>ROUND(S7/$S$7,5)*100</f>
        <v>100</v>
      </c>
    </row>
    <row r="8" spans="1:21" ht="20.100000000000001" customHeight="1" x14ac:dyDescent="0.15">
      <c r="A8" s="321">
        <v>5942828</v>
      </c>
      <c r="B8" s="103"/>
      <c r="C8" s="725" t="s">
        <v>323</v>
      </c>
      <c r="D8" s="725"/>
      <c r="E8" s="725"/>
      <c r="F8" s="14"/>
      <c r="G8" s="321">
        <v>5999656</v>
      </c>
      <c r="H8" s="378">
        <f t="shared" ref="H8:H20" si="1">ROUND(G8/A8,5)*100</f>
        <v>100.956</v>
      </c>
      <c r="I8" s="378">
        <f>ROUND(G8/G7,5)*100</f>
        <v>13.408000000000001</v>
      </c>
      <c r="J8" s="321">
        <v>5718347</v>
      </c>
      <c r="K8" s="379">
        <f t="shared" si="0"/>
        <v>95.311000000000007</v>
      </c>
      <c r="L8" s="379">
        <f>ROUND(J8/J7,5)*100</f>
        <v>12.277000000000001</v>
      </c>
      <c r="M8" s="321">
        <v>5581220</v>
      </c>
      <c r="N8" s="437">
        <f t="shared" ref="N8:N20" si="2">ROUND(M8/J8,5)*100</f>
        <v>97.602000000000004</v>
      </c>
      <c r="O8" s="437">
        <f>ROUND(M8/M7,5)*100</f>
        <v>10.305999999999999</v>
      </c>
      <c r="P8" s="321">
        <v>5729475</v>
      </c>
      <c r="Q8" s="437">
        <f>ROUND(P8/M8,5)*100</f>
        <v>102.65599999999999</v>
      </c>
      <c r="R8" s="437">
        <f>ROUND(P8/P7,5)*100</f>
        <v>10.666</v>
      </c>
      <c r="S8" s="526">
        <v>5904944</v>
      </c>
      <c r="T8" s="243">
        <f t="shared" ref="T8:T20" si="3">ROUND(S8/P8,5)*100</f>
        <v>103.06299999999999</v>
      </c>
      <c r="U8" s="498">
        <f t="shared" ref="U8:U20" si="4">ROUND(S8/$S$7,5)*100</f>
        <v>11.074</v>
      </c>
    </row>
    <row r="9" spans="1:21" ht="20.100000000000001" customHeight="1" x14ac:dyDescent="0.15">
      <c r="A9" s="322">
        <v>3366807</v>
      </c>
      <c r="B9" s="103"/>
      <c r="C9" s="775" t="s">
        <v>163</v>
      </c>
      <c r="D9" s="775"/>
      <c r="E9" s="775"/>
      <c r="F9" s="14"/>
      <c r="G9" s="322">
        <v>3467216</v>
      </c>
      <c r="H9" s="378">
        <f t="shared" si="1"/>
        <v>102.982</v>
      </c>
      <c r="I9" s="256">
        <f>ROUND(G9/G7,5)*100</f>
        <v>7.7479999999999993</v>
      </c>
      <c r="J9" s="322">
        <v>3497524</v>
      </c>
      <c r="K9" s="379">
        <f t="shared" si="0"/>
        <v>100.874</v>
      </c>
      <c r="L9" s="256">
        <f>ROUND(J9/J7,5)*100</f>
        <v>7.5090000000000003</v>
      </c>
      <c r="M9" s="322">
        <v>3505354</v>
      </c>
      <c r="N9" s="437">
        <f t="shared" si="2"/>
        <v>100.224</v>
      </c>
      <c r="O9" s="256">
        <f>ROUND(M9/M7,5)*100</f>
        <v>6.4729999999999999</v>
      </c>
      <c r="P9" s="322">
        <v>3555253</v>
      </c>
      <c r="Q9" s="437">
        <f t="shared" ref="Q9:Q20" si="5">ROUND(P9/M9,5)*100</f>
        <v>101.42400000000001</v>
      </c>
      <c r="R9" s="256">
        <f>ROUND(P9/P7,5)*100</f>
        <v>6.6189999999999998</v>
      </c>
      <c r="S9" s="545">
        <v>3630135</v>
      </c>
      <c r="T9" s="243">
        <f t="shared" si="3"/>
        <v>102.10600000000001</v>
      </c>
      <c r="U9" s="498">
        <f t="shared" si="4"/>
        <v>6.8079999999999998</v>
      </c>
    </row>
    <row r="10" spans="1:21" ht="20.100000000000001" customHeight="1" x14ac:dyDescent="0.15">
      <c r="A10" s="323">
        <v>5430735</v>
      </c>
      <c r="B10" s="103"/>
      <c r="C10" s="725" t="s">
        <v>324</v>
      </c>
      <c r="D10" s="725"/>
      <c r="E10" s="725"/>
      <c r="F10" s="14"/>
      <c r="G10" s="323">
        <v>5508918</v>
      </c>
      <c r="H10" s="378">
        <f t="shared" si="1"/>
        <v>101.44</v>
      </c>
      <c r="I10" s="379">
        <f>ROUND(G10/G7,5)*100</f>
        <v>12.311</v>
      </c>
      <c r="J10" s="323">
        <v>5866534</v>
      </c>
      <c r="K10" s="379">
        <f t="shared" si="0"/>
        <v>106.492</v>
      </c>
      <c r="L10" s="379">
        <f>ROUND(J10/J7,5)*100</f>
        <v>12.595000000000001</v>
      </c>
      <c r="M10" s="323">
        <v>5683980</v>
      </c>
      <c r="N10" s="437">
        <f>ROUND(M10/J10,5)*100</f>
        <v>96.887999999999991</v>
      </c>
      <c r="O10" s="437">
        <f>ROUND(M10/M7,5)*100</f>
        <v>10.495000000000001</v>
      </c>
      <c r="P10" s="323">
        <v>5804941</v>
      </c>
      <c r="Q10" s="437">
        <f t="shared" si="5"/>
        <v>102.128</v>
      </c>
      <c r="R10" s="437">
        <f>ROUND(P10/P7,5)*100</f>
        <v>10.807</v>
      </c>
      <c r="S10" s="546">
        <v>5656356</v>
      </c>
      <c r="T10" s="243">
        <f t="shared" si="3"/>
        <v>97.44</v>
      </c>
      <c r="U10" s="498">
        <f t="shared" si="4"/>
        <v>10.606999999999999</v>
      </c>
    </row>
    <row r="11" spans="1:21" ht="20.100000000000001" customHeight="1" x14ac:dyDescent="0.15">
      <c r="A11" s="323">
        <v>268870</v>
      </c>
      <c r="B11" s="103"/>
      <c r="C11" s="725" t="s">
        <v>164</v>
      </c>
      <c r="D11" s="725"/>
      <c r="E11" s="725"/>
      <c r="F11" s="14"/>
      <c r="G11" s="323">
        <v>278296</v>
      </c>
      <c r="H11" s="378">
        <f t="shared" si="1"/>
        <v>103.50600000000001</v>
      </c>
      <c r="I11" s="379">
        <f>ROUND(G11/G7,5)*100</f>
        <v>0.622</v>
      </c>
      <c r="J11" s="323">
        <v>292030</v>
      </c>
      <c r="K11" s="379">
        <f t="shared" si="0"/>
        <v>104.935</v>
      </c>
      <c r="L11" s="379">
        <f>ROUND(J11/J7,5)*100</f>
        <v>0.627</v>
      </c>
      <c r="M11" s="323">
        <v>323590</v>
      </c>
      <c r="N11" s="437">
        <f t="shared" si="2"/>
        <v>110.80700000000002</v>
      </c>
      <c r="O11" s="437">
        <f>ROUND(M11/M7,5)*100</f>
        <v>0.59799999999999998</v>
      </c>
      <c r="P11" s="323">
        <v>312385</v>
      </c>
      <c r="Q11" s="437">
        <f t="shared" si="5"/>
        <v>96.536999999999992</v>
      </c>
      <c r="R11" s="437">
        <f>ROUND(P11/P7,5)*100</f>
        <v>0.58199999999999996</v>
      </c>
      <c r="S11" s="546">
        <v>443054</v>
      </c>
      <c r="T11" s="243">
        <f t="shared" si="3"/>
        <v>141.82900000000001</v>
      </c>
      <c r="U11" s="498">
        <f t="shared" si="4"/>
        <v>0.83099999999999996</v>
      </c>
    </row>
    <row r="12" spans="1:21" ht="20.100000000000001" customHeight="1" x14ac:dyDescent="0.15">
      <c r="A12" s="323">
        <v>13019877</v>
      </c>
      <c r="B12" s="103"/>
      <c r="C12" s="725" t="s">
        <v>362</v>
      </c>
      <c r="D12" s="725"/>
      <c r="E12" s="725"/>
      <c r="F12" s="14"/>
      <c r="G12" s="323">
        <v>14039874</v>
      </c>
      <c r="H12" s="378">
        <f t="shared" si="1"/>
        <v>107.834</v>
      </c>
      <c r="I12" s="379">
        <f>ROUND(G12/G7,5)*100</f>
        <v>31.374999999999996</v>
      </c>
      <c r="J12" s="323">
        <v>14468493</v>
      </c>
      <c r="K12" s="379">
        <f t="shared" si="0"/>
        <v>103.053</v>
      </c>
      <c r="L12" s="379">
        <f>ROUND(J12/J7,5)*100</f>
        <v>31.063000000000002</v>
      </c>
      <c r="M12" s="323">
        <v>15210231</v>
      </c>
      <c r="N12" s="437">
        <f t="shared" si="2"/>
        <v>105.127</v>
      </c>
      <c r="O12" s="437">
        <f>ROUND(M12/M7,5)*100</f>
        <v>28.085999999999999</v>
      </c>
      <c r="P12" s="323">
        <v>16371049</v>
      </c>
      <c r="Q12" s="437">
        <f t="shared" si="5"/>
        <v>107.63199999999999</v>
      </c>
      <c r="R12" s="437">
        <f>ROUND(P12/P7,5)*100</f>
        <v>30.476999999999997</v>
      </c>
      <c r="S12" s="546">
        <v>17605256</v>
      </c>
      <c r="T12" s="243">
        <f t="shared" si="3"/>
        <v>107.539</v>
      </c>
      <c r="U12" s="498">
        <f t="shared" si="4"/>
        <v>33.015000000000001</v>
      </c>
    </row>
    <row r="13" spans="1:21" ht="20.100000000000001" customHeight="1" x14ac:dyDescent="0.15">
      <c r="A13" s="323">
        <v>1782745</v>
      </c>
      <c r="B13" s="103"/>
      <c r="C13" s="725" t="s">
        <v>363</v>
      </c>
      <c r="D13" s="725"/>
      <c r="E13" s="725"/>
      <c r="F13" s="14"/>
      <c r="G13" s="323">
        <v>1832630</v>
      </c>
      <c r="H13" s="378">
        <f t="shared" si="1"/>
        <v>102.79799999999999</v>
      </c>
      <c r="I13" s="379">
        <f>ROUND(G13/G7,5)*100</f>
        <v>4.0949999999999998</v>
      </c>
      <c r="J13" s="323">
        <v>1924441</v>
      </c>
      <c r="K13" s="379">
        <f t="shared" si="0"/>
        <v>105.01</v>
      </c>
      <c r="L13" s="379">
        <f>ROUND(J13/J7,5)*100</f>
        <v>4.1320000000000006</v>
      </c>
      <c r="M13" s="323">
        <v>2060943</v>
      </c>
      <c r="N13" s="437">
        <f t="shared" si="2"/>
        <v>107.09299999999999</v>
      </c>
      <c r="O13" s="437">
        <f>ROUND(M13/M7,5)*100</f>
        <v>3.8059999999999996</v>
      </c>
      <c r="P13" s="323">
        <v>1790097</v>
      </c>
      <c r="Q13" s="437">
        <f t="shared" si="5"/>
        <v>86.858000000000004</v>
      </c>
      <c r="R13" s="437">
        <f>ROUND(P13/P7,5)*100</f>
        <v>3.3329999999999997</v>
      </c>
      <c r="S13" s="546">
        <v>1939501</v>
      </c>
      <c r="T13" s="243">
        <f t="shared" si="3"/>
        <v>108.346</v>
      </c>
      <c r="U13" s="498">
        <f t="shared" si="4"/>
        <v>3.637</v>
      </c>
    </row>
    <row r="14" spans="1:21" ht="20.100000000000001" customHeight="1" x14ac:dyDescent="0.15">
      <c r="A14" s="323">
        <v>3578861</v>
      </c>
      <c r="B14" s="103"/>
      <c r="C14" s="725" t="s">
        <v>364</v>
      </c>
      <c r="D14" s="725"/>
      <c r="E14" s="725"/>
      <c r="F14" s="14"/>
      <c r="G14" s="323">
        <v>3556213</v>
      </c>
      <c r="H14" s="378">
        <f t="shared" si="1"/>
        <v>99.367000000000004</v>
      </c>
      <c r="I14" s="379">
        <f>ROUND(G14/G7,5)*100</f>
        <v>7.9470000000000001</v>
      </c>
      <c r="J14" s="323">
        <v>3431133</v>
      </c>
      <c r="K14" s="379">
        <f t="shared" si="0"/>
        <v>96.48299999999999</v>
      </c>
      <c r="L14" s="379">
        <f>ROUND(J14/J7,5)*100</f>
        <v>7.3660000000000005</v>
      </c>
      <c r="M14" s="323">
        <v>3410941</v>
      </c>
      <c r="N14" s="437">
        <f t="shared" si="2"/>
        <v>99.412000000000006</v>
      </c>
      <c r="O14" s="578">
        <f>ROUND(M14/M7,5)*100</f>
        <v>6.2979999999999992</v>
      </c>
      <c r="P14" s="323">
        <v>3206976</v>
      </c>
      <c r="Q14" s="437">
        <f t="shared" si="5"/>
        <v>94.02000000000001</v>
      </c>
      <c r="R14" s="437">
        <f>ROUND(P14/P7,5)*100</f>
        <v>5.9700000000000006</v>
      </c>
      <c r="S14" s="546">
        <v>3111144</v>
      </c>
      <c r="T14" s="243">
        <f t="shared" si="3"/>
        <v>97.012</v>
      </c>
      <c r="U14" s="498">
        <f t="shared" si="4"/>
        <v>5.8340000000000005</v>
      </c>
    </row>
    <row r="15" spans="1:21" ht="20.100000000000001" customHeight="1" x14ac:dyDescent="0.15">
      <c r="A15" s="323">
        <v>2782004</v>
      </c>
      <c r="B15" s="103"/>
      <c r="C15" s="725" t="s">
        <v>365</v>
      </c>
      <c r="D15" s="725"/>
      <c r="E15" s="725"/>
      <c r="F15" s="14"/>
      <c r="G15" s="323">
        <v>2385527</v>
      </c>
      <c r="H15" s="378">
        <f t="shared" si="1"/>
        <v>85.748999999999995</v>
      </c>
      <c r="I15" s="379">
        <f>ROUND(G15/G7,5)*100</f>
        <v>5.3310000000000004</v>
      </c>
      <c r="J15" s="323">
        <v>3538019</v>
      </c>
      <c r="K15" s="379">
        <f t="shared" si="0"/>
        <v>148.31200000000001</v>
      </c>
      <c r="L15" s="379">
        <f>ROUND(J15/J7,5)*100</f>
        <v>7.5960000000000001</v>
      </c>
      <c r="M15" s="323">
        <v>4884297</v>
      </c>
      <c r="N15" s="437">
        <f t="shared" si="2"/>
        <v>138.05199999999999</v>
      </c>
      <c r="O15" s="437">
        <f>ROUND(M15/M7,5)*100</f>
        <v>9.0190000000000001</v>
      </c>
      <c r="P15" s="323">
        <v>3885389</v>
      </c>
      <c r="Q15" s="437">
        <f t="shared" si="5"/>
        <v>79.549000000000007</v>
      </c>
      <c r="R15" s="437">
        <f>ROUND(P15/P7,5)*100</f>
        <v>7.2330000000000005</v>
      </c>
      <c r="S15" s="546">
        <v>4210371</v>
      </c>
      <c r="T15" s="243">
        <f t="shared" si="3"/>
        <v>108.36399999999999</v>
      </c>
      <c r="U15" s="498">
        <f t="shared" si="4"/>
        <v>7.8959999999999999</v>
      </c>
    </row>
    <row r="16" spans="1:21" ht="20.100000000000001" customHeight="1" x14ac:dyDescent="0.15">
      <c r="A16" s="323">
        <v>23000</v>
      </c>
      <c r="B16" s="103"/>
      <c r="C16" s="725" t="s">
        <v>165</v>
      </c>
      <c r="D16" s="725"/>
      <c r="E16" s="725"/>
      <c r="F16" s="14"/>
      <c r="G16" s="323">
        <v>58650</v>
      </c>
      <c r="H16" s="378">
        <f t="shared" si="1"/>
        <v>254.99999999999997</v>
      </c>
      <c r="I16" s="379">
        <f>ROUND(G16/G7,5)*100</f>
        <v>0.13100000000000001</v>
      </c>
      <c r="J16" s="323">
        <v>67200</v>
      </c>
      <c r="K16" s="379">
        <f t="shared" si="0"/>
        <v>114.578</v>
      </c>
      <c r="L16" s="379">
        <f>ROUND(J16/J7,5)*100</f>
        <v>0.14400000000000002</v>
      </c>
      <c r="M16" s="323">
        <v>265685</v>
      </c>
      <c r="N16" s="437">
        <f t="shared" si="2"/>
        <v>395.36500000000001</v>
      </c>
      <c r="O16" s="437">
        <f>ROUND(M16/M7,5)*100</f>
        <v>0.49100000000000005</v>
      </c>
      <c r="P16" s="323">
        <v>148125</v>
      </c>
      <c r="Q16" s="437">
        <f t="shared" si="5"/>
        <v>55.752000000000002</v>
      </c>
      <c r="R16" s="437">
        <f>ROUND(P16/P7,5)*100</f>
        <v>0.27599999999999997</v>
      </c>
      <c r="S16" s="546">
        <v>200236</v>
      </c>
      <c r="T16" s="243">
        <f t="shared" si="3"/>
        <v>135.17999999999998</v>
      </c>
      <c r="U16" s="498">
        <f t="shared" si="4"/>
        <v>0.376</v>
      </c>
    </row>
    <row r="17" spans="1:24" ht="20.100000000000001" customHeight="1" x14ac:dyDescent="0.15">
      <c r="A17" s="323">
        <v>3935391</v>
      </c>
      <c r="B17" s="103"/>
      <c r="C17" s="725" t="s">
        <v>366</v>
      </c>
      <c r="D17" s="725"/>
      <c r="E17" s="725"/>
      <c r="F17" s="14"/>
      <c r="G17" s="323">
        <v>3910472</v>
      </c>
      <c r="H17" s="378">
        <f t="shared" si="1"/>
        <v>99.367000000000004</v>
      </c>
      <c r="I17" s="379">
        <f>ROUND(G17/G7,5)*100</f>
        <v>8.738999999999999</v>
      </c>
      <c r="J17" s="323">
        <v>4436183</v>
      </c>
      <c r="K17" s="379">
        <f t="shared" ref="K17:K20" si="6">ROUND(J17/G17,5)*100</f>
        <v>113.44399999999999</v>
      </c>
      <c r="L17" s="379">
        <f>ROUND(J17/J7,5)*100</f>
        <v>9.5240000000000009</v>
      </c>
      <c r="M17" s="323">
        <v>3960655</v>
      </c>
      <c r="N17" s="437">
        <f t="shared" si="2"/>
        <v>89.281000000000006</v>
      </c>
      <c r="O17" s="437">
        <f>ROUND(M17/M7,5)*100</f>
        <v>7.3129999999999997</v>
      </c>
      <c r="P17" s="323">
        <v>4122799</v>
      </c>
      <c r="Q17" s="437">
        <f t="shared" si="5"/>
        <v>104.09399999999999</v>
      </c>
      <c r="R17" s="437">
        <f>ROUND(P17/P7,5)*100</f>
        <v>7.6749999999999998</v>
      </c>
      <c r="S17" s="546">
        <v>3770704</v>
      </c>
      <c r="T17" s="243">
        <f t="shared" si="3"/>
        <v>91.46</v>
      </c>
      <c r="U17" s="498">
        <f t="shared" si="4"/>
        <v>7.0709999999999997</v>
      </c>
    </row>
    <row r="18" spans="1:24" ht="20.100000000000001" customHeight="1" x14ac:dyDescent="0.15">
      <c r="A18" s="324">
        <v>6051998</v>
      </c>
      <c r="B18" s="103"/>
      <c r="C18" s="725" t="s">
        <v>166</v>
      </c>
      <c r="D18" s="725"/>
      <c r="E18" s="725"/>
      <c r="F18" s="14"/>
      <c r="G18" s="324">
        <v>7178160</v>
      </c>
      <c r="H18" s="378">
        <f t="shared" si="1"/>
        <v>118.608</v>
      </c>
      <c r="I18" s="379">
        <f>ROUND(G18/G7,5)*100</f>
        <v>16.041</v>
      </c>
      <c r="J18" s="324">
        <v>6835630</v>
      </c>
      <c r="K18" s="379">
        <f t="shared" si="6"/>
        <v>95.228000000000009</v>
      </c>
      <c r="L18" s="379">
        <f>ROUND(J18/J7,5)*100</f>
        <v>14.676</v>
      </c>
      <c r="M18" s="324">
        <v>12774946</v>
      </c>
      <c r="N18" s="437">
        <f t="shared" si="2"/>
        <v>186.88800000000001</v>
      </c>
      <c r="O18" s="578">
        <f>ROUND(M18/M7,5)*100</f>
        <v>23.588999999999999</v>
      </c>
      <c r="P18" s="324">
        <v>12344698</v>
      </c>
      <c r="Q18" s="437">
        <f t="shared" si="5"/>
        <v>96.631999999999991</v>
      </c>
      <c r="R18" s="437">
        <f>ROUND(P18/P7,5)*100</f>
        <v>22.980999999999998</v>
      </c>
      <c r="S18" s="547">
        <v>10483040</v>
      </c>
      <c r="T18" s="243">
        <f t="shared" si="3"/>
        <v>84.918999999999997</v>
      </c>
      <c r="U18" s="498">
        <f t="shared" si="4"/>
        <v>19.658999999999999</v>
      </c>
      <c r="X18" s="458"/>
    </row>
    <row r="19" spans="1:24" ht="20.100000000000001" customHeight="1" x14ac:dyDescent="0.15">
      <c r="A19" s="322">
        <v>5035630</v>
      </c>
      <c r="B19" s="103"/>
      <c r="C19" s="775" t="s">
        <v>167</v>
      </c>
      <c r="D19" s="775"/>
      <c r="E19" s="775"/>
      <c r="F19" s="14"/>
      <c r="G19" s="322">
        <v>6115632</v>
      </c>
      <c r="H19" s="378">
        <f t="shared" si="1"/>
        <v>121.44699999999999</v>
      </c>
      <c r="I19" s="256">
        <f>ROUND(G19/G7,5)*100</f>
        <v>13.667000000000002</v>
      </c>
      <c r="J19" s="322">
        <v>5181631</v>
      </c>
      <c r="K19" s="379">
        <f>ROUND(J19/G19,5)*100</f>
        <v>84.728000000000009</v>
      </c>
      <c r="L19" s="256">
        <f>ROUND(J19/J7,5)*100</f>
        <v>11.125</v>
      </c>
      <c r="M19" s="322">
        <v>11286423</v>
      </c>
      <c r="N19" s="437">
        <f t="shared" si="2"/>
        <v>217.816</v>
      </c>
      <c r="O19" s="256">
        <f>ROUND(M19/M7,5)*100</f>
        <v>20.84</v>
      </c>
      <c r="P19" s="322">
        <v>11125684</v>
      </c>
      <c r="Q19" s="437">
        <f t="shared" si="5"/>
        <v>98.575999999999993</v>
      </c>
      <c r="R19" s="256">
        <f>ROUND(P19/P7,5)*100</f>
        <v>20.712</v>
      </c>
      <c r="S19" s="545">
        <v>9206036</v>
      </c>
      <c r="T19" s="243">
        <f t="shared" si="3"/>
        <v>82.745999999999995</v>
      </c>
      <c r="U19" s="498">
        <f t="shared" si="4"/>
        <v>17.263999999999999</v>
      </c>
      <c r="X19" s="458"/>
    </row>
    <row r="20" spans="1:24" ht="20.100000000000001" customHeight="1" x14ac:dyDescent="0.15">
      <c r="A20" s="322">
        <v>1016368</v>
      </c>
      <c r="B20" s="103"/>
      <c r="C20" s="775" t="s">
        <v>168</v>
      </c>
      <c r="D20" s="775"/>
      <c r="E20" s="775"/>
      <c r="F20" s="14"/>
      <c r="G20" s="322">
        <v>1062528</v>
      </c>
      <c r="H20" s="378">
        <f t="shared" si="1"/>
        <v>104.542</v>
      </c>
      <c r="I20" s="256">
        <f>ROUND(G20/G7,5)*100</f>
        <v>2.3740000000000001</v>
      </c>
      <c r="J20" s="322">
        <v>1653999</v>
      </c>
      <c r="K20" s="379">
        <f t="shared" si="6"/>
        <v>155.666</v>
      </c>
      <c r="L20" s="256">
        <f>ROUND(J20/J7,5)*100</f>
        <v>3.5510000000000002</v>
      </c>
      <c r="M20" s="322">
        <v>1488523</v>
      </c>
      <c r="N20" s="437">
        <f t="shared" si="2"/>
        <v>89.995000000000005</v>
      </c>
      <c r="O20" s="256">
        <f>ROUND(M20/M7,5)*100</f>
        <v>2.7490000000000001</v>
      </c>
      <c r="P20" s="322">
        <v>1219014</v>
      </c>
      <c r="Q20" s="437">
        <f t="shared" si="5"/>
        <v>81.894000000000005</v>
      </c>
      <c r="R20" s="256">
        <f>ROUND(P20/P7,5)*100</f>
        <v>2.2689999999999997</v>
      </c>
      <c r="S20" s="545">
        <v>1277004</v>
      </c>
      <c r="T20" s="243">
        <f t="shared" si="3"/>
        <v>104.75699999999999</v>
      </c>
      <c r="U20" s="498">
        <f t="shared" si="4"/>
        <v>2.395</v>
      </c>
    </row>
    <row r="21" spans="1:24" ht="20.100000000000001" customHeight="1" x14ac:dyDescent="0.15">
      <c r="A21" s="261">
        <v>15578</v>
      </c>
      <c r="B21" s="103"/>
      <c r="C21" s="725" t="s">
        <v>169</v>
      </c>
      <c r="D21" s="725"/>
      <c r="E21" s="725"/>
      <c r="F21" s="14"/>
      <c r="G21" s="261">
        <v>0</v>
      </c>
      <c r="H21" s="326" t="s">
        <v>361</v>
      </c>
      <c r="I21" s="27" t="s">
        <v>95</v>
      </c>
      <c r="J21" s="261">
        <v>0</v>
      </c>
      <c r="K21" s="259">
        <v>0</v>
      </c>
      <c r="L21" s="259">
        <v>0</v>
      </c>
      <c r="M21" s="261">
        <v>0</v>
      </c>
      <c r="N21" s="261">
        <v>0</v>
      </c>
      <c r="O21" s="261">
        <v>0</v>
      </c>
      <c r="P21" s="261">
        <v>0</v>
      </c>
      <c r="Q21" s="261">
        <v>0</v>
      </c>
      <c r="R21" s="261">
        <v>0</v>
      </c>
      <c r="S21" s="533">
        <v>0</v>
      </c>
      <c r="T21" s="533">
        <v>0</v>
      </c>
      <c r="U21" s="534">
        <v>0</v>
      </c>
    </row>
    <row r="22" spans="1:24" ht="20.100000000000001" customHeight="1" x14ac:dyDescent="0.15">
      <c r="A22" s="261">
        <v>0</v>
      </c>
      <c r="B22" s="103"/>
      <c r="C22" s="725" t="s">
        <v>170</v>
      </c>
      <c r="D22" s="725"/>
      <c r="E22" s="725"/>
      <c r="F22" s="14"/>
      <c r="G22" s="261">
        <v>0</v>
      </c>
      <c r="H22" s="326" t="s">
        <v>361</v>
      </c>
      <c r="I22" s="27" t="s">
        <v>95</v>
      </c>
      <c r="J22" s="261">
        <v>0</v>
      </c>
      <c r="K22" s="259">
        <v>0</v>
      </c>
      <c r="L22" s="259">
        <v>0</v>
      </c>
      <c r="M22" s="261">
        <v>0</v>
      </c>
      <c r="N22" s="261">
        <v>0</v>
      </c>
      <c r="O22" s="261">
        <v>0</v>
      </c>
      <c r="P22" s="261">
        <v>0</v>
      </c>
      <c r="Q22" s="261">
        <v>0</v>
      </c>
      <c r="R22" s="261">
        <v>0</v>
      </c>
      <c r="S22" s="533">
        <v>0</v>
      </c>
      <c r="T22" s="533">
        <v>0</v>
      </c>
      <c r="U22" s="534">
        <v>0</v>
      </c>
    </row>
    <row r="23" spans="1:24" ht="20.100000000000001" customHeight="1" thickBot="1" x14ac:dyDescent="0.2">
      <c r="A23" s="577"/>
      <c r="B23" s="183"/>
      <c r="C23" s="184"/>
      <c r="D23" s="184"/>
      <c r="E23" s="184"/>
      <c r="F23" s="185"/>
      <c r="G23" s="186"/>
      <c r="H23" s="186"/>
      <c r="I23" s="186"/>
      <c r="J23" s="204"/>
      <c r="K23" s="186"/>
      <c r="L23" s="186"/>
      <c r="M23" s="204"/>
      <c r="N23" s="205"/>
      <c r="O23" s="204"/>
      <c r="P23" s="204"/>
      <c r="Q23" s="205"/>
      <c r="R23" s="204"/>
      <c r="S23" s="204"/>
      <c r="T23" s="205"/>
      <c r="U23" s="535"/>
    </row>
    <row r="24" spans="1:24" ht="19.5" customHeight="1" x14ac:dyDescent="0.15">
      <c r="A24" s="458"/>
      <c r="M24" s="206"/>
      <c r="N24" s="206"/>
      <c r="O24" s="206"/>
      <c r="P24" s="206"/>
      <c r="Q24" s="206"/>
      <c r="R24" s="207"/>
      <c r="S24" s="206"/>
      <c r="T24" s="825" t="s">
        <v>28</v>
      </c>
      <c r="U24" s="825"/>
    </row>
    <row r="25" spans="1:24" ht="20.100000000000001" customHeight="1" x14ac:dyDescent="0.15">
      <c r="M25" s="206"/>
      <c r="N25" s="206"/>
      <c r="O25" s="206"/>
      <c r="P25" s="206"/>
      <c r="Q25" s="206"/>
      <c r="R25" s="206"/>
      <c r="S25" s="206"/>
      <c r="T25" s="206"/>
      <c r="U25" s="206"/>
    </row>
    <row r="26" spans="1:24" ht="20.100000000000001" customHeight="1" thickBot="1" x14ac:dyDescent="0.2">
      <c r="B26" s="22" t="s">
        <v>384</v>
      </c>
      <c r="M26" s="206"/>
      <c r="N26" s="206"/>
      <c r="O26" s="206"/>
      <c r="P26" s="206"/>
      <c r="Q26" s="206"/>
      <c r="R26" s="207"/>
      <c r="S26" s="825" t="s">
        <v>1</v>
      </c>
      <c r="T26" s="825"/>
      <c r="U26" s="825"/>
    </row>
    <row r="27" spans="1:24" ht="20.100000000000001" customHeight="1" x14ac:dyDescent="0.15">
      <c r="B27" s="692" t="s">
        <v>161</v>
      </c>
      <c r="C27" s="693"/>
      <c r="D27" s="693"/>
      <c r="E27" s="693"/>
      <c r="F27" s="693"/>
      <c r="G27" s="701" t="s">
        <v>440</v>
      </c>
      <c r="H27" s="702"/>
      <c r="I27" s="696"/>
      <c r="J27" s="739" t="s">
        <v>349</v>
      </c>
      <c r="K27" s="834"/>
      <c r="L27" s="835"/>
      <c r="M27" s="739" t="s">
        <v>414</v>
      </c>
      <c r="N27" s="834"/>
      <c r="O27" s="835"/>
      <c r="P27" s="833" t="s">
        <v>394</v>
      </c>
      <c r="Q27" s="833"/>
      <c r="R27" s="833"/>
      <c r="S27" s="823" t="s">
        <v>436</v>
      </c>
      <c r="T27" s="735"/>
      <c r="U27" s="736"/>
    </row>
    <row r="28" spans="1:24" ht="20.100000000000001" customHeight="1" x14ac:dyDescent="0.15">
      <c r="B28" s="694"/>
      <c r="C28" s="695"/>
      <c r="D28" s="695"/>
      <c r="E28" s="695"/>
      <c r="F28" s="695"/>
      <c r="G28" s="788" t="s">
        <v>32</v>
      </c>
      <c r="H28" s="350" t="s">
        <v>33</v>
      </c>
      <c r="I28" s="350" t="s">
        <v>171</v>
      </c>
      <c r="J28" s="757" t="s">
        <v>32</v>
      </c>
      <c r="K28" s="208" t="s">
        <v>33</v>
      </c>
      <c r="L28" s="208" t="s">
        <v>171</v>
      </c>
      <c r="M28" s="757" t="s">
        <v>32</v>
      </c>
      <c r="N28" s="208" t="s">
        <v>33</v>
      </c>
      <c r="O28" s="208" t="s">
        <v>171</v>
      </c>
      <c r="P28" s="757" t="s">
        <v>32</v>
      </c>
      <c r="Q28" s="208" t="s">
        <v>33</v>
      </c>
      <c r="R28" s="208" t="s">
        <v>171</v>
      </c>
      <c r="S28" s="824" t="s">
        <v>32</v>
      </c>
      <c r="T28" s="281" t="s">
        <v>33</v>
      </c>
      <c r="U28" s="282" t="s">
        <v>171</v>
      </c>
    </row>
    <row r="29" spans="1:24" ht="20.100000000000001" customHeight="1" x14ac:dyDescent="0.15">
      <c r="A29" s="384" t="s">
        <v>439</v>
      </c>
      <c r="B29" s="694"/>
      <c r="C29" s="695"/>
      <c r="D29" s="695"/>
      <c r="E29" s="695"/>
      <c r="F29" s="695"/>
      <c r="G29" s="813"/>
      <c r="H29" s="355" t="s">
        <v>35</v>
      </c>
      <c r="I29" s="355" t="s">
        <v>172</v>
      </c>
      <c r="J29" s="757"/>
      <c r="K29" s="209" t="s">
        <v>35</v>
      </c>
      <c r="L29" s="209" t="s">
        <v>172</v>
      </c>
      <c r="M29" s="757"/>
      <c r="N29" s="209" t="s">
        <v>35</v>
      </c>
      <c r="O29" s="209" t="s">
        <v>172</v>
      </c>
      <c r="P29" s="757"/>
      <c r="Q29" s="209" t="s">
        <v>35</v>
      </c>
      <c r="R29" s="209" t="s">
        <v>172</v>
      </c>
      <c r="S29" s="824"/>
      <c r="T29" s="375" t="s">
        <v>35</v>
      </c>
      <c r="U29" s="284" t="s">
        <v>172</v>
      </c>
    </row>
    <row r="30" spans="1:24" ht="20.100000000000001" customHeight="1" x14ac:dyDescent="0.15">
      <c r="A30" s="22">
        <v>20120727</v>
      </c>
      <c r="B30" s="828" t="s">
        <v>173</v>
      </c>
      <c r="C30" s="829"/>
      <c r="D30" s="829"/>
      <c r="E30" s="829"/>
      <c r="F30" s="829"/>
      <c r="G30" s="188">
        <v>20711759</v>
      </c>
      <c r="H30" s="187">
        <f>ROUND(G30/A30,5)*100</f>
        <v>102.93699999999998</v>
      </c>
      <c r="I30" s="187" t="s">
        <v>174</v>
      </c>
      <c r="J30" s="188">
        <v>21099941</v>
      </c>
      <c r="K30" s="187">
        <f>ROUND(J30/G30,5)*100</f>
        <v>101.874</v>
      </c>
      <c r="L30" s="210" t="s">
        <v>174</v>
      </c>
      <c r="M30" s="188">
        <v>20561565</v>
      </c>
      <c r="N30" s="187">
        <f>ROUND(M30/J30,5)*100</f>
        <v>97.448000000000008</v>
      </c>
      <c r="O30" s="210" t="s">
        <v>174</v>
      </c>
      <c r="P30" s="188">
        <v>20507471</v>
      </c>
      <c r="Q30" s="187">
        <f>ROUND(P30/M30,5)*100</f>
        <v>99.736999999999995</v>
      </c>
      <c r="R30" s="210" t="s">
        <v>474</v>
      </c>
      <c r="S30" s="548">
        <v>20870568</v>
      </c>
      <c r="T30" s="541">
        <f>ROUND(S30/P30,5)*100</f>
        <v>101.77099999999999</v>
      </c>
      <c r="U30" s="422" t="s">
        <v>474</v>
      </c>
    </row>
    <row r="31" spans="1:24" ht="20.100000000000001" customHeight="1" x14ac:dyDescent="0.15">
      <c r="B31" s="830"/>
      <c r="C31" s="817"/>
      <c r="D31" s="356"/>
      <c r="E31" s="340"/>
      <c r="F31" s="28"/>
      <c r="G31" s="190"/>
      <c r="H31" s="191"/>
      <c r="I31" s="191"/>
      <c r="J31" s="190"/>
      <c r="K31" s="191"/>
      <c r="L31" s="211"/>
      <c r="M31" s="190"/>
      <c r="N31" s="191"/>
      <c r="O31" s="211"/>
      <c r="P31" s="190"/>
      <c r="Q31" s="191"/>
      <c r="R31" s="211"/>
      <c r="S31" s="538"/>
      <c r="T31" s="541"/>
      <c r="U31" s="539"/>
    </row>
    <row r="32" spans="1:24" ht="20.100000000000001" customHeight="1" x14ac:dyDescent="0.15">
      <c r="A32" s="22">
        <v>19760302</v>
      </c>
      <c r="B32" s="831" t="s">
        <v>175</v>
      </c>
      <c r="C32" s="832"/>
      <c r="D32" s="192"/>
      <c r="E32" s="345" t="s">
        <v>85</v>
      </c>
      <c r="F32" s="24"/>
      <c r="G32" s="190">
        <v>19773987</v>
      </c>
      <c r="H32" s="189">
        <f>ROUND(G32/A32,5)*100</f>
        <v>100.069</v>
      </c>
      <c r="I32" s="297">
        <v>87.2</v>
      </c>
      <c r="J32" s="190">
        <v>19818331</v>
      </c>
      <c r="K32" s="189">
        <f>ROUND(J32/G32,5)*100</f>
        <v>100.224</v>
      </c>
      <c r="L32" s="297">
        <v>87</v>
      </c>
      <c r="M32" s="190">
        <f>SUM(M33:M39)</f>
        <v>20312040</v>
      </c>
      <c r="N32" s="189">
        <f>ROUND(M32/J32,5)*100</f>
        <v>102.491</v>
      </c>
      <c r="O32" s="212">
        <f>SUM(O33:O39)</f>
        <v>91.999999999999986</v>
      </c>
      <c r="P32" s="190">
        <f>SUM(P33:P39)</f>
        <v>20507471</v>
      </c>
      <c r="Q32" s="189">
        <f>ROUND(P32/M32,5)*100</f>
        <v>100.96199999999999</v>
      </c>
      <c r="R32" s="212">
        <f>SUM(R33:R39)</f>
        <v>88.300000000000011</v>
      </c>
      <c r="S32" s="538">
        <f>SUM(S33:S39)</f>
        <v>20870568</v>
      </c>
      <c r="T32" s="541">
        <f t="shared" ref="T32:T39" si="7">ROUND(S32/P32,5)*100</f>
        <v>101.77099999999999</v>
      </c>
      <c r="U32" s="542">
        <f>SUM(U33:U39)</f>
        <v>83.699999999999989</v>
      </c>
    </row>
    <row r="33" spans="1:21" ht="20.100000000000001" customHeight="1" x14ac:dyDescent="0.15">
      <c r="A33" s="22">
        <v>5683093</v>
      </c>
      <c r="B33" s="831"/>
      <c r="C33" s="832"/>
      <c r="D33" s="192"/>
      <c r="E33" s="345" t="s">
        <v>176</v>
      </c>
      <c r="F33" s="24"/>
      <c r="G33" s="190">
        <v>5227724</v>
      </c>
      <c r="H33" s="189">
        <f t="shared" ref="H33:H39" si="8">ROUND(G33/A33,5)*100</f>
        <v>91.986999999999995</v>
      </c>
      <c r="I33" s="212">
        <v>23</v>
      </c>
      <c r="J33" s="190">
        <v>5173654</v>
      </c>
      <c r="K33" s="189">
        <f t="shared" ref="K33:K39" si="9">ROUND(J33/G33,5)*100</f>
        <v>98.965999999999994</v>
      </c>
      <c r="L33" s="212">
        <v>22.7</v>
      </c>
      <c r="M33" s="190">
        <v>5301066</v>
      </c>
      <c r="N33" s="189">
        <f t="shared" ref="N33:N39" si="10">ROUND(M33/J33,5)*100</f>
        <v>102.46299999999999</v>
      </c>
      <c r="O33" s="212">
        <v>24</v>
      </c>
      <c r="P33" s="190">
        <v>5415282</v>
      </c>
      <c r="Q33" s="189">
        <f t="shared" ref="Q33:Q39" si="11">ROUND(P33/M33,5)*100</f>
        <v>102.155</v>
      </c>
      <c r="R33" s="212">
        <v>23.3</v>
      </c>
      <c r="S33" s="538">
        <v>5537873</v>
      </c>
      <c r="T33" s="541">
        <f t="shared" si="7"/>
        <v>102.264</v>
      </c>
      <c r="U33" s="542">
        <v>22.2</v>
      </c>
    </row>
    <row r="34" spans="1:21" ht="20.100000000000001" customHeight="1" x14ac:dyDescent="0.15">
      <c r="A34" s="22">
        <v>3326801</v>
      </c>
      <c r="B34" s="831"/>
      <c r="C34" s="832"/>
      <c r="D34" s="192"/>
      <c r="E34" s="345" t="s">
        <v>177</v>
      </c>
      <c r="F34" s="24"/>
      <c r="G34" s="190">
        <v>3863463</v>
      </c>
      <c r="H34" s="189">
        <f t="shared" si="8"/>
        <v>116.131</v>
      </c>
      <c r="I34" s="379">
        <v>17</v>
      </c>
      <c r="J34" s="190">
        <v>3930291</v>
      </c>
      <c r="K34" s="189">
        <f>ROUND(J34/G34,5)*100</f>
        <v>101.73</v>
      </c>
      <c r="L34" s="379">
        <v>17.3</v>
      </c>
      <c r="M34" s="190">
        <v>4279127</v>
      </c>
      <c r="N34" s="189">
        <f t="shared" si="10"/>
        <v>108.87599999999999</v>
      </c>
      <c r="O34" s="438">
        <v>19.399999999999999</v>
      </c>
      <c r="P34" s="190">
        <v>4411016</v>
      </c>
      <c r="Q34" s="189">
        <f t="shared" si="11"/>
        <v>103.08200000000001</v>
      </c>
      <c r="R34" s="438">
        <v>19</v>
      </c>
      <c r="S34" s="538">
        <v>5065158</v>
      </c>
      <c r="T34" s="541">
        <f t="shared" si="7"/>
        <v>114.83000000000001</v>
      </c>
      <c r="U34" s="549">
        <v>20.3</v>
      </c>
    </row>
    <row r="35" spans="1:21" ht="20.100000000000001" customHeight="1" x14ac:dyDescent="0.15">
      <c r="A35" s="22">
        <v>3520663</v>
      </c>
      <c r="B35" s="831"/>
      <c r="C35" s="832"/>
      <c r="D35" s="192"/>
      <c r="E35" s="345" t="s">
        <v>18</v>
      </c>
      <c r="F35" s="24"/>
      <c r="G35" s="190">
        <v>3502385</v>
      </c>
      <c r="H35" s="189">
        <f t="shared" si="8"/>
        <v>99.480999999999995</v>
      </c>
      <c r="I35" s="379">
        <v>15.4</v>
      </c>
      <c r="J35" s="190">
        <v>3381602</v>
      </c>
      <c r="K35" s="189">
        <f>ROUND(J35/G35,5)*100</f>
        <v>96.551000000000002</v>
      </c>
      <c r="L35" s="379">
        <v>14.8</v>
      </c>
      <c r="M35" s="190">
        <v>3363531</v>
      </c>
      <c r="N35" s="189">
        <f t="shared" si="10"/>
        <v>99.465999999999994</v>
      </c>
      <c r="O35" s="438">
        <v>15.2</v>
      </c>
      <c r="P35" s="190">
        <v>3160541</v>
      </c>
      <c r="Q35" s="189">
        <f t="shared" si="11"/>
        <v>93.965000000000003</v>
      </c>
      <c r="R35" s="438">
        <v>13.6</v>
      </c>
      <c r="S35" s="538">
        <v>3059464</v>
      </c>
      <c r="T35" s="541">
        <f t="shared" si="7"/>
        <v>96.801999999999992</v>
      </c>
      <c r="U35" s="549">
        <v>12.3</v>
      </c>
    </row>
    <row r="36" spans="1:21" ht="20.100000000000001" customHeight="1" x14ac:dyDescent="0.15">
      <c r="A36" s="22">
        <v>3734607</v>
      </c>
      <c r="B36" s="831"/>
      <c r="C36" s="832"/>
      <c r="D36" s="192"/>
      <c r="E36" s="345" t="s">
        <v>178</v>
      </c>
      <c r="F36" s="24"/>
      <c r="G36" s="190">
        <v>3619870</v>
      </c>
      <c r="H36" s="189">
        <f t="shared" si="8"/>
        <v>96.927999999999997</v>
      </c>
      <c r="I36" s="379">
        <v>16</v>
      </c>
      <c r="J36" s="190">
        <v>3692506</v>
      </c>
      <c r="K36" s="189">
        <f t="shared" si="9"/>
        <v>102.00700000000001</v>
      </c>
      <c r="L36" s="379">
        <v>16.2</v>
      </c>
      <c r="M36" s="190">
        <v>3678648</v>
      </c>
      <c r="N36" s="189">
        <f t="shared" si="10"/>
        <v>99.625</v>
      </c>
      <c r="O36" s="438">
        <v>16.7</v>
      </c>
      <c r="P36" s="190">
        <v>3842765</v>
      </c>
      <c r="Q36" s="189">
        <f t="shared" si="11"/>
        <v>104.461</v>
      </c>
      <c r="R36" s="438">
        <v>16.600000000000001</v>
      </c>
      <c r="S36" s="538">
        <v>3685609</v>
      </c>
      <c r="T36" s="541">
        <f t="shared" si="7"/>
        <v>95.91</v>
      </c>
      <c r="U36" s="549">
        <v>14.8</v>
      </c>
    </row>
    <row r="37" spans="1:21" ht="20.100000000000001" customHeight="1" x14ac:dyDescent="0.15">
      <c r="A37" s="22">
        <v>252906</v>
      </c>
      <c r="B37" s="831"/>
      <c r="C37" s="832"/>
      <c r="D37" s="192"/>
      <c r="E37" s="345" t="s">
        <v>179</v>
      </c>
      <c r="F37" s="24"/>
      <c r="G37" s="190">
        <v>248218</v>
      </c>
      <c r="H37" s="189">
        <f t="shared" si="8"/>
        <v>98.146000000000001</v>
      </c>
      <c r="I37" s="379">
        <v>1.1000000000000001</v>
      </c>
      <c r="J37" s="190">
        <v>270340</v>
      </c>
      <c r="K37" s="189">
        <f t="shared" si="9"/>
        <v>108.91200000000001</v>
      </c>
      <c r="L37" s="379">
        <v>1.2</v>
      </c>
      <c r="M37" s="190">
        <v>293112</v>
      </c>
      <c r="N37" s="189">
        <f t="shared" si="10"/>
        <v>108.423</v>
      </c>
      <c r="O37" s="438">
        <v>1.3</v>
      </c>
      <c r="P37" s="190">
        <v>279381</v>
      </c>
      <c r="Q37" s="189">
        <f t="shared" si="11"/>
        <v>95.315000000000012</v>
      </c>
      <c r="R37" s="438">
        <v>1.2</v>
      </c>
      <c r="S37" s="538">
        <v>382526</v>
      </c>
      <c r="T37" s="541">
        <f t="shared" si="7"/>
        <v>136.91899999999998</v>
      </c>
      <c r="U37" s="549">
        <v>1.5</v>
      </c>
    </row>
    <row r="38" spans="1:21" ht="20.100000000000001" customHeight="1" x14ac:dyDescent="0.15">
      <c r="A38" s="22">
        <v>908218</v>
      </c>
      <c r="B38" s="831"/>
      <c r="C38" s="832"/>
      <c r="D38" s="192"/>
      <c r="E38" s="345" t="s">
        <v>180</v>
      </c>
      <c r="F38" s="24"/>
      <c r="G38" s="190">
        <v>883371</v>
      </c>
      <c r="H38" s="189">
        <f t="shared" si="8"/>
        <v>97.263999999999996</v>
      </c>
      <c r="I38" s="379">
        <v>3.9</v>
      </c>
      <c r="J38" s="190">
        <v>805355</v>
      </c>
      <c r="K38" s="189">
        <f t="shared" si="9"/>
        <v>91.168000000000006</v>
      </c>
      <c r="L38" s="379">
        <v>3.5</v>
      </c>
      <c r="M38" s="190">
        <v>1006205</v>
      </c>
      <c r="N38" s="189">
        <f t="shared" si="10"/>
        <v>124.93899999999999</v>
      </c>
      <c r="O38" s="438">
        <v>4.5999999999999996</v>
      </c>
      <c r="P38" s="190">
        <v>913311</v>
      </c>
      <c r="Q38" s="189">
        <f t="shared" si="11"/>
        <v>90.768000000000001</v>
      </c>
      <c r="R38" s="438">
        <v>3.9</v>
      </c>
      <c r="S38" s="538">
        <v>813386</v>
      </c>
      <c r="T38" s="541">
        <f t="shared" si="7"/>
        <v>89.058999999999997</v>
      </c>
      <c r="U38" s="549">
        <v>3.3</v>
      </c>
    </row>
    <row r="39" spans="1:21" ht="20.100000000000001" customHeight="1" x14ac:dyDescent="0.15">
      <c r="A39" s="22">
        <v>2334401</v>
      </c>
      <c r="B39" s="831"/>
      <c r="C39" s="832"/>
      <c r="D39" s="192"/>
      <c r="E39" s="345" t="s">
        <v>181</v>
      </c>
      <c r="F39" s="24"/>
      <c r="G39" s="190">
        <v>2428956</v>
      </c>
      <c r="H39" s="189">
        <f t="shared" si="8"/>
        <v>104.051</v>
      </c>
      <c r="I39" s="379">
        <v>10.7</v>
      </c>
      <c r="J39" s="190">
        <v>2564583</v>
      </c>
      <c r="K39" s="189">
        <f t="shared" si="9"/>
        <v>105.58399999999999</v>
      </c>
      <c r="L39" s="379">
        <v>11.3</v>
      </c>
      <c r="M39" s="190">
        <v>2390351</v>
      </c>
      <c r="N39" s="189">
        <f t="shared" si="10"/>
        <v>93.206000000000003</v>
      </c>
      <c r="O39" s="438">
        <v>10.8</v>
      </c>
      <c r="P39" s="190">
        <v>2485175</v>
      </c>
      <c r="Q39" s="189">
        <f t="shared" si="11"/>
        <v>103.96700000000001</v>
      </c>
      <c r="R39" s="438">
        <v>10.7</v>
      </c>
      <c r="S39" s="538">
        <v>2326552</v>
      </c>
      <c r="T39" s="541">
        <f t="shared" si="7"/>
        <v>93.61699999999999</v>
      </c>
      <c r="U39" s="549">
        <v>9.3000000000000007</v>
      </c>
    </row>
    <row r="40" spans="1:21" ht="20.100000000000001" customHeight="1" thickBot="1" x14ac:dyDescent="0.2">
      <c r="B40" s="155"/>
      <c r="C40" s="341"/>
      <c r="D40" s="193"/>
      <c r="E40" s="142"/>
      <c r="F40" s="194"/>
      <c r="G40" s="233"/>
      <c r="H40" s="195"/>
      <c r="I40" s="195"/>
      <c r="J40" s="233"/>
      <c r="K40" s="195"/>
      <c r="L40" s="195"/>
      <c r="M40" s="233"/>
      <c r="N40" s="195"/>
      <c r="O40" s="195"/>
      <c r="P40" s="233"/>
      <c r="Q40" s="195"/>
      <c r="R40" s="195"/>
      <c r="S40" s="233"/>
      <c r="T40" s="376"/>
      <c r="U40" s="213"/>
    </row>
    <row r="41" spans="1:21" ht="20.100000000000001" customHeight="1" x14ac:dyDescent="0.15">
      <c r="B41" s="722" t="s">
        <v>182</v>
      </c>
      <c r="C41" s="722"/>
      <c r="D41" s="722"/>
      <c r="E41" s="722"/>
      <c r="F41" s="722"/>
      <c r="G41" s="722"/>
      <c r="H41" s="722"/>
      <c r="I41" s="722"/>
      <c r="J41" s="722"/>
      <c r="K41" s="722"/>
      <c r="L41" s="722"/>
      <c r="M41" s="431"/>
      <c r="N41" s="431"/>
      <c r="O41" s="431"/>
      <c r="P41" s="431"/>
      <c r="Q41" s="431"/>
      <c r="R41" s="431"/>
      <c r="S41" s="431"/>
      <c r="T41" s="775" t="s">
        <v>28</v>
      </c>
      <c r="U41" s="775"/>
    </row>
    <row r="42" spans="1:21" ht="20.100000000000001" customHeight="1" x14ac:dyDescent="0.15">
      <c r="B42" s="340" t="s">
        <v>27</v>
      </c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431"/>
      <c r="N42" s="431"/>
      <c r="O42" s="431"/>
      <c r="P42" s="431"/>
      <c r="Q42" s="431"/>
      <c r="R42" s="431"/>
      <c r="S42" s="431"/>
      <c r="T42" s="431"/>
    </row>
    <row r="44" spans="1:21" ht="20.100000000000001" customHeight="1" x14ac:dyDescent="0.15">
      <c r="P44" s="325"/>
    </row>
  </sheetData>
  <sheetProtection sheet="1" objects="1" scenarios="1" selectLockedCells="1" selectUnlockedCells="1"/>
  <mergeCells count="51">
    <mergeCell ref="B30:F30"/>
    <mergeCell ref="C8:E8"/>
    <mergeCell ref="C9:E9"/>
    <mergeCell ref="C10:E10"/>
    <mergeCell ref="C11:E11"/>
    <mergeCell ref="C12:E12"/>
    <mergeCell ref="O4:O5"/>
    <mergeCell ref="P4:P5"/>
    <mergeCell ref="B27:F29"/>
    <mergeCell ref="G27:I27"/>
    <mergeCell ref="J27:L27"/>
    <mergeCell ref="M27:O27"/>
    <mergeCell ref="G28:G29"/>
    <mergeCell ref="J28:J29"/>
    <mergeCell ref="M28:M29"/>
    <mergeCell ref="P28:P29"/>
    <mergeCell ref="C16:E16"/>
    <mergeCell ref="C17:E17"/>
    <mergeCell ref="J3:L3"/>
    <mergeCell ref="G4:G5"/>
    <mergeCell ref="J4:J5"/>
    <mergeCell ref="B6:E6"/>
    <mergeCell ref="B7:F7"/>
    <mergeCell ref="L4:L5"/>
    <mergeCell ref="I4:I5"/>
    <mergeCell ref="B3:F5"/>
    <mergeCell ref="G3:I3"/>
    <mergeCell ref="B31:C31"/>
    <mergeCell ref="B32:C39"/>
    <mergeCell ref="B41:L41"/>
    <mergeCell ref="M3:O3"/>
    <mergeCell ref="P3:R3"/>
    <mergeCell ref="M4:M5"/>
    <mergeCell ref="R4:R5"/>
    <mergeCell ref="P27:R27"/>
    <mergeCell ref="C18:E18"/>
    <mergeCell ref="C19:E19"/>
    <mergeCell ref="C20:E20"/>
    <mergeCell ref="C21:E21"/>
    <mergeCell ref="C22:E22"/>
    <mergeCell ref="C13:E13"/>
    <mergeCell ref="C14:E14"/>
    <mergeCell ref="C15:E15"/>
    <mergeCell ref="S27:U27"/>
    <mergeCell ref="S28:S29"/>
    <mergeCell ref="T41:U41"/>
    <mergeCell ref="S3:U3"/>
    <mergeCell ref="S4:S5"/>
    <mergeCell ref="U4:U5"/>
    <mergeCell ref="T24:U24"/>
    <mergeCell ref="S26:U26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AG63"/>
  <sheetViews>
    <sheetView view="pageBreakPreview" zoomScaleNormal="90" zoomScaleSheetLayoutView="100" workbookViewId="0">
      <pane xSplit="3" topLeftCell="D1" activePane="topRight" state="frozen"/>
      <selection activeCell="G38" sqref="G38"/>
      <selection pane="topRight" activeCell="AF17" sqref="AF17"/>
    </sheetView>
  </sheetViews>
  <sheetFormatPr defaultRowHeight="17.100000000000001" customHeight="1" x14ac:dyDescent="0.15"/>
  <cols>
    <col min="1" max="1" width="4" style="63" customWidth="1"/>
    <col min="2" max="2" width="2.25" style="63" customWidth="1"/>
    <col min="3" max="3" width="20.5" style="63" customWidth="1"/>
    <col min="4" max="4" width="0.25" style="63" customWidth="1"/>
    <col min="5" max="6" width="11.875" style="63" customWidth="1"/>
    <col min="7" max="7" width="6.875" style="63" customWidth="1"/>
    <col min="8" max="9" width="11.875" style="63" customWidth="1"/>
    <col min="10" max="10" width="6.875" style="63" customWidth="1"/>
    <col min="11" max="12" width="11.875" style="63" hidden="1" customWidth="1"/>
    <col min="13" max="13" width="6.875" style="63" hidden="1" customWidth="1"/>
    <col min="14" max="15" width="11.875" style="63" hidden="1" customWidth="1"/>
    <col min="16" max="16" width="6.875" style="63" hidden="1" customWidth="1"/>
    <col min="17" max="18" width="12.625" style="63" hidden="1" customWidth="1"/>
    <col min="19" max="19" width="6.875" style="63" hidden="1" customWidth="1"/>
    <col min="20" max="20" width="0" style="63" hidden="1" customWidth="1"/>
    <col min="21" max="16384" width="9" style="63"/>
  </cols>
  <sheetData>
    <row r="1" spans="1:33" ht="5.0999999999999996" customHeight="1" x14ac:dyDescent="0.15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264"/>
      <c r="L1" s="264"/>
      <c r="M1" s="264"/>
      <c r="N1" s="72"/>
      <c r="O1" s="72"/>
      <c r="P1" s="214"/>
      <c r="Q1" s="72"/>
      <c r="R1" s="72"/>
      <c r="S1" s="214"/>
    </row>
    <row r="2" spans="1:33" ht="15" customHeight="1" thickBot="1" x14ac:dyDescent="0.2">
      <c r="A2" s="22" t="s">
        <v>385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P2" s="214"/>
      <c r="S2" s="214" t="s">
        <v>1</v>
      </c>
    </row>
    <row r="3" spans="1:33" ht="15.95" customHeight="1" x14ac:dyDescent="0.15">
      <c r="A3" s="714" t="s">
        <v>183</v>
      </c>
      <c r="B3" s="848"/>
      <c r="C3" s="848"/>
      <c r="D3" s="715"/>
      <c r="E3" s="701" t="s">
        <v>415</v>
      </c>
      <c r="F3" s="702"/>
      <c r="G3" s="696"/>
      <c r="H3" s="701" t="s">
        <v>416</v>
      </c>
      <c r="I3" s="702"/>
      <c r="J3" s="696"/>
      <c r="K3" s="701" t="s">
        <v>446</v>
      </c>
      <c r="L3" s="702"/>
      <c r="M3" s="696"/>
      <c r="N3" s="701" t="s">
        <v>447</v>
      </c>
      <c r="O3" s="702"/>
      <c r="P3" s="840"/>
      <c r="Q3" s="838" t="s">
        <v>448</v>
      </c>
      <c r="R3" s="838"/>
      <c r="S3" s="839"/>
    </row>
    <row r="4" spans="1:33" ht="15.95" customHeight="1" x14ac:dyDescent="0.15">
      <c r="A4" s="718"/>
      <c r="B4" s="849"/>
      <c r="C4" s="849"/>
      <c r="D4" s="719"/>
      <c r="E4" s="426" t="s">
        <v>31</v>
      </c>
      <c r="F4" s="426" t="s">
        <v>32</v>
      </c>
      <c r="G4" s="426" t="s">
        <v>34</v>
      </c>
      <c r="H4" s="449" t="s">
        <v>31</v>
      </c>
      <c r="I4" s="449" t="s">
        <v>32</v>
      </c>
      <c r="J4" s="449" t="s">
        <v>34</v>
      </c>
      <c r="K4" s="265" t="s">
        <v>31</v>
      </c>
      <c r="L4" s="265" t="s">
        <v>32</v>
      </c>
      <c r="M4" s="265" t="s">
        <v>34</v>
      </c>
      <c r="N4" s="263" t="s">
        <v>31</v>
      </c>
      <c r="O4" s="265" t="s">
        <v>32</v>
      </c>
      <c r="P4" s="419" t="s">
        <v>34</v>
      </c>
      <c r="Q4" s="420" t="s">
        <v>31</v>
      </c>
      <c r="R4" s="272" t="s">
        <v>32</v>
      </c>
      <c r="S4" s="451" t="s">
        <v>34</v>
      </c>
    </row>
    <row r="5" spans="1:33" ht="5.25" customHeight="1" x14ac:dyDescent="0.15">
      <c r="A5" s="843" t="s">
        <v>184</v>
      </c>
      <c r="B5" s="450"/>
      <c r="C5" s="30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285"/>
      <c r="R5" s="285"/>
      <c r="S5" s="286"/>
    </row>
    <row r="6" spans="1:33" ht="15" customHeight="1" x14ac:dyDescent="0.15">
      <c r="A6" s="844"/>
      <c r="B6" s="846" t="s">
        <v>185</v>
      </c>
      <c r="C6" s="728"/>
      <c r="D6" s="847"/>
      <c r="E6" s="27">
        <f>SUM(E7:E13)</f>
        <v>2018246</v>
      </c>
      <c r="F6" s="27">
        <f>SUM(F7:F13)</f>
        <v>1804481</v>
      </c>
      <c r="G6" s="216">
        <f>F6/F6*100</f>
        <v>100</v>
      </c>
      <c r="H6" s="27">
        <f>SUM(H7:H13)</f>
        <v>2077684</v>
      </c>
      <c r="I6" s="27">
        <f>SUM(I7:I14)</f>
        <v>1875860</v>
      </c>
      <c r="J6" s="216">
        <f>I6/I6*100</f>
        <v>100</v>
      </c>
      <c r="K6" s="27">
        <f>SUM(K7:K13)</f>
        <v>2007031</v>
      </c>
      <c r="L6" s="27">
        <f>SUM(L7:L14)</f>
        <v>2016855</v>
      </c>
      <c r="M6" s="216">
        <f>L6/L6*100</f>
        <v>100</v>
      </c>
      <c r="N6" s="27">
        <f>SUM(N7:N13)</f>
        <v>1974965</v>
      </c>
      <c r="O6" s="27">
        <f>SUM(O7:O14)</f>
        <v>1868692</v>
      </c>
      <c r="P6" s="216">
        <f>O6/O6*100</f>
        <v>100</v>
      </c>
      <c r="Q6" s="32">
        <f>SUM(Q7:Q13)</f>
        <v>2158403</v>
      </c>
      <c r="R6" s="32">
        <f>SUM(R7:R14)</f>
        <v>1887735</v>
      </c>
      <c r="S6" s="287">
        <f>R6/R6*100</f>
        <v>100</v>
      </c>
    </row>
    <row r="7" spans="1:33" ht="15" customHeight="1" x14ac:dyDescent="0.15">
      <c r="A7" s="844"/>
      <c r="B7" s="217"/>
      <c r="C7" s="434" t="s">
        <v>48</v>
      </c>
      <c r="D7" s="33"/>
      <c r="E7" s="27">
        <v>1016241</v>
      </c>
      <c r="F7" s="27">
        <v>998647</v>
      </c>
      <c r="G7" s="216">
        <f>F7/F6*100</f>
        <v>55.342616519653021</v>
      </c>
      <c r="H7" s="27">
        <v>1030004</v>
      </c>
      <c r="I7" s="27">
        <v>1007208</v>
      </c>
      <c r="J7" s="216">
        <f>I7/I6*100</f>
        <v>53.693132749778769</v>
      </c>
      <c r="K7" s="27">
        <v>1000357</v>
      </c>
      <c r="L7" s="27">
        <v>1001415</v>
      </c>
      <c r="M7" s="216">
        <f>L7/L6*100</f>
        <v>49.652305197944322</v>
      </c>
      <c r="N7" s="27">
        <v>988465</v>
      </c>
      <c r="O7" s="27">
        <v>1011670</v>
      </c>
      <c r="P7" s="216">
        <f>O7/O6*100</f>
        <v>54.13786755655827</v>
      </c>
      <c r="Q7" s="32">
        <v>1007613</v>
      </c>
      <c r="R7" s="32">
        <v>1011766</v>
      </c>
      <c r="S7" s="287">
        <f>R7/R6*100</f>
        <v>53.596823706717309</v>
      </c>
    </row>
    <row r="8" spans="1:33" ht="15" customHeight="1" x14ac:dyDescent="0.15">
      <c r="A8" s="844"/>
      <c r="B8" s="217"/>
      <c r="C8" s="434" t="s">
        <v>186</v>
      </c>
      <c r="D8" s="33"/>
      <c r="E8" s="27">
        <v>166064</v>
      </c>
      <c r="F8" s="27">
        <v>112413</v>
      </c>
      <c r="G8" s="216">
        <f>F8/F6*100</f>
        <v>6.2296582784745302</v>
      </c>
      <c r="H8" s="27">
        <v>145451</v>
      </c>
      <c r="I8" s="27">
        <v>66538</v>
      </c>
      <c r="J8" s="216">
        <f>I8/I6*100</f>
        <v>3.5470664122056017</v>
      </c>
      <c r="K8" s="27">
        <v>105913</v>
      </c>
      <c r="L8" s="27">
        <v>117008</v>
      </c>
      <c r="M8" s="216">
        <f>L8/L6*100</f>
        <v>5.8015077930738697</v>
      </c>
      <c r="N8" s="27">
        <v>195905</v>
      </c>
      <c r="O8" s="27">
        <v>134229</v>
      </c>
      <c r="P8" s="216">
        <f>O8/O6*100</f>
        <v>7.1830456811502383</v>
      </c>
      <c r="Q8" s="32">
        <v>208021</v>
      </c>
      <c r="R8" s="32">
        <v>109908</v>
      </c>
      <c r="S8" s="287">
        <f>R8/R6*100</f>
        <v>5.8222155122408603</v>
      </c>
    </row>
    <row r="9" spans="1:33" ht="15" customHeight="1" x14ac:dyDescent="0.15">
      <c r="A9" s="844"/>
      <c r="B9" s="217"/>
      <c r="C9" s="434" t="s">
        <v>50</v>
      </c>
      <c r="D9" s="33"/>
      <c r="E9" s="27">
        <v>93900</v>
      </c>
      <c r="F9" s="27">
        <v>42640</v>
      </c>
      <c r="G9" s="216">
        <f>F9/F6*100</f>
        <v>2.3630063159434762</v>
      </c>
      <c r="H9" s="27">
        <v>107060</v>
      </c>
      <c r="I9" s="27">
        <v>87435</v>
      </c>
      <c r="J9" s="216">
        <f>I9/I6*100</f>
        <v>4.6610621261714629</v>
      </c>
      <c r="K9" s="27">
        <v>59225</v>
      </c>
      <c r="L9" s="27">
        <v>49785</v>
      </c>
      <c r="M9" s="216">
        <f>L9/L6*100</f>
        <v>2.4684471615460706</v>
      </c>
      <c r="N9" s="27">
        <v>54440</v>
      </c>
      <c r="O9" s="27">
        <v>28138</v>
      </c>
      <c r="P9" s="216">
        <f>O9/O6*100</f>
        <v>1.5057591085101236</v>
      </c>
      <c r="Q9" s="32">
        <v>43141</v>
      </c>
      <c r="R9" s="32">
        <v>32607</v>
      </c>
      <c r="S9" s="287">
        <f>R9/R6*100</f>
        <v>1.7273081232270422</v>
      </c>
    </row>
    <row r="10" spans="1:33" ht="15" customHeight="1" x14ac:dyDescent="0.15">
      <c r="A10" s="844"/>
      <c r="B10" s="217"/>
      <c r="C10" s="434" t="s">
        <v>187</v>
      </c>
      <c r="D10" s="33"/>
      <c r="E10" s="27">
        <v>372026</v>
      </c>
      <c r="F10" s="27">
        <v>372026</v>
      </c>
      <c r="G10" s="216">
        <f>F10/F6*100</f>
        <v>20.616786765834608</v>
      </c>
      <c r="H10" s="27">
        <v>417044</v>
      </c>
      <c r="I10" s="27">
        <v>417044</v>
      </c>
      <c r="J10" s="216">
        <f>I10/I6*100</f>
        <v>22.232149520753147</v>
      </c>
      <c r="K10" s="27">
        <v>544423</v>
      </c>
      <c r="L10" s="27">
        <v>544423</v>
      </c>
      <c r="M10" s="216">
        <f>L10/L6*100</f>
        <v>26.993660922574996</v>
      </c>
      <c r="N10" s="27">
        <v>309495</v>
      </c>
      <c r="O10" s="27">
        <v>309495</v>
      </c>
      <c r="P10" s="216">
        <f>O10/O6*100</f>
        <v>16.562119386180278</v>
      </c>
      <c r="Q10" s="32">
        <v>546642</v>
      </c>
      <c r="R10" s="32">
        <v>456042</v>
      </c>
      <c r="S10" s="287">
        <f>R10/R6*100</f>
        <v>24.158157792274871</v>
      </c>
    </row>
    <row r="11" spans="1:33" ht="15" customHeight="1" x14ac:dyDescent="0.15">
      <c r="A11" s="844"/>
      <c r="B11" s="217"/>
      <c r="C11" s="434" t="s">
        <v>188</v>
      </c>
      <c r="D11" s="33"/>
      <c r="E11" s="27">
        <v>32444</v>
      </c>
      <c r="F11" s="27">
        <v>32444</v>
      </c>
      <c r="G11" s="216">
        <f>F11/F6*100</f>
        <v>1.7979685017464855</v>
      </c>
      <c r="H11" s="27">
        <v>37346</v>
      </c>
      <c r="I11" s="27">
        <v>37345</v>
      </c>
      <c r="J11" s="216">
        <f>I11/I6*100</f>
        <v>1.9908202104634676</v>
      </c>
      <c r="K11" s="27">
        <v>44533</v>
      </c>
      <c r="L11" s="27">
        <v>44533</v>
      </c>
      <c r="M11" s="216">
        <f>L11/L6*100</f>
        <v>2.2080417283344613</v>
      </c>
      <c r="N11" s="27">
        <v>170980</v>
      </c>
      <c r="O11" s="27">
        <v>170981</v>
      </c>
      <c r="P11" s="216">
        <f>O11/O6*100</f>
        <v>9.1497689292831552</v>
      </c>
      <c r="Q11" s="32">
        <v>98411</v>
      </c>
      <c r="R11" s="32">
        <v>98412</v>
      </c>
      <c r="S11" s="287">
        <f>R11/R6*100</f>
        <v>5.2132317300892339</v>
      </c>
    </row>
    <row r="12" spans="1:33" ht="15" customHeight="1" x14ac:dyDescent="0.15">
      <c r="A12" s="844"/>
      <c r="B12" s="217"/>
      <c r="C12" s="434" t="s">
        <v>189</v>
      </c>
      <c r="D12" s="33"/>
      <c r="E12" s="27">
        <v>1271</v>
      </c>
      <c r="F12" s="27">
        <v>6811</v>
      </c>
      <c r="G12" s="216">
        <f>F12/F6*100</f>
        <v>0.3774492499505398</v>
      </c>
      <c r="H12" s="27">
        <v>779</v>
      </c>
      <c r="I12" s="27">
        <v>1690</v>
      </c>
      <c r="J12" s="216">
        <f>I12/I6*100</f>
        <v>9.0092011130894628E-2</v>
      </c>
      <c r="K12" s="27">
        <v>780</v>
      </c>
      <c r="L12" s="27">
        <v>17191</v>
      </c>
      <c r="M12" s="216">
        <f>L12/L6*100</f>
        <v>0.85236667980593561</v>
      </c>
      <c r="N12" s="27">
        <v>780</v>
      </c>
      <c r="O12" s="27">
        <v>17079</v>
      </c>
      <c r="P12" s="216">
        <f>O12/O6*100</f>
        <v>0.91395478762685345</v>
      </c>
      <c r="Q12" s="32">
        <v>781</v>
      </c>
      <c r="R12" s="32">
        <v>3700</v>
      </c>
      <c r="S12" s="287">
        <f>R12/R6*100</f>
        <v>0.19600208715736053</v>
      </c>
    </row>
    <row r="13" spans="1:33" ht="15" customHeight="1" x14ac:dyDescent="0.15">
      <c r="A13" s="844"/>
      <c r="B13" s="217"/>
      <c r="C13" s="434" t="s">
        <v>190</v>
      </c>
      <c r="D13" s="33"/>
      <c r="E13" s="27">
        <v>336300</v>
      </c>
      <c r="F13" s="27">
        <v>239500</v>
      </c>
      <c r="G13" s="216">
        <f>F13/F6*100</f>
        <v>13.27251436839734</v>
      </c>
      <c r="H13" s="27">
        <v>340000</v>
      </c>
      <c r="I13" s="27">
        <v>258600</v>
      </c>
      <c r="J13" s="216">
        <f>I13/I6*100</f>
        <v>13.785676969496658</v>
      </c>
      <c r="K13" s="27">
        <v>251800</v>
      </c>
      <c r="L13" s="27">
        <v>242500</v>
      </c>
      <c r="M13" s="216">
        <f>L13/L6*100</f>
        <v>12.023670516720339</v>
      </c>
      <c r="N13" s="27">
        <v>254900</v>
      </c>
      <c r="O13" s="27">
        <v>197100</v>
      </c>
      <c r="P13" s="216">
        <f>O13/O6*100</f>
        <v>10.547484550691072</v>
      </c>
      <c r="Q13" s="32">
        <v>253794</v>
      </c>
      <c r="R13" s="32">
        <v>175300</v>
      </c>
      <c r="S13" s="287">
        <f>R13/R6*100</f>
        <v>9.2862610482933245</v>
      </c>
    </row>
    <row r="14" spans="1:33" ht="3.75" customHeight="1" x14ac:dyDescent="0.15">
      <c r="A14" s="845"/>
      <c r="B14" s="218"/>
      <c r="C14" s="219"/>
      <c r="D14" s="220"/>
      <c r="E14" s="27"/>
      <c r="F14" s="27"/>
      <c r="G14" s="72"/>
      <c r="H14" s="27"/>
      <c r="I14" s="27"/>
      <c r="J14" s="72"/>
      <c r="K14" s="27"/>
      <c r="L14" s="27"/>
      <c r="M14" s="72"/>
      <c r="N14" s="27"/>
      <c r="O14" s="27"/>
      <c r="P14" s="72"/>
      <c r="Q14" s="32"/>
      <c r="R14" s="32"/>
      <c r="S14" s="288"/>
    </row>
    <row r="15" spans="1:33" ht="3.75" customHeight="1" x14ac:dyDescent="0.15">
      <c r="A15" s="452"/>
      <c r="B15" s="221"/>
      <c r="C15" s="222"/>
      <c r="D15" s="223"/>
      <c r="E15" s="11"/>
      <c r="F15" s="11"/>
      <c r="G15" s="72"/>
      <c r="H15" s="11"/>
      <c r="I15" s="11"/>
      <c r="J15" s="72"/>
      <c r="K15" s="11"/>
      <c r="L15" s="11"/>
      <c r="M15" s="72"/>
      <c r="N15" s="11"/>
      <c r="O15" s="11"/>
      <c r="P15" s="72"/>
      <c r="Q15" s="550"/>
      <c r="R15" s="550"/>
      <c r="S15" s="288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33" ht="15" customHeight="1" x14ac:dyDescent="0.15">
      <c r="A16" s="844" t="s">
        <v>191</v>
      </c>
      <c r="B16" s="846" t="s">
        <v>192</v>
      </c>
      <c r="C16" s="728"/>
      <c r="D16" s="847"/>
      <c r="E16" s="27">
        <f>SUM(E17:E20)</f>
        <v>2018246</v>
      </c>
      <c r="F16" s="27">
        <f>SUM(F17:F20)</f>
        <v>1767136</v>
      </c>
      <c r="G16" s="216">
        <f>F16/F16*100</f>
        <v>100</v>
      </c>
      <c r="H16" s="27">
        <f>SUM(H17:H20)</f>
        <v>2077684</v>
      </c>
      <c r="I16" s="27">
        <f>SUM(I17:I20)</f>
        <v>1831327</v>
      </c>
      <c r="J16" s="216">
        <f>I16/I16*100</f>
        <v>100</v>
      </c>
      <c r="K16" s="27">
        <f>SUM(K17:K20)</f>
        <v>2007031</v>
      </c>
      <c r="L16" s="27">
        <f>SUM(L17:L20)</f>
        <v>1845874</v>
      </c>
      <c r="M16" s="216">
        <f>L16/L16*100</f>
        <v>100</v>
      </c>
      <c r="N16" s="27">
        <f>SUM(N17:N20)</f>
        <v>1974965</v>
      </c>
      <c r="O16" s="27">
        <f>SUM(O17:O20)</f>
        <v>1772019</v>
      </c>
      <c r="P16" s="216">
        <f>O16/O16*100</f>
        <v>100</v>
      </c>
      <c r="Q16" s="32">
        <f>SUM(Q17:Q20)</f>
        <v>2158404</v>
      </c>
      <c r="R16" s="32">
        <f>SUM(R17:R20)</f>
        <v>1751179</v>
      </c>
      <c r="S16" s="287">
        <f>R16/R16*100</f>
        <v>100</v>
      </c>
    </row>
    <row r="17" spans="1:24" ht="15" customHeight="1" x14ac:dyDescent="0.15">
      <c r="A17" s="844"/>
      <c r="B17" s="224"/>
      <c r="C17" s="434" t="s">
        <v>193</v>
      </c>
      <c r="D17" s="33"/>
      <c r="E17" s="27">
        <v>1523392</v>
      </c>
      <c r="F17" s="27">
        <v>1287334</v>
      </c>
      <c r="G17" s="216">
        <f>F17/F16*100</f>
        <v>72.848609275120864</v>
      </c>
      <c r="H17" s="27">
        <v>1601159</v>
      </c>
      <c r="I17" s="27">
        <v>1369368</v>
      </c>
      <c r="J17" s="216">
        <f>I17/I16*100</f>
        <v>74.774630636691313</v>
      </c>
      <c r="K17" s="27">
        <v>1552600</v>
      </c>
      <c r="L17" s="27">
        <v>1396468</v>
      </c>
      <c r="M17" s="216">
        <f>L17/L16*100</f>
        <v>75.653484474021511</v>
      </c>
      <c r="N17" s="27">
        <v>1535056</v>
      </c>
      <c r="O17" s="27">
        <v>1347015</v>
      </c>
      <c r="P17" s="216">
        <f>O17/O16*100</f>
        <v>76.015832787345957</v>
      </c>
      <c r="Q17" s="32">
        <v>1739051</v>
      </c>
      <c r="R17" s="32">
        <v>1341914</v>
      </c>
      <c r="S17" s="287">
        <f>R17/R16*100</f>
        <v>76.629173830887638</v>
      </c>
    </row>
    <row r="18" spans="1:24" ht="15" customHeight="1" x14ac:dyDescent="0.15">
      <c r="A18" s="844"/>
      <c r="B18" s="224"/>
      <c r="C18" s="434" t="s">
        <v>194</v>
      </c>
      <c r="D18" s="33"/>
      <c r="E18" s="27">
        <v>479854</v>
      </c>
      <c r="F18" s="27">
        <v>479802</v>
      </c>
      <c r="G18" s="216">
        <f>F18/F16*100</f>
        <v>27.151390724879125</v>
      </c>
      <c r="H18" s="27">
        <v>461977</v>
      </c>
      <c r="I18" s="27">
        <v>461959</v>
      </c>
      <c r="J18" s="216">
        <f>I18/I16*100</f>
        <v>25.22536936330868</v>
      </c>
      <c r="K18" s="27">
        <v>449431</v>
      </c>
      <c r="L18" s="27">
        <v>449406</v>
      </c>
      <c r="M18" s="216">
        <f>L18/L16*100</f>
        <v>24.346515525978479</v>
      </c>
      <c r="N18" s="27">
        <v>425005</v>
      </c>
      <c r="O18" s="27">
        <v>425004</v>
      </c>
      <c r="P18" s="216">
        <f>O18/O16*100</f>
        <v>23.98416721265404</v>
      </c>
      <c r="Q18" s="32">
        <v>409266</v>
      </c>
      <c r="R18" s="32">
        <v>409265</v>
      </c>
      <c r="S18" s="287">
        <f>R18/R16*100</f>
        <v>23.370826169112352</v>
      </c>
    </row>
    <row r="19" spans="1:24" ht="15" customHeight="1" x14ac:dyDescent="0.15">
      <c r="A19" s="844"/>
      <c r="B19" s="224"/>
      <c r="C19" s="434" t="s">
        <v>195</v>
      </c>
      <c r="D19" s="33"/>
      <c r="E19" s="27">
        <v>0</v>
      </c>
      <c r="F19" s="27">
        <v>0</v>
      </c>
      <c r="G19" s="216">
        <f t="shared" ref="G19:G20" si="0">F19/$O$16*100</f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32">
        <v>0</v>
      </c>
      <c r="R19" s="32">
        <v>0</v>
      </c>
      <c r="S19" s="289">
        <v>0</v>
      </c>
    </row>
    <row r="20" spans="1:24" ht="15" customHeight="1" x14ac:dyDescent="0.15">
      <c r="A20" s="844"/>
      <c r="B20" s="224"/>
      <c r="C20" s="434" t="s">
        <v>196</v>
      </c>
      <c r="D20" s="33"/>
      <c r="E20" s="27">
        <v>15000</v>
      </c>
      <c r="F20" s="27">
        <v>0</v>
      </c>
      <c r="G20" s="216">
        <f t="shared" si="0"/>
        <v>0</v>
      </c>
      <c r="H20" s="27">
        <v>14548</v>
      </c>
      <c r="I20" s="27">
        <v>0</v>
      </c>
      <c r="J20" s="27">
        <v>0</v>
      </c>
      <c r="K20" s="27">
        <v>5000</v>
      </c>
      <c r="L20" s="27">
        <v>0</v>
      </c>
      <c r="M20" s="27">
        <v>0</v>
      </c>
      <c r="N20" s="27">
        <v>14904</v>
      </c>
      <c r="O20" s="27">
        <v>0</v>
      </c>
      <c r="P20" s="27">
        <v>0</v>
      </c>
      <c r="Q20" s="32">
        <v>10087</v>
      </c>
      <c r="R20" s="32">
        <v>0</v>
      </c>
      <c r="S20" s="289">
        <v>0</v>
      </c>
    </row>
    <row r="21" spans="1:24" ht="5.25" customHeight="1" x14ac:dyDescent="0.15">
      <c r="A21" s="433"/>
      <c r="B21" s="444"/>
      <c r="C21" s="219"/>
      <c r="D21" s="225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290"/>
      <c r="R21" s="290"/>
      <c r="S21" s="288"/>
      <c r="T21" s="72"/>
      <c r="U21" s="72"/>
      <c r="V21" s="72"/>
      <c r="W21" s="72"/>
      <c r="X21" s="72"/>
    </row>
    <row r="22" spans="1:24" ht="15" customHeight="1" thickBot="1" x14ac:dyDescent="0.2">
      <c r="A22" s="141"/>
      <c r="B22" s="226"/>
      <c r="C22" s="227" t="s">
        <v>197</v>
      </c>
      <c r="D22" s="194"/>
      <c r="E22" s="171"/>
      <c r="F22" s="251">
        <f>F6-F16</f>
        <v>37345</v>
      </c>
      <c r="G22" s="228" t="s">
        <v>198</v>
      </c>
      <c r="H22" s="171"/>
      <c r="I22" s="251">
        <f>I6-I16</f>
        <v>44533</v>
      </c>
      <c r="J22" s="228" t="s">
        <v>198</v>
      </c>
      <c r="K22" s="171"/>
      <c r="L22" s="251">
        <f>L6-L16</f>
        <v>170981</v>
      </c>
      <c r="M22" s="228" t="s">
        <v>198</v>
      </c>
      <c r="N22" s="251"/>
      <c r="O22" s="251">
        <f>O6-O16</f>
        <v>96673</v>
      </c>
      <c r="P22" s="228" t="s">
        <v>198</v>
      </c>
      <c r="Q22" s="551"/>
      <c r="R22" s="551">
        <f>R6-R16</f>
        <v>136556</v>
      </c>
      <c r="S22" s="291" t="s">
        <v>198</v>
      </c>
    </row>
    <row r="23" spans="1:24" ht="15" customHeight="1" x14ac:dyDescent="0.15">
      <c r="A23" s="22" t="s">
        <v>339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M23" s="22"/>
      <c r="P23" s="157"/>
      <c r="S23" s="157" t="s">
        <v>199</v>
      </c>
    </row>
    <row r="24" spans="1:24" ht="15" customHeight="1" x14ac:dyDescent="0.15">
      <c r="A24" s="22" t="s">
        <v>200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4" ht="15" customHeight="1" thickBot="1" x14ac:dyDescent="0.2">
      <c r="A25" s="22" t="s">
        <v>386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P25" s="214"/>
      <c r="S25" s="214" t="s">
        <v>1</v>
      </c>
    </row>
    <row r="26" spans="1:24" ht="15.95" customHeight="1" x14ac:dyDescent="0.15">
      <c r="A26" s="692" t="s">
        <v>183</v>
      </c>
      <c r="B26" s="693"/>
      <c r="C26" s="693"/>
      <c r="D26" s="693"/>
      <c r="E26" s="693" t="s">
        <v>415</v>
      </c>
      <c r="F26" s="693"/>
      <c r="G26" s="693"/>
      <c r="H26" s="701" t="s">
        <v>417</v>
      </c>
      <c r="I26" s="702"/>
      <c r="J26" s="840"/>
      <c r="K26" s="841" t="s">
        <v>449</v>
      </c>
      <c r="L26" s="842"/>
      <c r="M26" s="842"/>
      <c r="N26" s="701" t="s">
        <v>447</v>
      </c>
      <c r="O26" s="702"/>
      <c r="P26" s="840"/>
      <c r="Q26" s="836" t="s">
        <v>448</v>
      </c>
      <c r="R26" s="836"/>
      <c r="S26" s="837"/>
    </row>
    <row r="27" spans="1:24" ht="15.95" customHeight="1" x14ac:dyDescent="0.15">
      <c r="A27" s="694"/>
      <c r="B27" s="695"/>
      <c r="C27" s="695"/>
      <c r="D27" s="695"/>
      <c r="E27" s="449" t="s">
        <v>31</v>
      </c>
      <c r="F27" s="449" t="s">
        <v>32</v>
      </c>
      <c r="G27" s="449" t="s">
        <v>34</v>
      </c>
      <c r="H27" s="449" t="s">
        <v>31</v>
      </c>
      <c r="I27" s="449" t="s">
        <v>32</v>
      </c>
      <c r="J27" s="457" t="s">
        <v>34</v>
      </c>
      <c r="K27" s="262" t="s">
        <v>31</v>
      </c>
      <c r="L27" s="331" t="s">
        <v>32</v>
      </c>
      <c r="M27" s="331" t="s">
        <v>34</v>
      </c>
      <c r="N27" s="331" t="s">
        <v>31</v>
      </c>
      <c r="O27" s="331" t="s">
        <v>32</v>
      </c>
      <c r="P27" s="419" t="s">
        <v>34</v>
      </c>
      <c r="Q27" s="273" t="s">
        <v>31</v>
      </c>
      <c r="R27" s="272" t="s">
        <v>32</v>
      </c>
      <c r="S27" s="451" t="s">
        <v>34</v>
      </c>
    </row>
    <row r="28" spans="1:24" ht="5.25" customHeight="1" x14ac:dyDescent="0.15">
      <c r="A28" s="843" t="s">
        <v>201</v>
      </c>
      <c r="B28" s="450"/>
      <c r="C28" s="30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85"/>
      <c r="R28" s="285"/>
      <c r="S28" s="286"/>
    </row>
    <row r="29" spans="1:24" ht="15" customHeight="1" x14ac:dyDescent="0.15">
      <c r="A29" s="844"/>
      <c r="B29" s="846" t="s">
        <v>202</v>
      </c>
      <c r="C29" s="728"/>
      <c r="D29" s="847"/>
      <c r="E29" s="27">
        <v>15034510</v>
      </c>
      <c r="F29" s="27">
        <v>14142349</v>
      </c>
      <c r="G29" s="229">
        <v>100</v>
      </c>
      <c r="H29" s="27">
        <v>17300077</v>
      </c>
      <c r="I29" s="27">
        <v>16120057</v>
      </c>
      <c r="J29" s="216">
        <v>100</v>
      </c>
      <c r="K29" s="335">
        <v>15953932</v>
      </c>
      <c r="L29" s="335">
        <v>15556230</v>
      </c>
      <c r="M29" s="216">
        <v>100</v>
      </c>
      <c r="N29" s="335">
        <v>16284105</v>
      </c>
      <c r="O29" s="335">
        <v>15680180</v>
      </c>
      <c r="P29" s="216">
        <v>100</v>
      </c>
      <c r="Q29" s="552">
        <f>SUM(Q30:Q38)</f>
        <v>13050808</v>
      </c>
      <c r="R29" s="552">
        <f>SUM(R30:R38)</f>
        <v>12716105</v>
      </c>
      <c r="S29" s="287">
        <f>ROUND(R29/R29,5)*100</f>
        <v>100</v>
      </c>
    </row>
    <row r="30" spans="1:24" ht="15" customHeight="1" x14ac:dyDescent="0.15">
      <c r="A30" s="844"/>
      <c r="B30" s="35"/>
      <c r="C30" s="434" t="s">
        <v>203</v>
      </c>
      <c r="D30" s="24"/>
      <c r="E30" s="36">
        <v>2191192</v>
      </c>
      <c r="F30" s="27">
        <v>2158944</v>
      </c>
      <c r="G30" s="215">
        <v>15.265999999999998</v>
      </c>
      <c r="H30" s="36">
        <v>2388577</v>
      </c>
      <c r="I30" s="27">
        <v>2237223</v>
      </c>
      <c r="J30" s="216">
        <v>13.879</v>
      </c>
      <c r="K30" s="335">
        <v>2247022</v>
      </c>
      <c r="L30" s="335">
        <v>2185342</v>
      </c>
      <c r="M30" s="216">
        <v>14.048</v>
      </c>
      <c r="N30" s="335">
        <v>2208212</v>
      </c>
      <c r="O30" s="335">
        <v>2155263</v>
      </c>
      <c r="P30" s="216">
        <v>13.744999999999999</v>
      </c>
      <c r="Q30" s="553">
        <v>2027231</v>
      </c>
      <c r="R30" s="553">
        <v>2137567</v>
      </c>
      <c r="S30" s="287">
        <f>ROUND(R30/R29,5)*100</f>
        <v>16.809999999999999</v>
      </c>
    </row>
    <row r="31" spans="1:24" ht="15" customHeight="1" x14ac:dyDescent="0.15">
      <c r="A31" s="844"/>
      <c r="B31" s="35"/>
      <c r="C31" s="434" t="s">
        <v>48</v>
      </c>
      <c r="D31" s="24"/>
      <c r="E31" s="36">
        <v>3898</v>
      </c>
      <c r="F31" s="27">
        <v>3948</v>
      </c>
      <c r="G31" s="215">
        <v>2.7999999999999997E-2</v>
      </c>
      <c r="H31" s="36">
        <v>3922</v>
      </c>
      <c r="I31" s="27">
        <v>3672</v>
      </c>
      <c r="J31" s="253">
        <v>2.3E-2</v>
      </c>
      <c r="K31" s="335">
        <v>3962</v>
      </c>
      <c r="L31" s="335">
        <v>3447</v>
      </c>
      <c r="M31" s="216">
        <v>2.2000000000000002E-2</v>
      </c>
      <c r="N31" s="335">
        <v>3848</v>
      </c>
      <c r="O31" s="335">
        <v>3161</v>
      </c>
      <c r="P31" s="216">
        <v>0.02</v>
      </c>
      <c r="Q31" s="553">
        <v>3702</v>
      </c>
      <c r="R31" s="553">
        <v>2948</v>
      </c>
      <c r="S31" s="287">
        <f>ROUND(R31/R29,5)*100</f>
        <v>2.3E-2</v>
      </c>
    </row>
    <row r="32" spans="1:24" ht="15" customHeight="1" x14ac:dyDescent="0.15">
      <c r="A32" s="844"/>
      <c r="B32" s="35"/>
      <c r="C32" s="434" t="s">
        <v>186</v>
      </c>
      <c r="D32" s="24"/>
      <c r="E32" s="36">
        <v>5497007</v>
      </c>
      <c r="F32" s="27">
        <v>5838479</v>
      </c>
      <c r="G32" s="215">
        <v>41.283999999999999</v>
      </c>
      <c r="H32" s="36">
        <v>5453873</v>
      </c>
      <c r="I32" s="27">
        <v>5387839</v>
      </c>
      <c r="J32" s="216">
        <v>33.423000000000002</v>
      </c>
      <c r="K32" s="335">
        <v>5537560</v>
      </c>
      <c r="L32" s="335">
        <v>5239465</v>
      </c>
      <c r="M32" s="216">
        <v>33.680999999999997</v>
      </c>
      <c r="N32" s="335">
        <v>5307209</v>
      </c>
      <c r="O32" s="335">
        <v>5293084</v>
      </c>
      <c r="P32" s="216">
        <v>33.756999999999998</v>
      </c>
      <c r="Q32" s="553">
        <v>0</v>
      </c>
      <c r="R32" s="553">
        <v>0</v>
      </c>
      <c r="S32" s="287">
        <f>ROUND(R32/R29,5)*100</f>
        <v>0</v>
      </c>
    </row>
    <row r="33" spans="1:29" ht="15" customHeight="1" x14ac:dyDescent="0.15">
      <c r="A33" s="844"/>
      <c r="B33" s="35"/>
      <c r="C33" s="434" t="s">
        <v>460</v>
      </c>
      <c r="D33" s="2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554">
        <v>9064328</v>
      </c>
      <c r="R33" s="554">
        <v>8837715</v>
      </c>
      <c r="S33" s="287">
        <f>ROUND(R33/R29,5)*100</f>
        <v>69.5</v>
      </c>
      <c r="T33" s="403"/>
    </row>
    <row r="34" spans="1:29" ht="15" customHeight="1" x14ac:dyDescent="0.15">
      <c r="A34" s="844"/>
      <c r="B34" s="35"/>
      <c r="C34" s="434" t="s">
        <v>51</v>
      </c>
      <c r="D34" s="24"/>
      <c r="E34" s="36">
        <v>1</v>
      </c>
      <c r="F34" s="27">
        <v>0</v>
      </c>
      <c r="G34" s="215">
        <v>0</v>
      </c>
      <c r="H34" s="36">
        <v>1</v>
      </c>
      <c r="I34" s="27">
        <v>0</v>
      </c>
      <c r="J34" s="27">
        <v>0</v>
      </c>
      <c r="K34" s="335">
        <v>1</v>
      </c>
      <c r="L34" s="335">
        <v>0</v>
      </c>
      <c r="M34" s="27">
        <v>0</v>
      </c>
      <c r="N34" s="335">
        <v>1</v>
      </c>
      <c r="O34" s="335">
        <v>0</v>
      </c>
      <c r="P34" s="27">
        <v>0</v>
      </c>
      <c r="Q34" s="553">
        <v>1</v>
      </c>
      <c r="R34" s="553">
        <v>0</v>
      </c>
      <c r="S34" s="287">
        <f t="shared" ref="S34" si="1">ROUND(R34/R31,5)*100</f>
        <v>0</v>
      </c>
    </row>
    <row r="35" spans="1:29" ht="15" customHeight="1" x14ac:dyDescent="0.15">
      <c r="A35" s="844"/>
      <c r="B35" s="35"/>
      <c r="C35" s="434" t="s">
        <v>187</v>
      </c>
      <c r="D35" s="24"/>
      <c r="E35" s="36">
        <v>1731079</v>
      </c>
      <c r="F35" s="27">
        <v>1731078</v>
      </c>
      <c r="G35" s="215">
        <v>12.24</v>
      </c>
      <c r="H35" s="36">
        <v>2017100</v>
      </c>
      <c r="I35" s="27">
        <v>2017099</v>
      </c>
      <c r="J35" s="216">
        <v>12.513</v>
      </c>
      <c r="K35" s="335">
        <v>1700018</v>
      </c>
      <c r="L35" s="335">
        <v>1700017</v>
      </c>
      <c r="M35" s="216">
        <v>10.928000000000001</v>
      </c>
      <c r="N35" s="335">
        <v>1744818</v>
      </c>
      <c r="O35" s="335">
        <v>1744817</v>
      </c>
      <c r="P35" s="216">
        <v>11.128</v>
      </c>
      <c r="Q35" s="553">
        <v>1618486</v>
      </c>
      <c r="R35" s="553">
        <v>1381453</v>
      </c>
      <c r="S35" s="287">
        <f>ROUND(R35/R29,5)*100</f>
        <v>10.864000000000001</v>
      </c>
    </row>
    <row r="36" spans="1:29" ht="15" customHeight="1" x14ac:dyDescent="0.15">
      <c r="A36" s="844"/>
      <c r="B36" s="35"/>
      <c r="C36" s="434" t="s">
        <v>188</v>
      </c>
      <c r="D36" s="24"/>
      <c r="E36" s="36">
        <v>2</v>
      </c>
      <c r="F36" s="27">
        <v>0</v>
      </c>
      <c r="G36" s="215">
        <v>0</v>
      </c>
      <c r="H36" s="36">
        <v>2</v>
      </c>
      <c r="I36" s="27">
        <v>0</v>
      </c>
      <c r="J36" s="216">
        <v>0</v>
      </c>
      <c r="K36" s="335">
        <v>18318</v>
      </c>
      <c r="L36" s="335">
        <v>18317</v>
      </c>
      <c r="M36" s="27">
        <v>0</v>
      </c>
      <c r="N36" s="335">
        <v>23055</v>
      </c>
      <c r="O36" s="335">
        <v>23055</v>
      </c>
      <c r="P36" s="27">
        <v>0</v>
      </c>
      <c r="Q36" s="553">
        <v>277455</v>
      </c>
      <c r="R36" s="553">
        <v>277456</v>
      </c>
      <c r="S36" s="287">
        <f>ROUND(R36/R29,5)*100</f>
        <v>2.1819999999999999</v>
      </c>
    </row>
    <row r="37" spans="1:29" ht="15" customHeight="1" x14ac:dyDescent="0.15">
      <c r="A37" s="844"/>
      <c r="B37" s="35"/>
      <c r="C37" s="434" t="s">
        <v>204</v>
      </c>
      <c r="D37" s="24"/>
      <c r="E37" s="36">
        <v>1168171</v>
      </c>
      <c r="F37" s="27">
        <v>34016</v>
      </c>
      <c r="G37" s="215">
        <v>0.24099999999999999</v>
      </c>
      <c r="H37" s="36">
        <v>557492</v>
      </c>
      <c r="I37" s="27">
        <v>27055</v>
      </c>
      <c r="J37" s="215">
        <v>0.16800000000000001</v>
      </c>
      <c r="K37" s="335">
        <v>26718</v>
      </c>
      <c r="L37" s="335">
        <v>38316</v>
      </c>
      <c r="M37" s="216">
        <v>0.246</v>
      </c>
      <c r="N37" s="335">
        <v>66318</v>
      </c>
      <c r="O37" s="335">
        <v>58194</v>
      </c>
      <c r="P37" s="216">
        <v>0.371</v>
      </c>
      <c r="Q37" s="553">
        <v>59604</v>
      </c>
      <c r="R37" s="553">
        <v>78966</v>
      </c>
      <c r="S37" s="287">
        <f>ROUND(R37/R29,5)*100</f>
        <v>0.621</v>
      </c>
    </row>
    <row r="38" spans="1:29" ht="15" customHeight="1" x14ac:dyDescent="0.15">
      <c r="A38" s="844"/>
      <c r="B38" s="35"/>
      <c r="C38" s="434" t="s">
        <v>461</v>
      </c>
      <c r="D38" s="24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553">
        <v>1</v>
      </c>
      <c r="R38" s="553">
        <v>0</v>
      </c>
      <c r="S38" s="287">
        <f>ROUND(R38/R30,5)*100</f>
        <v>0</v>
      </c>
    </row>
    <row r="39" spans="1:29" ht="15" customHeight="1" x14ac:dyDescent="0.15">
      <c r="A39" s="844"/>
      <c r="B39" s="35"/>
      <c r="C39" s="560" t="s">
        <v>456</v>
      </c>
      <c r="D39" s="24"/>
      <c r="E39" s="36">
        <v>436914</v>
      </c>
      <c r="F39" s="27">
        <v>411157</v>
      </c>
      <c r="G39" s="215">
        <v>2.907</v>
      </c>
      <c r="H39" s="36">
        <v>234689</v>
      </c>
      <c r="I39" s="27">
        <v>224157</v>
      </c>
      <c r="J39" s="216">
        <v>1.391</v>
      </c>
      <c r="K39" s="335">
        <v>136489</v>
      </c>
      <c r="L39" s="335">
        <v>132191</v>
      </c>
      <c r="M39" s="216">
        <v>0.85000000000000009</v>
      </c>
      <c r="N39" s="335">
        <v>141059</v>
      </c>
      <c r="O39" s="335">
        <v>89532</v>
      </c>
      <c r="P39" s="216">
        <v>0.57099999999999995</v>
      </c>
      <c r="Q39" s="553">
        <v>0</v>
      </c>
      <c r="R39" s="553">
        <v>0</v>
      </c>
      <c r="S39" s="287">
        <f>ROUND(R39/R29,5)*100</f>
        <v>0</v>
      </c>
    </row>
    <row r="40" spans="1:29" ht="15" customHeight="1" x14ac:dyDescent="0.15">
      <c r="A40" s="844"/>
      <c r="B40" s="35"/>
      <c r="C40" s="560" t="s">
        <v>457</v>
      </c>
      <c r="D40" s="24"/>
      <c r="E40" s="36">
        <v>489481</v>
      </c>
      <c r="F40" s="27">
        <v>489482</v>
      </c>
      <c r="G40" s="215">
        <v>3.4610000000000003</v>
      </c>
      <c r="H40" s="36">
        <v>737013</v>
      </c>
      <c r="I40" s="27">
        <v>737014</v>
      </c>
      <c r="J40" s="216">
        <v>4.5720000000000001</v>
      </c>
      <c r="K40" s="335">
        <v>827230</v>
      </c>
      <c r="L40" s="335">
        <v>827230</v>
      </c>
      <c r="M40" s="216">
        <v>5.3179999999999996</v>
      </c>
      <c r="N40" s="335">
        <v>1008573</v>
      </c>
      <c r="O40" s="335">
        <v>1008573</v>
      </c>
      <c r="P40" s="216">
        <v>6.4320000000000004</v>
      </c>
      <c r="Q40" s="553">
        <v>0</v>
      </c>
      <c r="R40" s="553">
        <v>0</v>
      </c>
      <c r="S40" s="287">
        <f>ROUND(R40/R29,5)*100</f>
        <v>0</v>
      </c>
    </row>
    <row r="41" spans="1:29" ht="15" customHeight="1" x14ac:dyDescent="0.15">
      <c r="A41" s="844"/>
      <c r="B41" s="35"/>
      <c r="C41" s="561" t="s">
        <v>467</v>
      </c>
      <c r="D41" s="24"/>
      <c r="E41" s="36">
        <v>1017838</v>
      </c>
      <c r="F41" s="27">
        <v>1062432</v>
      </c>
      <c r="G41" s="215">
        <v>7.5120000000000005</v>
      </c>
      <c r="H41" s="36">
        <v>1101593</v>
      </c>
      <c r="I41" s="27">
        <v>967682</v>
      </c>
      <c r="J41" s="216">
        <v>6.0030000000000001</v>
      </c>
      <c r="K41" s="335">
        <v>1006693</v>
      </c>
      <c r="L41" s="335">
        <v>961983</v>
      </c>
      <c r="M41" s="216">
        <v>6.1840000000000002</v>
      </c>
      <c r="N41" s="335">
        <v>966040</v>
      </c>
      <c r="O41" s="335">
        <v>939245</v>
      </c>
      <c r="P41" s="216">
        <v>5.99</v>
      </c>
      <c r="Q41" s="553">
        <v>0</v>
      </c>
      <c r="R41" s="553">
        <v>0</v>
      </c>
      <c r="S41" s="287">
        <f>ROUND(R41/R29,5)*100</f>
        <v>0</v>
      </c>
    </row>
    <row r="42" spans="1:29" ht="15" customHeight="1" x14ac:dyDescent="0.15">
      <c r="A42" s="844"/>
      <c r="B42" s="35"/>
      <c r="C42" s="561" t="s">
        <v>458</v>
      </c>
      <c r="D42" s="24"/>
      <c r="E42" s="36">
        <v>1</v>
      </c>
      <c r="F42" s="27">
        <v>0</v>
      </c>
      <c r="G42" s="215">
        <v>0</v>
      </c>
      <c r="H42" s="36">
        <v>1</v>
      </c>
      <c r="I42" s="27">
        <v>0</v>
      </c>
      <c r="J42" s="27">
        <v>0</v>
      </c>
      <c r="K42" s="335">
        <v>0</v>
      </c>
      <c r="L42" s="335">
        <v>0</v>
      </c>
      <c r="M42" s="27">
        <v>0</v>
      </c>
      <c r="N42" s="335">
        <v>0</v>
      </c>
      <c r="O42" s="335">
        <v>0</v>
      </c>
      <c r="P42" s="27">
        <v>0</v>
      </c>
      <c r="Q42" s="553">
        <v>0</v>
      </c>
      <c r="R42" s="553">
        <v>0</v>
      </c>
      <c r="S42" s="289">
        <v>0</v>
      </c>
    </row>
    <row r="43" spans="1:29" ht="15" customHeight="1" x14ac:dyDescent="0.15">
      <c r="A43" s="844"/>
      <c r="B43" s="35"/>
      <c r="C43" s="561" t="s">
        <v>459</v>
      </c>
      <c r="D43" s="24"/>
      <c r="E43" s="36">
        <v>2498926</v>
      </c>
      <c r="F43" s="27">
        <v>2412813</v>
      </c>
      <c r="G43" s="215">
        <v>17.061</v>
      </c>
      <c r="H43" s="36">
        <v>4805814</v>
      </c>
      <c r="I43" s="27">
        <v>4518316</v>
      </c>
      <c r="J43" s="216">
        <v>28.029</v>
      </c>
      <c r="K43" s="335">
        <v>4449921</v>
      </c>
      <c r="L43" s="335">
        <v>4449922</v>
      </c>
      <c r="M43" s="216">
        <v>28.605000000000004</v>
      </c>
      <c r="N43" s="335">
        <v>4814972</v>
      </c>
      <c r="O43" s="335">
        <v>4365256</v>
      </c>
      <c r="P43" s="216">
        <v>27.839000000000002</v>
      </c>
      <c r="Q43" s="553">
        <v>0</v>
      </c>
      <c r="R43" s="553">
        <v>0</v>
      </c>
      <c r="S43" s="287">
        <f>ROUND(R43/R29,5)*100</f>
        <v>0</v>
      </c>
    </row>
    <row r="44" spans="1:29" ht="3.75" customHeight="1" x14ac:dyDescent="0.15">
      <c r="A44" s="845"/>
      <c r="B44" s="444"/>
      <c r="C44" s="230"/>
      <c r="D44" s="225"/>
      <c r="E44" s="32"/>
      <c r="F44" s="32"/>
      <c r="G44" s="231"/>
      <c r="H44" s="72"/>
      <c r="I44" s="72"/>
      <c r="J44" s="72"/>
      <c r="K44" s="72"/>
      <c r="L44" s="72"/>
      <c r="M44" s="72"/>
      <c r="N44" s="72"/>
      <c r="O44" s="72"/>
      <c r="P44" s="72"/>
      <c r="Q44" s="290"/>
      <c r="R44" s="290"/>
      <c r="S44" s="288"/>
    </row>
    <row r="45" spans="1:29" ht="3.75" customHeight="1" x14ac:dyDescent="0.15">
      <c r="A45" s="843" t="s">
        <v>205</v>
      </c>
      <c r="B45" s="35"/>
      <c r="C45" s="13"/>
      <c r="D45" s="24"/>
      <c r="E45" s="32"/>
      <c r="F45" s="32"/>
      <c r="G45" s="231"/>
      <c r="H45" s="72"/>
      <c r="I45" s="72"/>
      <c r="J45" s="72"/>
      <c r="K45" s="72"/>
      <c r="L45" s="72"/>
      <c r="M45" s="72"/>
      <c r="N45" s="72"/>
      <c r="O45" s="72"/>
      <c r="P45" s="72"/>
      <c r="Q45" s="290"/>
      <c r="R45" s="290"/>
      <c r="S45" s="288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spans="1:29" ht="15" customHeight="1" x14ac:dyDescent="0.15">
      <c r="A46" s="844"/>
      <c r="B46" s="846" t="s">
        <v>206</v>
      </c>
      <c r="C46" s="728"/>
      <c r="D46" s="847"/>
      <c r="E46" s="27">
        <v>15034510</v>
      </c>
      <c r="F46" s="27">
        <v>14265656</v>
      </c>
      <c r="G46" s="215">
        <v>100</v>
      </c>
      <c r="H46" s="27">
        <v>17300077</v>
      </c>
      <c r="I46" s="27">
        <v>16101739</v>
      </c>
      <c r="J46" s="216">
        <v>100</v>
      </c>
      <c r="K46" s="259">
        <v>15953932</v>
      </c>
      <c r="L46" s="259">
        <v>15533175</v>
      </c>
      <c r="M46" s="216">
        <v>100</v>
      </c>
      <c r="N46" s="259">
        <v>16284105</v>
      </c>
      <c r="O46" s="259">
        <v>15402725</v>
      </c>
      <c r="P46" s="216">
        <v>100</v>
      </c>
      <c r="Q46" s="555">
        <f>SUM(Q47:Q55)</f>
        <v>13050808</v>
      </c>
      <c r="R46" s="555">
        <f>SUM(R47:R55)</f>
        <v>12694779</v>
      </c>
      <c r="S46" s="287">
        <f>ROUND(R46/R46,5)*100</f>
        <v>100</v>
      </c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spans="1:29" ht="15" customHeight="1" x14ac:dyDescent="0.15">
      <c r="A47" s="844"/>
      <c r="B47" s="35"/>
      <c r="C47" s="434" t="s">
        <v>207</v>
      </c>
      <c r="D47" s="24"/>
      <c r="E47" s="27">
        <v>264391</v>
      </c>
      <c r="F47" s="27">
        <v>249371</v>
      </c>
      <c r="G47" s="215">
        <v>1.8</v>
      </c>
      <c r="H47" s="27">
        <v>256184</v>
      </c>
      <c r="I47" s="27">
        <v>241058</v>
      </c>
      <c r="J47" s="216">
        <v>1.4970000000000001</v>
      </c>
      <c r="K47" s="259">
        <v>257525</v>
      </c>
      <c r="L47" s="259">
        <v>240063</v>
      </c>
      <c r="M47" s="216">
        <v>1.5449999999999999</v>
      </c>
      <c r="N47" s="259">
        <v>282113</v>
      </c>
      <c r="O47" s="259">
        <v>259000</v>
      </c>
      <c r="P47" s="216">
        <v>1.6820000000000002</v>
      </c>
      <c r="Q47" s="556">
        <v>267094</v>
      </c>
      <c r="R47" s="556">
        <v>245826</v>
      </c>
      <c r="S47" s="287">
        <f>ROUND(R47/R46,5)*100</f>
        <v>1.9359999999999999</v>
      </c>
    </row>
    <row r="48" spans="1:29" ht="15" customHeight="1" x14ac:dyDescent="0.15">
      <c r="A48" s="844"/>
      <c r="B48" s="35"/>
      <c r="C48" s="434" t="s">
        <v>208</v>
      </c>
      <c r="D48" s="24"/>
      <c r="E48" s="27">
        <v>9041119</v>
      </c>
      <c r="F48" s="27">
        <v>8456056</v>
      </c>
      <c r="G48" s="215">
        <v>59.275999999999996</v>
      </c>
      <c r="H48" s="27">
        <v>9218236</v>
      </c>
      <c r="I48" s="27">
        <v>8318131</v>
      </c>
      <c r="J48" s="216">
        <v>51.66</v>
      </c>
      <c r="K48" s="259">
        <v>8507224</v>
      </c>
      <c r="L48" s="259">
        <v>8160329</v>
      </c>
      <c r="M48" s="216">
        <v>52.534999999999997</v>
      </c>
      <c r="N48" s="259">
        <v>8563526</v>
      </c>
      <c r="O48" s="259">
        <v>8142625</v>
      </c>
      <c r="P48" s="216">
        <v>52.864999999999995</v>
      </c>
      <c r="Q48" s="556">
        <v>8558630</v>
      </c>
      <c r="R48" s="556">
        <v>8285495</v>
      </c>
      <c r="S48" s="287">
        <f>ROUND(R48/R46,5)*100</f>
        <v>65.266999999999996</v>
      </c>
    </row>
    <row r="49" spans="1:26" ht="15" customHeight="1" x14ac:dyDescent="0.15">
      <c r="A49" s="844"/>
      <c r="B49" s="35"/>
      <c r="C49" s="562" t="s">
        <v>468</v>
      </c>
      <c r="D49" s="24"/>
      <c r="E49" s="27">
        <v>0</v>
      </c>
      <c r="F49" s="27">
        <v>0</v>
      </c>
      <c r="G49" s="215">
        <v>0</v>
      </c>
      <c r="H49" s="27">
        <v>0</v>
      </c>
      <c r="I49" s="27">
        <v>0</v>
      </c>
      <c r="J49" s="216">
        <v>0</v>
      </c>
      <c r="K49" s="259">
        <v>0</v>
      </c>
      <c r="L49" s="259">
        <v>0</v>
      </c>
      <c r="M49" s="259">
        <v>0</v>
      </c>
      <c r="N49" s="259">
        <v>0</v>
      </c>
      <c r="O49" s="259">
        <v>0</v>
      </c>
      <c r="P49" s="259">
        <v>0</v>
      </c>
      <c r="Q49" s="556">
        <v>3506553</v>
      </c>
      <c r="R49" s="556">
        <v>3506550</v>
      </c>
      <c r="S49" s="287">
        <f>ROUND(R49/R46,5)*100</f>
        <v>27.622000000000003</v>
      </c>
    </row>
    <row r="50" spans="1:26" ht="18" customHeight="1" x14ac:dyDescent="0.15">
      <c r="A50" s="844"/>
      <c r="B50" s="35"/>
      <c r="C50" s="434" t="s">
        <v>209</v>
      </c>
      <c r="D50" s="24"/>
      <c r="E50" s="27">
        <v>135218</v>
      </c>
      <c r="F50" s="27">
        <v>112662</v>
      </c>
      <c r="G50" s="215">
        <v>0.79</v>
      </c>
      <c r="H50" s="27">
        <v>136823</v>
      </c>
      <c r="I50" s="27">
        <v>118944</v>
      </c>
      <c r="J50" s="216">
        <v>0.73899999999999999</v>
      </c>
      <c r="K50" s="259">
        <v>130063</v>
      </c>
      <c r="L50" s="259">
        <v>121711</v>
      </c>
      <c r="M50" s="216">
        <v>0.78400000000000003</v>
      </c>
      <c r="N50" s="259">
        <v>132556</v>
      </c>
      <c r="O50" s="259">
        <v>118368</v>
      </c>
      <c r="P50" s="216">
        <v>0.76800000000000002</v>
      </c>
      <c r="Q50" s="556">
        <v>135676</v>
      </c>
      <c r="R50" s="556">
        <v>121402</v>
      </c>
      <c r="S50" s="287">
        <f>ROUND(R50/R46,5)*100</f>
        <v>0.95600000000000007</v>
      </c>
    </row>
    <row r="51" spans="1:26" ht="15" customHeight="1" x14ac:dyDescent="0.15">
      <c r="A51" s="844"/>
      <c r="B51" s="35"/>
      <c r="C51" s="434" t="s">
        <v>210</v>
      </c>
      <c r="D51" s="24"/>
      <c r="E51" s="27">
        <v>1</v>
      </c>
      <c r="F51" s="27">
        <v>0</v>
      </c>
      <c r="G51" s="215">
        <v>0</v>
      </c>
      <c r="H51" s="27">
        <v>1</v>
      </c>
      <c r="I51" s="27">
        <v>0</v>
      </c>
      <c r="J51" s="27">
        <v>0</v>
      </c>
      <c r="K51" s="259">
        <v>3664</v>
      </c>
      <c r="L51" s="259">
        <v>3664</v>
      </c>
      <c r="M51" s="27">
        <v>2.4E-2</v>
      </c>
      <c r="N51" s="259">
        <v>4611</v>
      </c>
      <c r="O51" s="259">
        <v>4611</v>
      </c>
      <c r="P51" s="229">
        <v>0.03</v>
      </c>
      <c r="Q51" s="556">
        <v>277455</v>
      </c>
      <c r="R51" s="556">
        <v>277455</v>
      </c>
      <c r="S51" s="557">
        <f>ROUND(R51/R46,5)*100</f>
        <v>2.1859999999999999</v>
      </c>
    </row>
    <row r="52" spans="1:26" ht="15" customHeight="1" x14ac:dyDescent="0.15">
      <c r="A52" s="844"/>
      <c r="B52" s="35"/>
      <c r="C52" s="434" t="s">
        <v>194</v>
      </c>
      <c r="D52" s="24"/>
      <c r="E52" s="27">
        <v>125</v>
      </c>
      <c r="F52" s="27">
        <v>67</v>
      </c>
      <c r="G52" s="215">
        <v>0</v>
      </c>
      <c r="H52" s="27">
        <v>125</v>
      </c>
      <c r="I52" s="27">
        <v>81</v>
      </c>
      <c r="J52" s="260">
        <v>1E-3</v>
      </c>
      <c r="K52" s="259">
        <v>150</v>
      </c>
      <c r="L52" s="259">
        <v>139</v>
      </c>
      <c r="M52" s="216">
        <v>1E-3</v>
      </c>
      <c r="N52" s="259">
        <v>200</v>
      </c>
      <c r="O52" s="259">
        <v>174</v>
      </c>
      <c r="P52" s="216">
        <v>1E-3</v>
      </c>
      <c r="Q52" s="556">
        <v>200</v>
      </c>
      <c r="R52" s="556">
        <v>0</v>
      </c>
      <c r="S52" s="287">
        <f>ROUND(R52/R46,5)*100</f>
        <v>0</v>
      </c>
    </row>
    <row r="53" spans="1:26" ht="15" customHeight="1" x14ac:dyDescent="0.15">
      <c r="A53" s="844"/>
      <c r="B53" s="35"/>
      <c r="C53" s="434" t="s">
        <v>211</v>
      </c>
      <c r="D53" s="24"/>
      <c r="E53" s="27">
        <v>150684</v>
      </c>
      <c r="F53" s="27">
        <v>144150</v>
      </c>
      <c r="G53" s="215">
        <v>1.01</v>
      </c>
      <c r="H53" s="27">
        <v>194681</v>
      </c>
      <c r="I53" s="27">
        <v>190475</v>
      </c>
      <c r="J53" s="216">
        <v>1.1830000000000001</v>
      </c>
      <c r="K53" s="259">
        <v>67932</v>
      </c>
      <c r="L53" s="259">
        <v>59478</v>
      </c>
      <c r="M53" s="216">
        <v>0.38300000000000001</v>
      </c>
      <c r="N53" s="259">
        <v>62262</v>
      </c>
      <c r="O53" s="259">
        <v>53689</v>
      </c>
      <c r="P53" s="216">
        <v>0.34899999999999998</v>
      </c>
      <c r="Q53" s="556">
        <v>265200</v>
      </c>
      <c r="R53" s="556">
        <v>258051</v>
      </c>
      <c r="S53" s="287">
        <f>ROUND(R53/R46,5)*100</f>
        <v>2.0329999999999999</v>
      </c>
    </row>
    <row r="54" spans="1:26" ht="15" customHeight="1" x14ac:dyDescent="0.15">
      <c r="A54" s="844"/>
      <c r="B54" s="35"/>
      <c r="C54" s="434" t="s">
        <v>196</v>
      </c>
      <c r="D54" s="24"/>
      <c r="E54" s="27">
        <v>37387</v>
      </c>
      <c r="F54" s="27">
        <v>0</v>
      </c>
      <c r="G54" s="215">
        <v>0</v>
      </c>
      <c r="H54" s="27">
        <v>39541</v>
      </c>
      <c r="I54" s="27">
        <v>0</v>
      </c>
      <c r="J54" s="27">
        <v>0</v>
      </c>
      <c r="K54" s="259">
        <v>39561</v>
      </c>
      <c r="L54" s="259">
        <v>0</v>
      </c>
      <c r="M54" s="27">
        <v>0</v>
      </c>
      <c r="N54" s="259">
        <v>36407</v>
      </c>
      <c r="O54" s="259">
        <v>0</v>
      </c>
      <c r="P54" s="27">
        <v>0</v>
      </c>
      <c r="Q54" s="556">
        <v>40000</v>
      </c>
      <c r="R54" s="556">
        <v>0</v>
      </c>
      <c r="S54" s="287">
        <f>ROUND(R54/R46,5)*100</f>
        <v>0</v>
      </c>
    </row>
    <row r="55" spans="1:26" ht="15" customHeight="1" x14ac:dyDescent="0.15">
      <c r="A55" s="844"/>
      <c r="B55" s="35"/>
      <c r="C55" s="434" t="s">
        <v>212</v>
      </c>
      <c r="D55" s="24"/>
      <c r="E55" s="27">
        <v>159323</v>
      </c>
      <c r="F55" s="27">
        <v>159322</v>
      </c>
      <c r="G55" s="215">
        <v>1.117</v>
      </c>
      <c r="H55" s="27">
        <v>123308</v>
      </c>
      <c r="I55" s="27">
        <v>123308</v>
      </c>
      <c r="J55" s="216">
        <v>0.76600000000000001</v>
      </c>
      <c r="K55" s="259">
        <v>0</v>
      </c>
      <c r="L55" s="259">
        <v>0</v>
      </c>
      <c r="M55" s="216">
        <v>0</v>
      </c>
      <c r="N55" s="259"/>
      <c r="O55" s="259"/>
      <c r="P55" s="216">
        <v>0</v>
      </c>
      <c r="Q55" s="556">
        <v>0</v>
      </c>
      <c r="R55" s="556">
        <v>0</v>
      </c>
      <c r="S55" s="287">
        <f>ROUND(R55/R46,5)*100</f>
        <v>0</v>
      </c>
    </row>
    <row r="56" spans="1:26" ht="15" customHeight="1" x14ac:dyDescent="0.15">
      <c r="A56" s="844"/>
      <c r="B56" s="35"/>
      <c r="C56" s="560" t="s">
        <v>462</v>
      </c>
      <c r="D56" s="24"/>
      <c r="E56" s="27">
        <v>1844538</v>
      </c>
      <c r="F56" s="27">
        <v>1844538</v>
      </c>
      <c r="G56" s="215">
        <v>12.93</v>
      </c>
      <c r="H56" s="27">
        <v>1791259</v>
      </c>
      <c r="I56" s="27">
        <v>1791235</v>
      </c>
      <c r="J56" s="216">
        <v>11.124000000000001</v>
      </c>
      <c r="K56" s="259">
        <v>1675167</v>
      </c>
      <c r="L56" s="259">
        <v>1675165</v>
      </c>
      <c r="M56" s="216">
        <v>10.784000000000001</v>
      </c>
      <c r="N56" s="259">
        <v>1638349</v>
      </c>
      <c r="O56" s="259">
        <v>1638348</v>
      </c>
      <c r="P56" s="216">
        <v>10.637</v>
      </c>
      <c r="Q56" s="556">
        <v>0</v>
      </c>
      <c r="R56" s="556">
        <v>0</v>
      </c>
      <c r="S56" s="287">
        <f>ROUND(R56/R46,5)*100</f>
        <v>0</v>
      </c>
    </row>
    <row r="57" spans="1:26" ht="15" customHeight="1" x14ac:dyDescent="0.15">
      <c r="A57" s="844"/>
      <c r="B57" s="35"/>
      <c r="C57" s="560" t="s">
        <v>466</v>
      </c>
      <c r="D57" s="24"/>
      <c r="E57" s="27">
        <v>1443</v>
      </c>
      <c r="F57" s="27">
        <v>1442</v>
      </c>
      <c r="G57" s="215">
        <v>0.01</v>
      </c>
      <c r="H57" s="27">
        <v>1225</v>
      </c>
      <c r="I57" s="27">
        <v>1205</v>
      </c>
      <c r="J57" s="216">
        <v>6.9999999999999993E-3</v>
      </c>
      <c r="K57" s="259">
        <v>1196</v>
      </c>
      <c r="L57" s="259">
        <v>1194</v>
      </c>
      <c r="M57" s="216">
        <v>8.0000000000000002E-3</v>
      </c>
      <c r="N57" s="259">
        <v>6074</v>
      </c>
      <c r="O57" s="259">
        <v>6073</v>
      </c>
      <c r="P57" s="216">
        <v>3.9E-2</v>
      </c>
      <c r="Q57" s="556">
        <v>0</v>
      </c>
      <c r="R57" s="556">
        <v>0</v>
      </c>
      <c r="S57" s="287">
        <f>ROUND(R57/R46,5)*100</f>
        <v>0</v>
      </c>
    </row>
    <row r="58" spans="1:26" ht="15" customHeight="1" x14ac:dyDescent="0.15">
      <c r="A58" s="844"/>
      <c r="B58" s="35"/>
      <c r="C58" s="561" t="s">
        <v>463</v>
      </c>
      <c r="D58" s="24"/>
      <c r="E58" s="27">
        <v>61</v>
      </c>
      <c r="F58" s="27">
        <v>59</v>
      </c>
      <c r="G58" s="215">
        <v>0</v>
      </c>
      <c r="H58" s="27">
        <v>61</v>
      </c>
      <c r="I58" s="27">
        <v>59</v>
      </c>
      <c r="J58" s="260">
        <v>0</v>
      </c>
      <c r="K58" s="259">
        <v>61</v>
      </c>
      <c r="L58" s="259">
        <v>46</v>
      </c>
      <c r="M58" s="27">
        <v>0</v>
      </c>
      <c r="N58" s="259">
        <v>31</v>
      </c>
      <c r="O58" s="259">
        <v>30</v>
      </c>
      <c r="P58" s="229">
        <v>0</v>
      </c>
      <c r="Q58" s="556">
        <v>0</v>
      </c>
      <c r="R58" s="556">
        <v>0</v>
      </c>
      <c r="S58" s="287">
        <f t="shared" ref="S58:S60" si="2">ROUND(R58/R47,5)*100</f>
        <v>0</v>
      </c>
    </row>
    <row r="59" spans="1:26" ht="15" customHeight="1" x14ac:dyDescent="0.15">
      <c r="A59" s="844"/>
      <c r="B59" s="35"/>
      <c r="C59" s="561" t="s">
        <v>465</v>
      </c>
      <c r="D59" s="24"/>
      <c r="E59" s="27">
        <v>901076</v>
      </c>
      <c r="F59" s="27">
        <v>901075</v>
      </c>
      <c r="G59" s="215">
        <v>6.3159999999999989</v>
      </c>
      <c r="H59" s="27">
        <v>732601</v>
      </c>
      <c r="I59" s="27">
        <v>732601</v>
      </c>
      <c r="J59" s="216">
        <v>4.5</v>
      </c>
      <c r="K59" s="259">
        <v>705991</v>
      </c>
      <c r="L59" s="259">
        <v>705990</v>
      </c>
      <c r="M59" s="216">
        <v>4.5</v>
      </c>
      <c r="N59" s="259">
        <v>742791</v>
      </c>
      <c r="O59" s="259">
        <v>742790</v>
      </c>
      <c r="P59" s="216">
        <v>4.8220000000000001</v>
      </c>
      <c r="Q59" s="556">
        <v>0</v>
      </c>
      <c r="R59" s="556">
        <v>0</v>
      </c>
      <c r="S59" s="287">
        <f t="shared" si="2"/>
        <v>0</v>
      </c>
    </row>
    <row r="60" spans="1:26" ht="15" customHeight="1" x14ac:dyDescent="0.15">
      <c r="A60" s="844"/>
      <c r="B60" s="35"/>
      <c r="C60" s="561" t="s">
        <v>464</v>
      </c>
      <c r="D60" s="24"/>
      <c r="E60" s="27">
        <v>2499144</v>
      </c>
      <c r="F60" s="27">
        <v>2396914</v>
      </c>
      <c r="G60" s="215">
        <v>16.802</v>
      </c>
      <c r="H60" s="27">
        <v>4806032</v>
      </c>
      <c r="I60" s="27">
        <v>4584642</v>
      </c>
      <c r="J60" s="216">
        <v>28.472999999999999</v>
      </c>
      <c r="K60" s="259">
        <v>4565398</v>
      </c>
      <c r="L60" s="259">
        <v>4565396</v>
      </c>
      <c r="M60" s="216">
        <v>29.391000000000002</v>
      </c>
      <c r="N60" s="259">
        <v>4815185</v>
      </c>
      <c r="O60" s="259">
        <v>4437017</v>
      </c>
      <c r="P60" s="216">
        <v>28.806999999999999</v>
      </c>
      <c r="Q60" s="556">
        <v>0</v>
      </c>
      <c r="R60" s="556">
        <v>0</v>
      </c>
      <c r="S60" s="287">
        <f t="shared" si="2"/>
        <v>0</v>
      </c>
    </row>
    <row r="61" spans="1:26" ht="5.25" customHeight="1" x14ac:dyDescent="0.15">
      <c r="A61" s="845"/>
      <c r="B61" s="444"/>
      <c r="C61" s="232"/>
      <c r="D61" s="225"/>
      <c r="E61" s="27"/>
      <c r="F61" s="27"/>
      <c r="G61" s="215"/>
      <c r="H61" s="72"/>
      <c r="I61" s="72"/>
      <c r="J61" s="72"/>
      <c r="K61" s="259"/>
      <c r="L61" s="259"/>
      <c r="M61" s="216"/>
      <c r="N61" s="259"/>
      <c r="O61" s="259"/>
      <c r="P61" s="216"/>
      <c r="Q61" s="555"/>
      <c r="R61" s="555"/>
      <c r="S61" s="287"/>
      <c r="T61" s="72"/>
      <c r="U61" s="72"/>
      <c r="V61" s="72"/>
      <c r="W61" s="72"/>
      <c r="X61" s="72"/>
      <c r="Y61" s="72"/>
      <c r="Z61" s="72"/>
    </row>
    <row r="62" spans="1:26" ht="15" customHeight="1" thickBot="1" x14ac:dyDescent="0.2">
      <c r="A62" s="563" t="s">
        <v>472</v>
      </c>
      <c r="B62" s="564"/>
      <c r="C62" s="564"/>
      <c r="D62" s="28"/>
      <c r="E62" s="27">
        <v>0</v>
      </c>
      <c r="F62" s="296">
        <v>-123307</v>
      </c>
      <c r="G62" s="252"/>
      <c r="H62" s="252">
        <v>0</v>
      </c>
      <c r="I62" s="257">
        <v>18318</v>
      </c>
      <c r="J62" s="252"/>
      <c r="K62" s="259">
        <v>0</v>
      </c>
      <c r="L62" s="336">
        <v>23055</v>
      </c>
      <c r="M62" s="252"/>
      <c r="N62" s="336">
        <v>0</v>
      </c>
      <c r="O62" s="336">
        <v>277455</v>
      </c>
      <c r="P62" s="252"/>
      <c r="Q62" s="558">
        <v>0</v>
      </c>
      <c r="R62" s="558">
        <f>R29-R46</f>
        <v>21326</v>
      </c>
      <c r="S62" s="559"/>
    </row>
    <row r="63" spans="1:26" ht="17.100000000000001" customHeight="1" x14ac:dyDescent="0.15">
      <c r="A63" s="63" t="s">
        <v>473</v>
      </c>
      <c r="E63" s="402"/>
      <c r="F63" s="402"/>
      <c r="I63" s="402"/>
      <c r="K63" s="402"/>
      <c r="S63" s="157" t="s">
        <v>213</v>
      </c>
    </row>
  </sheetData>
  <sheetProtection sheet="1" objects="1" scenarios="1" selectLockedCells="1" selectUnlockedCells="1"/>
  <mergeCells count="20">
    <mergeCell ref="E26:G26"/>
    <mergeCell ref="A16:A20"/>
    <mergeCell ref="B16:D16"/>
    <mergeCell ref="A26:D27"/>
    <mergeCell ref="A45:A61"/>
    <mergeCell ref="B46:D46"/>
    <mergeCell ref="A28:A44"/>
    <mergeCell ref="B29:D29"/>
    <mergeCell ref="A5:A14"/>
    <mergeCell ref="B6:D6"/>
    <mergeCell ref="A3:D4"/>
    <mergeCell ref="E3:G3"/>
    <mergeCell ref="H3:J3"/>
    <mergeCell ref="Q26:S26"/>
    <mergeCell ref="Q3:S3"/>
    <mergeCell ref="K3:M3"/>
    <mergeCell ref="H26:J26"/>
    <mergeCell ref="K26:M26"/>
    <mergeCell ref="N26:P26"/>
    <mergeCell ref="N3:P3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6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2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J63"/>
  <sheetViews>
    <sheetView view="pageBreakPreview" zoomScaleNormal="100" zoomScaleSheetLayoutView="100" workbookViewId="0">
      <pane xSplit="3" topLeftCell="D1" activePane="topRight" state="frozen"/>
      <selection activeCell="G38" sqref="G38"/>
      <selection pane="topRight" activeCell="T26" sqref="T26"/>
    </sheetView>
  </sheetViews>
  <sheetFormatPr defaultRowHeight="17.100000000000001" customHeight="1" x14ac:dyDescent="0.15"/>
  <cols>
    <col min="1" max="1" width="4" style="63" hidden="1" customWidth="1"/>
    <col min="2" max="2" width="2.25" style="63" hidden="1" customWidth="1"/>
    <col min="3" max="3" width="20.5" style="63" hidden="1" customWidth="1"/>
    <col min="4" max="4" width="0.25" style="63" hidden="1" customWidth="1"/>
    <col min="5" max="6" width="11.875" style="63" hidden="1" customWidth="1"/>
    <col min="7" max="7" width="6.875" style="63" hidden="1" customWidth="1"/>
    <col min="8" max="9" width="11.875" style="63" hidden="1" customWidth="1"/>
    <col min="10" max="10" width="6.875" style="63" hidden="1" customWidth="1"/>
    <col min="11" max="12" width="11.875" style="63" customWidth="1"/>
    <col min="13" max="13" width="6.875" style="63" customWidth="1"/>
    <col min="14" max="15" width="11.875" style="63" customWidth="1"/>
    <col min="16" max="16" width="6.875" style="63" customWidth="1"/>
    <col min="17" max="17" width="13.5" style="63" customWidth="1"/>
    <col min="18" max="18" width="14.375" style="63" customWidth="1"/>
    <col min="19" max="19" width="6.875" style="63" customWidth="1"/>
    <col min="20" max="16384" width="9" style="63"/>
  </cols>
  <sheetData>
    <row r="1" spans="1:36" ht="5.0999999999999996" customHeight="1" x14ac:dyDescent="0.15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72"/>
      <c r="O1" s="72"/>
      <c r="P1" s="214"/>
      <c r="Q1" s="72"/>
      <c r="R1" s="72"/>
      <c r="S1" s="214"/>
    </row>
    <row r="2" spans="1:36" ht="15" customHeight="1" thickBot="1" x14ac:dyDescent="0.2">
      <c r="A2" s="22" t="s">
        <v>385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P2" s="214"/>
      <c r="S2" s="214" t="s">
        <v>1</v>
      </c>
    </row>
    <row r="3" spans="1:36" ht="15.95" customHeight="1" x14ac:dyDescent="0.15">
      <c r="A3" s="714" t="s">
        <v>183</v>
      </c>
      <c r="B3" s="848"/>
      <c r="C3" s="848"/>
      <c r="D3" s="715"/>
      <c r="E3" s="701" t="s">
        <v>444</v>
      </c>
      <c r="F3" s="702"/>
      <c r="G3" s="696"/>
      <c r="H3" s="701" t="s">
        <v>445</v>
      </c>
      <c r="I3" s="702"/>
      <c r="J3" s="696"/>
      <c r="K3" s="701" t="s">
        <v>418</v>
      </c>
      <c r="L3" s="702"/>
      <c r="M3" s="696"/>
      <c r="N3" s="701" t="s">
        <v>419</v>
      </c>
      <c r="O3" s="702"/>
      <c r="P3" s="840"/>
      <c r="Q3" s="838" t="s">
        <v>420</v>
      </c>
      <c r="R3" s="838"/>
      <c r="S3" s="839"/>
    </row>
    <row r="4" spans="1:36" ht="15.95" customHeight="1" x14ac:dyDescent="0.15">
      <c r="A4" s="718"/>
      <c r="B4" s="849"/>
      <c r="C4" s="849"/>
      <c r="D4" s="719"/>
      <c r="E4" s="426" t="s">
        <v>31</v>
      </c>
      <c r="F4" s="426" t="s">
        <v>32</v>
      </c>
      <c r="G4" s="426" t="s">
        <v>34</v>
      </c>
      <c r="H4" s="449" t="s">
        <v>31</v>
      </c>
      <c r="I4" s="449" t="s">
        <v>32</v>
      </c>
      <c r="J4" s="449" t="s">
        <v>34</v>
      </c>
      <c r="K4" s="449" t="s">
        <v>31</v>
      </c>
      <c r="L4" s="449" t="s">
        <v>32</v>
      </c>
      <c r="M4" s="449" t="s">
        <v>34</v>
      </c>
      <c r="N4" s="426" t="s">
        <v>31</v>
      </c>
      <c r="O4" s="449" t="s">
        <v>32</v>
      </c>
      <c r="P4" s="457" t="s">
        <v>34</v>
      </c>
      <c r="Q4" s="420" t="s">
        <v>31</v>
      </c>
      <c r="R4" s="272" t="s">
        <v>32</v>
      </c>
      <c r="S4" s="451" t="s">
        <v>34</v>
      </c>
    </row>
    <row r="5" spans="1:36" ht="5.25" customHeight="1" x14ac:dyDescent="0.15">
      <c r="A5" s="843" t="s">
        <v>184</v>
      </c>
      <c r="B5" s="450"/>
      <c r="C5" s="30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285"/>
      <c r="R5" s="285"/>
      <c r="S5" s="286"/>
    </row>
    <row r="6" spans="1:36" ht="15" customHeight="1" x14ac:dyDescent="0.15">
      <c r="A6" s="844"/>
      <c r="B6" s="846" t="s">
        <v>185</v>
      </c>
      <c r="C6" s="728"/>
      <c r="D6" s="847"/>
      <c r="E6" s="27">
        <f>SUM(E7:E13)</f>
        <v>2018246</v>
      </c>
      <c r="F6" s="27">
        <f>SUM(F7:F13)</f>
        <v>1804481</v>
      </c>
      <c r="G6" s="216">
        <f>F6/F6*100</f>
        <v>100</v>
      </c>
      <c r="H6" s="27">
        <f>SUM(H7:H13)</f>
        <v>2077684</v>
      </c>
      <c r="I6" s="27">
        <f>SUM(I7:I14)</f>
        <v>1875860</v>
      </c>
      <c r="J6" s="216">
        <f>I6/I6*100</f>
        <v>100</v>
      </c>
      <c r="K6" s="27">
        <f>SUM(K7:K13)</f>
        <v>2007031</v>
      </c>
      <c r="L6" s="27">
        <f>SUM(L7:L14)</f>
        <v>2016855</v>
      </c>
      <c r="M6" s="216">
        <f>L6/L6*100</f>
        <v>100</v>
      </c>
      <c r="N6" s="27">
        <f>SUM(N7:N13)</f>
        <v>1974965</v>
      </c>
      <c r="O6" s="27">
        <f>SUM(O7:O14)</f>
        <v>1868692</v>
      </c>
      <c r="P6" s="216">
        <f>O6/O6*100</f>
        <v>100</v>
      </c>
      <c r="Q6" s="32">
        <f>SUM(Q7:Q13)</f>
        <v>2158403</v>
      </c>
      <c r="R6" s="32">
        <f>SUM(R7:R14)</f>
        <v>1887735</v>
      </c>
      <c r="S6" s="287">
        <f>R6/$R$6*100</f>
        <v>100</v>
      </c>
    </row>
    <row r="7" spans="1:36" ht="15" customHeight="1" x14ac:dyDescent="0.15">
      <c r="A7" s="844"/>
      <c r="B7" s="217"/>
      <c r="C7" s="434" t="s">
        <v>48</v>
      </c>
      <c r="D7" s="33"/>
      <c r="E7" s="27">
        <v>1016241</v>
      </c>
      <c r="F7" s="27">
        <v>998647</v>
      </c>
      <c r="G7" s="216">
        <f>F7/F6*100</f>
        <v>55.342616519653021</v>
      </c>
      <c r="H7" s="27">
        <v>1030004</v>
      </c>
      <c r="I7" s="27">
        <v>1007208</v>
      </c>
      <c r="J7" s="216">
        <f>I7/I6*100</f>
        <v>53.693132749778769</v>
      </c>
      <c r="K7" s="27">
        <v>1000357</v>
      </c>
      <c r="L7" s="27">
        <v>1001415</v>
      </c>
      <c r="M7" s="216">
        <f>L7/L6*100</f>
        <v>49.652305197944322</v>
      </c>
      <c r="N7" s="27">
        <v>988465</v>
      </c>
      <c r="O7" s="27">
        <v>1011670</v>
      </c>
      <c r="P7" s="216">
        <f>O7/O6*100</f>
        <v>54.13786755655827</v>
      </c>
      <c r="Q7" s="32">
        <v>1007613</v>
      </c>
      <c r="R7" s="32">
        <v>1011766</v>
      </c>
      <c r="S7" s="287">
        <f t="shared" ref="S7:S12" si="0">R7/$R$6*100</f>
        <v>53.596823706717309</v>
      </c>
    </row>
    <row r="8" spans="1:36" ht="15" customHeight="1" x14ac:dyDescent="0.15">
      <c r="A8" s="844"/>
      <c r="B8" s="217"/>
      <c r="C8" s="434" t="s">
        <v>186</v>
      </c>
      <c r="D8" s="33"/>
      <c r="E8" s="27">
        <v>166064</v>
      </c>
      <c r="F8" s="27">
        <v>112413</v>
      </c>
      <c r="G8" s="216">
        <f>F8/F6*100</f>
        <v>6.2296582784745302</v>
      </c>
      <c r="H8" s="27">
        <v>145451</v>
      </c>
      <c r="I8" s="27">
        <v>66538</v>
      </c>
      <c r="J8" s="216">
        <f>I8/I6*100</f>
        <v>3.5470664122056017</v>
      </c>
      <c r="K8" s="27">
        <v>105913</v>
      </c>
      <c r="L8" s="27">
        <v>117008</v>
      </c>
      <c r="M8" s="216">
        <f>L8/L6*100</f>
        <v>5.8015077930738697</v>
      </c>
      <c r="N8" s="27">
        <v>195905</v>
      </c>
      <c r="O8" s="27">
        <v>134229</v>
      </c>
      <c r="P8" s="216">
        <f>O8/O6*100</f>
        <v>7.1830456811502383</v>
      </c>
      <c r="Q8" s="32">
        <v>208021</v>
      </c>
      <c r="R8" s="32">
        <v>109908</v>
      </c>
      <c r="S8" s="287">
        <f t="shared" si="0"/>
        <v>5.8222155122408603</v>
      </c>
    </row>
    <row r="9" spans="1:36" ht="15" customHeight="1" x14ac:dyDescent="0.15">
      <c r="A9" s="844"/>
      <c r="B9" s="217"/>
      <c r="C9" s="434" t="s">
        <v>50</v>
      </c>
      <c r="D9" s="33"/>
      <c r="E9" s="27">
        <v>93900</v>
      </c>
      <c r="F9" s="27">
        <v>42640</v>
      </c>
      <c r="G9" s="216">
        <f>F9/F6*100</f>
        <v>2.3630063159434762</v>
      </c>
      <c r="H9" s="27">
        <v>107060</v>
      </c>
      <c r="I9" s="27">
        <v>87435</v>
      </c>
      <c r="J9" s="216">
        <f>I9/I6*100</f>
        <v>4.6610621261714629</v>
      </c>
      <c r="K9" s="27">
        <v>59225</v>
      </c>
      <c r="L9" s="27">
        <v>49785</v>
      </c>
      <c r="M9" s="216">
        <f>L9/L6*100</f>
        <v>2.4684471615460706</v>
      </c>
      <c r="N9" s="27">
        <v>54440</v>
      </c>
      <c r="O9" s="27">
        <v>28138</v>
      </c>
      <c r="P9" s="216">
        <f>O9/O6*100</f>
        <v>1.5057591085101236</v>
      </c>
      <c r="Q9" s="32">
        <v>43141</v>
      </c>
      <c r="R9" s="32">
        <v>32607</v>
      </c>
      <c r="S9" s="287">
        <f t="shared" si="0"/>
        <v>1.7273081232270422</v>
      </c>
    </row>
    <row r="10" spans="1:36" ht="15" customHeight="1" x14ac:dyDescent="0.15">
      <c r="A10" s="844"/>
      <c r="B10" s="217"/>
      <c r="C10" s="434" t="s">
        <v>187</v>
      </c>
      <c r="D10" s="33"/>
      <c r="E10" s="27">
        <v>372026</v>
      </c>
      <c r="F10" s="27">
        <v>372026</v>
      </c>
      <c r="G10" s="216">
        <f>F10/F6*100</f>
        <v>20.616786765834608</v>
      </c>
      <c r="H10" s="27">
        <v>417044</v>
      </c>
      <c r="I10" s="27">
        <v>417044</v>
      </c>
      <c r="J10" s="216">
        <f>I10/I6*100</f>
        <v>22.232149520753147</v>
      </c>
      <c r="K10" s="27">
        <v>544423</v>
      </c>
      <c r="L10" s="27">
        <v>544423</v>
      </c>
      <c r="M10" s="216">
        <f>L10/L6*100</f>
        <v>26.993660922574996</v>
      </c>
      <c r="N10" s="27">
        <v>309495</v>
      </c>
      <c r="O10" s="27">
        <v>309495</v>
      </c>
      <c r="P10" s="216">
        <f>O10/O6*100</f>
        <v>16.562119386180278</v>
      </c>
      <c r="Q10" s="32">
        <v>546642</v>
      </c>
      <c r="R10" s="32">
        <v>456042</v>
      </c>
      <c r="S10" s="287">
        <f t="shared" si="0"/>
        <v>24.158157792274871</v>
      </c>
    </row>
    <row r="11" spans="1:36" ht="15" customHeight="1" x14ac:dyDescent="0.15">
      <c r="A11" s="844"/>
      <c r="B11" s="217"/>
      <c r="C11" s="434" t="s">
        <v>188</v>
      </c>
      <c r="D11" s="33"/>
      <c r="E11" s="27">
        <v>32444</v>
      </c>
      <c r="F11" s="27">
        <v>32444</v>
      </c>
      <c r="G11" s="216">
        <f>F11/F6*100</f>
        <v>1.7979685017464855</v>
      </c>
      <c r="H11" s="27">
        <v>37346</v>
      </c>
      <c r="I11" s="27">
        <v>37345</v>
      </c>
      <c r="J11" s="216">
        <f>I11/I6*100</f>
        <v>1.9908202104634676</v>
      </c>
      <c r="K11" s="27">
        <v>44533</v>
      </c>
      <c r="L11" s="27">
        <v>44533</v>
      </c>
      <c r="M11" s="216">
        <f>L11/L6*100</f>
        <v>2.2080417283344613</v>
      </c>
      <c r="N11" s="27">
        <v>170980</v>
      </c>
      <c r="O11" s="27">
        <v>170981</v>
      </c>
      <c r="P11" s="216">
        <f>O11/O6*100</f>
        <v>9.1497689292831552</v>
      </c>
      <c r="Q11" s="32">
        <v>98411</v>
      </c>
      <c r="R11" s="32">
        <v>98412</v>
      </c>
      <c r="S11" s="287">
        <f t="shared" si="0"/>
        <v>5.2132317300892339</v>
      </c>
    </row>
    <row r="12" spans="1:36" ht="15" customHeight="1" x14ac:dyDescent="0.15">
      <c r="A12" s="844"/>
      <c r="B12" s="217"/>
      <c r="C12" s="434" t="s">
        <v>189</v>
      </c>
      <c r="D12" s="33"/>
      <c r="E12" s="27">
        <v>1271</v>
      </c>
      <c r="F12" s="27">
        <v>6811</v>
      </c>
      <c r="G12" s="216">
        <f>F12/F6*100</f>
        <v>0.3774492499505398</v>
      </c>
      <c r="H12" s="27">
        <v>779</v>
      </c>
      <c r="I12" s="27">
        <v>1690</v>
      </c>
      <c r="J12" s="216">
        <f>I12/I6*100</f>
        <v>9.0092011130894628E-2</v>
      </c>
      <c r="K12" s="27">
        <v>780</v>
      </c>
      <c r="L12" s="27">
        <v>17191</v>
      </c>
      <c r="M12" s="216">
        <f>L12/L6*100</f>
        <v>0.85236667980593561</v>
      </c>
      <c r="N12" s="27">
        <v>780</v>
      </c>
      <c r="O12" s="27">
        <v>17079</v>
      </c>
      <c r="P12" s="216">
        <f>O12/O6*100</f>
        <v>0.91395478762685345</v>
      </c>
      <c r="Q12" s="32">
        <v>781</v>
      </c>
      <c r="R12" s="32">
        <v>3700</v>
      </c>
      <c r="S12" s="287">
        <f t="shared" si="0"/>
        <v>0.19600208715736053</v>
      </c>
    </row>
    <row r="13" spans="1:36" ht="15" customHeight="1" x14ac:dyDescent="0.15">
      <c r="A13" s="844"/>
      <c r="B13" s="217"/>
      <c r="C13" s="434" t="s">
        <v>190</v>
      </c>
      <c r="D13" s="33"/>
      <c r="E13" s="27">
        <v>336300</v>
      </c>
      <c r="F13" s="27">
        <v>239500</v>
      </c>
      <c r="G13" s="216">
        <f>F13/F6*100</f>
        <v>13.27251436839734</v>
      </c>
      <c r="H13" s="27">
        <v>340000</v>
      </c>
      <c r="I13" s="27">
        <v>258600</v>
      </c>
      <c r="J13" s="216">
        <f>I13/I6*100</f>
        <v>13.785676969496658</v>
      </c>
      <c r="K13" s="27">
        <v>251800</v>
      </c>
      <c r="L13" s="27">
        <v>242500</v>
      </c>
      <c r="M13" s="216">
        <f>L13/L6*100</f>
        <v>12.023670516720339</v>
      </c>
      <c r="N13" s="27">
        <v>254900</v>
      </c>
      <c r="O13" s="27">
        <v>197100</v>
      </c>
      <c r="P13" s="216">
        <f>O13/O6*100</f>
        <v>10.547484550691072</v>
      </c>
      <c r="Q13" s="32">
        <v>253794</v>
      </c>
      <c r="R13" s="32">
        <v>175300</v>
      </c>
      <c r="S13" s="287">
        <f>R13/$R$6*100</f>
        <v>9.2862610482933245</v>
      </c>
    </row>
    <row r="14" spans="1:36" ht="3.75" customHeight="1" x14ac:dyDescent="0.15">
      <c r="A14" s="845"/>
      <c r="B14" s="218"/>
      <c r="C14" s="219"/>
      <c r="D14" s="220"/>
      <c r="E14" s="27"/>
      <c r="F14" s="27"/>
      <c r="G14" s="72"/>
      <c r="H14" s="27"/>
      <c r="I14" s="27"/>
      <c r="J14" s="72"/>
      <c r="K14" s="27"/>
      <c r="L14" s="27"/>
      <c r="M14" s="72"/>
      <c r="N14" s="27"/>
      <c r="O14" s="27"/>
      <c r="P14" s="72"/>
      <c r="Q14" s="32"/>
      <c r="R14" s="32"/>
      <c r="S14" s="288"/>
    </row>
    <row r="15" spans="1:36" ht="3.75" customHeight="1" x14ac:dyDescent="0.15">
      <c r="A15" s="452"/>
      <c r="B15" s="221"/>
      <c r="C15" s="222"/>
      <c r="D15" s="223"/>
      <c r="E15" s="11"/>
      <c r="F15" s="11"/>
      <c r="G15" s="72"/>
      <c r="H15" s="11"/>
      <c r="I15" s="11"/>
      <c r="J15" s="72"/>
      <c r="K15" s="11"/>
      <c r="L15" s="11"/>
      <c r="M15" s="72"/>
      <c r="N15" s="11"/>
      <c r="O15" s="11"/>
      <c r="P15" s="72"/>
      <c r="Q15" s="550"/>
      <c r="R15" s="550"/>
      <c r="S15" s="288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36" ht="15" customHeight="1" x14ac:dyDescent="0.15">
      <c r="A16" s="844" t="s">
        <v>191</v>
      </c>
      <c r="B16" s="846" t="s">
        <v>192</v>
      </c>
      <c r="C16" s="728"/>
      <c r="D16" s="847"/>
      <c r="E16" s="27">
        <f>SUM(E17:E20)</f>
        <v>2018246</v>
      </c>
      <c r="F16" s="27">
        <f>SUM(F17:F20)</f>
        <v>1767136</v>
      </c>
      <c r="G16" s="216">
        <f>F16/F16*100</f>
        <v>100</v>
      </c>
      <c r="H16" s="27">
        <f>SUM(H17:H20)</f>
        <v>2077684</v>
      </c>
      <c r="I16" s="27">
        <v>1831327</v>
      </c>
      <c r="J16" s="216">
        <f>I16/I16*100</f>
        <v>100</v>
      </c>
      <c r="K16" s="27">
        <f>SUM(K17:K20)</f>
        <v>2007031</v>
      </c>
      <c r="L16" s="27">
        <f>SUM(L17:L20)</f>
        <v>1845874</v>
      </c>
      <c r="M16" s="216">
        <f>L16/L16*100</f>
        <v>100</v>
      </c>
      <c r="N16" s="27">
        <f>SUM(N17:N20)</f>
        <v>1974965</v>
      </c>
      <c r="O16" s="27">
        <f>SUM(O17:O20)</f>
        <v>1772019</v>
      </c>
      <c r="P16" s="216">
        <f>O16/O16*100</f>
        <v>100</v>
      </c>
      <c r="Q16" s="32">
        <f>SUM(Q17:Q20)</f>
        <v>2158404</v>
      </c>
      <c r="R16" s="32">
        <f>SUM(R17:R20)</f>
        <v>1751179</v>
      </c>
      <c r="S16" s="287">
        <f>R16/$R$16*100</f>
        <v>100</v>
      </c>
    </row>
    <row r="17" spans="1:27" ht="15" customHeight="1" x14ac:dyDescent="0.15">
      <c r="A17" s="844"/>
      <c r="B17" s="224"/>
      <c r="C17" s="434" t="s">
        <v>193</v>
      </c>
      <c r="D17" s="33"/>
      <c r="E17" s="27">
        <v>1523392</v>
      </c>
      <c r="F17" s="27">
        <v>1287334</v>
      </c>
      <c r="G17" s="216">
        <f>F17/F16*100</f>
        <v>72.848609275120864</v>
      </c>
      <c r="H17" s="27">
        <v>1601159</v>
      </c>
      <c r="I17" s="27">
        <v>1369368</v>
      </c>
      <c r="J17" s="216">
        <f>I17/I16*100</f>
        <v>74.774630636691313</v>
      </c>
      <c r="K17" s="27">
        <v>1552600</v>
      </c>
      <c r="L17" s="27">
        <v>1396468</v>
      </c>
      <c r="M17" s="216">
        <f>L17/L16*100</f>
        <v>75.653484474021511</v>
      </c>
      <c r="N17" s="27">
        <v>1535056</v>
      </c>
      <c r="O17" s="27">
        <v>1347015</v>
      </c>
      <c r="P17" s="216">
        <f>O17/O16*100</f>
        <v>76.015832787345957</v>
      </c>
      <c r="Q17" s="32">
        <v>1739051</v>
      </c>
      <c r="R17" s="32">
        <v>1341914</v>
      </c>
      <c r="S17" s="287">
        <f t="shared" ref="S17:S18" si="1">R17/$R$16*100</f>
        <v>76.629173830887638</v>
      </c>
    </row>
    <row r="18" spans="1:27" ht="15" customHeight="1" x14ac:dyDescent="0.15">
      <c r="A18" s="844"/>
      <c r="B18" s="224"/>
      <c r="C18" s="434" t="s">
        <v>194</v>
      </c>
      <c r="D18" s="33"/>
      <c r="E18" s="27">
        <v>479854</v>
      </c>
      <c r="F18" s="27">
        <v>479802</v>
      </c>
      <c r="G18" s="216">
        <f>F18/F16*100</f>
        <v>27.151390724879125</v>
      </c>
      <c r="H18" s="27">
        <v>461977</v>
      </c>
      <c r="I18" s="27">
        <v>461959</v>
      </c>
      <c r="J18" s="216">
        <f>I18/I16*100</f>
        <v>25.22536936330868</v>
      </c>
      <c r="K18" s="27">
        <v>449431</v>
      </c>
      <c r="L18" s="27">
        <v>449406</v>
      </c>
      <c r="M18" s="216">
        <f>L18/L16*100</f>
        <v>24.346515525978479</v>
      </c>
      <c r="N18" s="27">
        <v>425005</v>
      </c>
      <c r="O18" s="27">
        <v>425004</v>
      </c>
      <c r="P18" s="216">
        <f>O18/O16*100</f>
        <v>23.98416721265404</v>
      </c>
      <c r="Q18" s="32">
        <v>409266</v>
      </c>
      <c r="R18" s="32">
        <v>409265</v>
      </c>
      <c r="S18" s="287">
        <f t="shared" si="1"/>
        <v>23.370826169112352</v>
      </c>
    </row>
    <row r="19" spans="1:27" ht="15" customHeight="1" x14ac:dyDescent="0.15">
      <c r="A19" s="844"/>
      <c r="B19" s="224"/>
      <c r="C19" s="434" t="s">
        <v>195</v>
      </c>
      <c r="D19" s="33"/>
      <c r="E19" s="27">
        <v>0</v>
      </c>
      <c r="F19" s="27">
        <v>0</v>
      </c>
      <c r="G19" s="216">
        <f t="shared" ref="G19:G20" si="2">F19/$O$16*100</f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32">
        <v>0</v>
      </c>
      <c r="R19" s="32">
        <v>0</v>
      </c>
      <c r="S19" s="289">
        <v>0</v>
      </c>
    </row>
    <row r="20" spans="1:27" ht="15" customHeight="1" x14ac:dyDescent="0.15">
      <c r="A20" s="844"/>
      <c r="B20" s="224"/>
      <c r="C20" s="434" t="s">
        <v>196</v>
      </c>
      <c r="D20" s="33"/>
      <c r="E20" s="27">
        <v>15000</v>
      </c>
      <c r="F20" s="27">
        <v>0</v>
      </c>
      <c r="G20" s="216">
        <f t="shared" si="2"/>
        <v>0</v>
      </c>
      <c r="H20" s="27">
        <v>14548</v>
      </c>
      <c r="I20" s="27">
        <v>0</v>
      </c>
      <c r="J20" s="27">
        <v>0</v>
      </c>
      <c r="K20" s="27">
        <v>5000</v>
      </c>
      <c r="L20" s="27">
        <v>0</v>
      </c>
      <c r="M20" s="27">
        <v>0</v>
      </c>
      <c r="N20" s="27">
        <v>14904</v>
      </c>
      <c r="O20" s="27">
        <v>0</v>
      </c>
      <c r="P20" s="27">
        <v>0</v>
      </c>
      <c r="Q20" s="32">
        <v>10087</v>
      </c>
      <c r="R20" s="32">
        <v>0</v>
      </c>
      <c r="S20" s="289">
        <v>0</v>
      </c>
    </row>
    <row r="21" spans="1:27" ht="5.25" customHeight="1" x14ac:dyDescent="0.15">
      <c r="A21" s="433"/>
      <c r="B21" s="444"/>
      <c r="C21" s="219"/>
      <c r="D21" s="225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290"/>
      <c r="R21" s="290"/>
      <c r="S21" s="288"/>
      <c r="T21" s="72"/>
      <c r="U21" s="72"/>
      <c r="V21" s="72"/>
      <c r="W21" s="72"/>
      <c r="X21" s="72"/>
      <c r="Y21" s="72"/>
      <c r="Z21" s="72"/>
      <c r="AA21" s="72"/>
    </row>
    <row r="22" spans="1:27" ht="15" customHeight="1" thickBot="1" x14ac:dyDescent="0.2">
      <c r="A22" s="141"/>
      <c r="B22" s="226"/>
      <c r="C22" s="227" t="s">
        <v>197</v>
      </c>
      <c r="D22" s="194"/>
      <c r="E22" s="171"/>
      <c r="F22" s="251">
        <f>F6-F16</f>
        <v>37345</v>
      </c>
      <c r="G22" s="228" t="s">
        <v>198</v>
      </c>
      <c r="H22" s="171"/>
      <c r="I22" s="251">
        <f>I6-I16</f>
        <v>44533</v>
      </c>
      <c r="J22" s="228" t="s">
        <v>198</v>
      </c>
      <c r="K22" s="171"/>
      <c r="L22" s="251">
        <f>L6-L16</f>
        <v>170981</v>
      </c>
      <c r="M22" s="228" t="s">
        <v>198</v>
      </c>
      <c r="N22" s="251"/>
      <c r="O22" s="251">
        <f>O6-O16</f>
        <v>96673</v>
      </c>
      <c r="P22" s="228" t="s">
        <v>198</v>
      </c>
      <c r="Q22" s="551"/>
      <c r="R22" s="551">
        <f>R6-R16</f>
        <v>136556</v>
      </c>
      <c r="S22" s="291"/>
    </row>
    <row r="23" spans="1:27" ht="15" customHeight="1" x14ac:dyDescent="0.15">
      <c r="A23" s="22" t="s">
        <v>339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M23" s="22"/>
      <c r="P23" s="157"/>
      <c r="S23" s="157" t="s">
        <v>199</v>
      </c>
    </row>
    <row r="24" spans="1:27" ht="15" customHeight="1" x14ac:dyDescent="0.15">
      <c r="A24" s="22" t="s">
        <v>200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7" ht="15" customHeight="1" thickBot="1" x14ac:dyDescent="0.2">
      <c r="A25" s="22" t="s">
        <v>386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P25" s="214"/>
      <c r="S25" s="214" t="s">
        <v>1</v>
      </c>
    </row>
    <row r="26" spans="1:27" ht="15.95" customHeight="1" x14ac:dyDescent="0.15">
      <c r="A26" s="692" t="s">
        <v>183</v>
      </c>
      <c r="B26" s="693"/>
      <c r="C26" s="693"/>
      <c r="D26" s="693"/>
      <c r="E26" s="693" t="s">
        <v>415</v>
      </c>
      <c r="F26" s="693"/>
      <c r="G26" s="693"/>
      <c r="H26" s="701" t="s">
        <v>416</v>
      </c>
      <c r="I26" s="702"/>
      <c r="J26" s="840"/>
      <c r="K26" s="841" t="s">
        <v>421</v>
      </c>
      <c r="L26" s="842"/>
      <c r="M26" s="842"/>
      <c r="N26" s="701" t="s">
        <v>419</v>
      </c>
      <c r="O26" s="702"/>
      <c r="P26" s="840"/>
      <c r="Q26" s="836" t="s">
        <v>420</v>
      </c>
      <c r="R26" s="836"/>
      <c r="S26" s="837"/>
    </row>
    <row r="27" spans="1:27" ht="15.95" customHeight="1" x14ac:dyDescent="0.15">
      <c r="A27" s="694"/>
      <c r="B27" s="695"/>
      <c r="C27" s="695"/>
      <c r="D27" s="695"/>
      <c r="E27" s="449" t="s">
        <v>31</v>
      </c>
      <c r="F27" s="449" t="s">
        <v>32</v>
      </c>
      <c r="G27" s="449" t="s">
        <v>34</v>
      </c>
      <c r="H27" s="449" t="s">
        <v>31</v>
      </c>
      <c r="I27" s="449" t="s">
        <v>32</v>
      </c>
      <c r="J27" s="457" t="s">
        <v>34</v>
      </c>
      <c r="K27" s="262" t="s">
        <v>31</v>
      </c>
      <c r="L27" s="449" t="s">
        <v>32</v>
      </c>
      <c r="M27" s="449" t="s">
        <v>34</v>
      </c>
      <c r="N27" s="449" t="s">
        <v>31</v>
      </c>
      <c r="O27" s="449" t="s">
        <v>32</v>
      </c>
      <c r="P27" s="457" t="s">
        <v>34</v>
      </c>
      <c r="Q27" s="273" t="s">
        <v>31</v>
      </c>
      <c r="R27" s="272" t="s">
        <v>32</v>
      </c>
      <c r="S27" s="451" t="s">
        <v>34</v>
      </c>
    </row>
    <row r="28" spans="1:27" ht="5.25" customHeight="1" x14ac:dyDescent="0.15">
      <c r="A28" s="843" t="s">
        <v>201</v>
      </c>
      <c r="B28" s="450"/>
      <c r="C28" s="30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85"/>
      <c r="R28" s="285"/>
      <c r="S28" s="286"/>
    </row>
    <row r="29" spans="1:27" ht="15" customHeight="1" x14ac:dyDescent="0.15">
      <c r="A29" s="844"/>
      <c r="B29" s="846" t="s">
        <v>202</v>
      </c>
      <c r="C29" s="728"/>
      <c r="D29" s="847"/>
      <c r="E29" s="27">
        <v>15034510</v>
      </c>
      <c r="F29" s="27">
        <v>14142349</v>
      </c>
      <c r="G29" s="229">
        <v>100</v>
      </c>
      <c r="H29" s="27">
        <v>17300077</v>
      </c>
      <c r="I29" s="27">
        <v>16120057</v>
      </c>
      <c r="J29" s="216">
        <v>100</v>
      </c>
      <c r="K29" s="335">
        <v>15953932</v>
      </c>
      <c r="L29" s="335">
        <v>15556230</v>
      </c>
      <c r="M29" s="216">
        <v>100</v>
      </c>
      <c r="N29" s="335">
        <v>16284105</v>
      </c>
      <c r="O29" s="335">
        <v>15680180</v>
      </c>
      <c r="P29" s="216">
        <v>100</v>
      </c>
      <c r="Q29" s="565">
        <f>SUM(Q30:Q38)</f>
        <v>13050808</v>
      </c>
      <c r="R29" s="565">
        <f>SUM(R30:R37)</f>
        <v>12716105</v>
      </c>
      <c r="S29" s="287">
        <f>ROUND(R29/$R$29,5)*100</f>
        <v>100</v>
      </c>
    </row>
    <row r="30" spans="1:27" ht="15.4" customHeight="1" x14ac:dyDescent="0.15">
      <c r="A30" s="844"/>
      <c r="B30" s="35"/>
      <c r="C30" s="434" t="s">
        <v>203</v>
      </c>
      <c r="D30" s="24"/>
      <c r="E30" s="36">
        <v>2191192</v>
      </c>
      <c r="F30" s="27">
        <v>2158944</v>
      </c>
      <c r="G30" s="215">
        <v>15.265999999999998</v>
      </c>
      <c r="H30" s="36">
        <v>2388577</v>
      </c>
      <c r="I30" s="27">
        <v>2237223</v>
      </c>
      <c r="J30" s="216">
        <v>13.879</v>
      </c>
      <c r="K30" s="335">
        <v>2247022</v>
      </c>
      <c r="L30" s="335">
        <v>2185342</v>
      </c>
      <c r="M30" s="216">
        <v>14.048</v>
      </c>
      <c r="N30" s="335">
        <v>2208212</v>
      </c>
      <c r="O30" s="335">
        <v>2155263</v>
      </c>
      <c r="P30" s="216">
        <v>13.744999999999999</v>
      </c>
      <c r="Q30" s="565">
        <v>2027231</v>
      </c>
      <c r="R30" s="565">
        <v>2137567</v>
      </c>
      <c r="S30" s="287">
        <f>ROUND(R30/$R$29,5)*100</f>
        <v>16.809999999999999</v>
      </c>
    </row>
    <row r="31" spans="1:27" ht="15.4" customHeight="1" x14ac:dyDescent="0.15">
      <c r="A31" s="844"/>
      <c r="B31" s="35"/>
      <c r="C31" s="434" t="s">
        <v>48</v>
      </c>
      <c r="D31" s="24"/>
      <c r="E31" s="36">
        <v>3898</v>
      </c>
      <c r="F31" s="27">
        <v>3948</v>
      </c>
      <c r="G31" s="215">
        <v>2.7999999999999997E-2</v>
      </c>
      <c r="H31" s="36">
        <v>3922</v>
      </c>
      <c r="I31" s="27">
        <v>3672</v>
      </c>
      <c r="J31" s="253">
        <v>2.3E-2</v>
      </c>
      <c r="K31" s="335">
        <v>3962</v>
      </c>
      <c r="L31" s="335">
        <v>3447</v>
      </c>
      <c r="M31" s="216">
        <v>2.2000000000000002E-2</v>
      </c>
      <c r="N31" s="335">
        <v>3848</v>
      </c>
      <c r="O31" s="335">
        <v>3161</v>
      </c>
      <c r="P31" s="216">
        <v>0.02</v>
      </c>
      <c r="Q31" s="565">
        <v>3702</v>
      </c>
      <c r="R31" s="565">
        <v>2948</v>
      </c>
      <c r="S31" s="287">
        <f>ROUND(R31/$R$29,5)*100</f>
        <v>2.3E-2</v>
      </c>
    </row>
    <row r="32" spans="1:27" ht="15.4" customHeight="1" x14ac:dyDescent="0.15">
      <c r="A32" s="844"/>
      <c r="B32" s="35"/>
      <c r="C32" s="434" t="s">
        <v>186</v>
      </c>
      <c r="D32" s="24"/>
      <c r="E32" s="36">
        <v>5497007</v>
      </c>
      <c r="F32" s="27">
        <v>5838479</v>
      </c>
      <c r="G32" s="215">
        <v>41.283999999999999</v>
      </c>
      <c r="H32" s="36">
        <v>5453873</v>
      </c>
      <c r="I32" s="27">
        <v>5387839</v>
      </c>
      <c r="J32" s="216">
        <v>33.423000000000002</v>
      </c>
      <c r="K32" s="335">
        <v>5537560</v>
      </c>
      <c r="L32" s="335">
        <v>5239465</v>
      </c>
      <c r="M32" s="216">
        <v>33.680999999999997</v>
      </c>
      <c r="N32" s="335">
        <v>5307209</v>
      </c>
      <c r="O32" s="335">
        <v>5293084</v>
      </c>
      <c r="P32" s="216">
        <v>33.756999999999998</v>
      </c>
      <c r="Q32" s="565">
        <v>0</v>
      </c>
      <c r="R32" s="565">
        <v>0</v>
      </c>
      <c r="S32" s="287">
        <f>ROUND(R32/$R$29,5)*100</f>
        <v>0</v>
      </c>
    </row>
    <row r="33" spans="1:29" ht="15.4" customHeight="1" x14ac:dyDescent="0.15">
      <c r="A33" s="844"/>
      <c r="B33" s="35"/>
      <c r="C33" s="434" t="s">
        <v>469</v>
      </c>
      <c r="D33" s="2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565">
        <v>9064328</v>
      </c>
      <c r="R33" s="565">
        <v>8837715</v>
      </c>
      <c r="S33" s="287">
        <f>ROUND(R33/$R$29,5)*100</f>
        <v>69.5</v>
      </c>
    </row>
    <row r="34" spans="1:29" ht="15.4" customHeight="1" x14ac:dyDescent="0.15">
      <c r="A34" s="844"/>
      <c r="B34" s="35"/>
      <c r="C34" s="434" t="s">
        <v>51</v>
      </c>
      <c r="D34" s="24"/>
      <c r="E34" s="36">
        <v>1</v>
      </c>
      <c r="F34" s="27">
        <v>0</v>
      </c>
      <c r="G34" s="215">
        <v>0</v>
      </c>
      <c r="H34" s="36">
        <v>1</v>
      </c>
      <c r="I34" s="27">
        <v>0</v>
      </c>
      <c r="J34" s="27">
        <v>0</v>
      </c>
      <c r="K34" s="335">
        <v>1</v>
      </c>
      <c r="L34" s="335">
        <v>0</v>
      </c>
      <c r="M34" s="27">
        <v>0</v>
      </c>
      <c r="N34" s="335">
        <v>1</v>
      </c>
      <c r="O34" s="335">
        <v>0</v>
      </c>
      <c r="P34" s="27">
        <v>0</v>
      </c>
      <c r="Q34" s="565">
        <v>1</v>
      </c>
      <c r="R34" s="565">
        <v>0</v>
      </c>
      <c r="S34" s="287">
        <f t="shared" ref="S34" si="3">ROUND(R34/$R$29,5)*100</f>
        <v>0</v>
      </c>
    </row>
    <row r="35" spans="1:29" ht="15.4" customHeight="1" x14ac:dyDescent="0.15">
      <c r="A35" s="844"/>
      <c r="B35" s="35"/>
      <c r="C35" s="434" t="s">
        <v>187</v>
      </c>
      <c r="D35" s="24"/>
      <c r="E35" s="36">
        <v>1731079</v>
      </c>
      <c r="F35" s="27">
        <v>1731078</v>
      </c>
      <c r="G35" s="215">
        <v>12.24</v>
      </c>
      <c r="H35" s="36">
        <v>2017100</v>
      </c>
      <c r="I35" s="27">
        <v>2017099</v>
      </c>
      <c r="J35" s="216">
        <v>12.513</v>
      </c>
      <c r="K35" s="335">
        <v>1700018</v>
      </c>
      <c r="L35" s="335">
        <v>1700017</v>
      </c>
      <c r="M35" s="216">
        <v>10.928000000000001</v>
      </c>
      <c r="N35" s="335">
        <v>1744818</v>
      </c>
      <c r="O35" s="335">
        <v>1744817</v>
      </c>
      <c r="P35" s="216">
        <v>11.128</v>
      </c>
      <c r="Q35" s="565">
        <v>1618486</v>
      </c>
      <c r="R35" s="565">
        <v>1381453</v>
      </c>
      <c r="S35" s="287">
        <f t="shared" ref="S35:S38" si="4">ROUND(R35/$R$29,5)*100</f>
        <v>10.864000000000001</v>
      </c>
    </row>
    <row r="36" spans="1:29" ht="15.4" customHeight="1" x14ac:dyDescent="0.15">
      <c r="A36" s="844"/>
      <c r="B36" s="35"/>
      <c r="C36" s="434" t="s">
        <v>188</v>
      </c>
      <c r="D36" s="24"/>
      <c r="E36" s="36">
        <v>2</v>
      </c>
      <c r="F36" s="27">
        <v>0</v>
      </c>
      <c r="G36" s="215">
        <v>0</v>
      </c>
      <c r="H36" s="36">
        <v>2</v>
      </c>
      <c r="I36" s="27">
        <v>0</v>
      </c>
      <c r="J36" s="216">
        <v>0</v>
      </c>
      <c r="K36" s="335">
        <v>18318</v>
      </c>
      <c r="L36" s="335">
        <v>18317</v>
      </c>
      <c r="M36" s="27">
        <v>0</v>
      </c>
      <c r="N36" s="335">
        <v>23055</v>
      </c>
      <c r="O36" s="335">
        <v>23055</v>
      </c>
      <c r="P36" s="27">
        <v>0</v>
      </c>
      <c r="Q36" s="565">
        <v>277455</v>
      </c>
      <c r="R36" s="565">
        <v>277456</v>
      </c>
      <c r="S36" s="287">
        <f>ROUND(R36/$R$29,5)*100</f>
        <v>2.1819999999999999</v>
      </c>
    </row>
    <row r="37" spans="1:29" ht="15.4" customHeight="1" x14ac:dyDescent="0.15">
      <c r="A37" s="844"/>
      <c r="B37" s="35"/>
      <c r="C37" s="434" t="s">
        <v>204</v>
      </c>
      <c r="D37" s="24"/>
      <c r="E37" s="36">
        <v>1168171</v>
      </c>
      <c r="F37" s="27">
        <v>34016</v>
      </c>
      <c r="G37" s="215">
        <v>0.24099999999999999</v>
      </c>
      <c r="H37" s="36">
        <v>557492</v>
      </c>
      <c r="I37" s="27">
        <v>27055</v>
      </c>
      <c r="J37" s="215">
        <v>0.16800000000000001</v>
      </c>
      <c r="K37" s="335">
        <v>26718</v>
      </c>
      <c r="L37" s="335">
        <v>38316</v>
      </c>
      <c r="M37" s="216">
        <v>0.246</v>
      </c>
      <c r="N37" s="335">
        <v>66318</v>
      </c>
      <c r="O37" s="335">
        <v>58194</v>
      </c>
      <c r="P37" s="216">
        <v>0.371</v>
      </c>
      <c r="Q37" s="565">
        <v>59604</v>
      </c>
      <c r="R37" s="565">
        <v>78966</v>
      </c>
      <c r="S37" s="287">
        <f t="shared" si="4"/>
        <v>0.621</v>
      </c>
    </row>
    <row r="38" spans="1:29" ht="15.4" customHeight="1" x14ac:dyDescent="0.15">
      <c r="A38" s="844"/>
      <c r="B38" s="35"/>
      <c r="C38" s="434" t="s">
        <v>461</v>
      </c>
      <c r="D38" s="24"/>
      <c r="E38" s="27">
        <v>0</v>
      </c>
      <c r="F38" s="27">
        <v>0</v>
      </c>
      <c r="G38" s="215">
        <v>0</v>
      </c>
      <c r="H38" s="27">
        <v>0</v>
      </c>
      <c r="I38" s="27">
        <v>0</v>
      </c>
      <c r="J38" s="215">
        <v>0</v>
      </c>
      <c r="K38" s="335">
        <v>0</v>
      </c>
      <c r="L38" s="335">
        <v>0</v>
      </c>
      <c r="M38" s="27">
        <v>0</v>
      </c>
      <c r="N38" s="335">
        <v>0</v>
      </c>
      <c r="O38" s="335">
        <v>0</v>
      </c>
      <c r="P38" s="27">
        <v>0</v>
      </c>
      <c r="Q38" s="565">
        <v>1</v>
      </c>
      <c r="R38" s="565">
        <v>0</v>
      </c>
      <c r="S38" s="287">
        <f t="shared" si="4"/>
        <v>0</v>
      </c>
    </row>
    <row r="39" spans="1:29" ht="15.4" customHeight="1" x14ac:dyDescent="0.15">
      <c r="A39" s="844"/>
      <c r="B39" s="35"/>
      <c r="C39" s="560" t="s">
        <v>456</v>
      </c>
      <c r="D39" s="24"/>
      <c r="E39" s="36">
        <v>436914</v>
      </c>
      <c r="F39" s="27">
        <v>411157</v>
      </c>
      <c r="G39" s="215">
        <v>2.907</v>
      </c>
      <c r="H39" s="36">
        <v>234689</v>
      </c>
      <c r="I39" s="27">
        <v>224157</v>
      </c>
      <c r="J39" s="216">
        <v>1.391</v>
      </c>
      <c r="K39" s="335">
        <v>136489</v>
      </c>
      <c r="L39" s="335">
        <v>132191</v>
      </c>
      <c r="M39" s="216">
        <v>0.85000000000000009</v>
      </c>
      <c r="N39" s="335">
        <v>141059</v>
      </c>
      <c r="O39" s="335">
        <v>89532</v>
      </c>
      <c r="P39" s="216">
        <v>0.57099999999999995</v>
      </c>
      <c r="Q39" s="565">
        <v>0</v>
      </c>
      <c r="R39" s="565">
        <v>0</v>
      </c>
      <c r="S39" s="287">
        <f>ROUND(R39/$R$29,5)*100</f>
        <v>0</v>
      </c>
    </row>
    <row r="40" spans="1:29" ht="15.4" customHeight="1" x14ac:dyDescent="0.15">
      <c r="A40" s="844"/>
      <c r="B40" s="35"/>
      <c r="C40" s="560" t="s">
        <v>457</v>
      </c>
      <c r="D40" s="24"/>
      <c r="E40" s="36">
        <v>489481</v>
      </c>
      <c r="F40" s="27">
        <v>489482</v>
      </c>
      <c r="G40" s="215">
        <v>3.4610000000000003</v>
      </c>
      <c r="H40" s="36">
        <v>737013</v>
      </c>
      <c r="I40" s="27">
        <v>737014</v>
      </c>
      <c r="J40" s="216">
        <v>4.5720000000000001</v>
      </c>
      <c r="K40" s="335">
        <v>827230</v>
      </c>
      <c r="L40" s="335">
        <v>827230</v>
      </c>
      <c r="M40" s="216">
        <v>5.3179999999999996</v>
      </c>
      <c r="N40" s="335">
        <v>1008573</v>
      </c>
      <c r="O40" s="335">
        <v>1008573</v>
      </c>
      <c r="P40" s="216">
        <v>6.4320000000000004</v>
      </c>
      <c r="Q40" s="565">
        <v>0</v>
      </c>
      <c r="R40" s="565">
        <v>0</v>
      </c>
      <c r="S40" s="287">
        <f>ROUND(R40/$R$29,5)*100</f>
        <v>0</v>
      </c>
    </row>
    <row r="41" spans="1:29" ht="15.4" customHeight="1" x14ac:dyDescent="0.15">
      <c r="A41" s="844"/>
      <c r="B41" s="35"/>
      <c r="C41" s="561" t="s">
        <v>467</v>
      </c>
      <c r="D41" s="24"/>
      <c r="E41" s="36">
        <v>1017838</v>
      </c>
      <c r="F41" s="27">
        <v>1062432</v>
      </c>
      <c r="G41" s="215">
        <v>7.5120000000000005</v>
      </c>
      <c r="H41" s="36">
        <v>1101593</v>
      </c>
      <c r="I41" s="27">
        <v>967682</v>
      </c>
      <c r="J41" s="216">
        <v>6.0030000000000001</v>
      </c>
      <c r="K41" s="335">
        <v>1006693</v>
      </c>
      <c r="L41" s="335">
        <v>961983</v>
      </c>
      <c r="M41" s="216">
        <v>6.1840000000000002</v>
      </c>
      <c r="N41" s="335">
        <v>966040</v>
      </c>
      <c r="O41" s="335">
        <v>939245</v>
      </c>
      <c r="P41" s="216">
        <v>5.99</v>
      </c>
      <c r="Q41" s="565">
        <v>0</v>
      </c>
      <c r="R41" s="565">
        <v>0</v>
      </c>
      <c r="S41" s="287">
        <f>ROUND(R41/$R$29,5)*100</f>
        <v>0</v>
      </c>
    </row>
    <row r="42" spans="1:29" ht="15.4" customHeight="1" x14ac:dyDescent="0.15">
      <c r="A42" s="844"/>
      <c r="B42" s="35"/>
      <c r="C42" s="561" t="s">
        <v>458</v>
      </c>
      <c r="D42" s="24"/>
      <c r="E42" s="36">
        <v>1</v>
      </c>
      <c r="F42" s="27">
        <v>0</v>
      </c>
      <c r="G42" s="215">
        <v>0</v>
      </c>
      <c r="H42" s="36">
        <v>1</v>
      </c>
      <c r="I42" s="27">
        <v>0</v>
      </c>
      <c r="J42" s="27">
        <v>0</v>
      </c>
      <c r="K42" s="335">
        <v>0</v>
      </c>
      <c r="L42" s="335">
        <v>0</v>
      </c>
      <c r="M42" s="27">
        <v>0</v>
      </c>
      <c r="N42" s="335">
        <v>0</v>
      </c>
      <c r="O42" s="335">
        <v>0</v>
      </c>
      <c r="P42" s="27">
        <v>0</v>
      </c>
      <c r="Q42" s="565">
        <v>0</v>
      </c>
      <c r="R42" s="565">
        <v>0</v>
      </c>
      <c r="S42" s="287">
        <f>ROUND(R42/$R$29,5)*100</f>
        <v>0</v>
      </c>
    </row>
    <row r="43" spans="1:29" ht="15.4" customHeight="1" x14ac:dyDescent="0.15">
      <c r="A43" s="844"/>
      <c r="B43" s="35"/>
      <c r="C43" s="561" t="s">
        <v>459</v>
      </c>
      <c r="D43" s="24"/>
      <c r="E43" s="36">
        <v>2498926</v>
      </c>
      <c r="F43" s="27">
        <v>2412813</v>
      </c>
      <c r="G43" s="215">
        <v>17.061</v>
      </c>
      <c r="H43" s="36">
        <v>4805814</v>
      </c>
      <c r="I43" s="27">
        <v>4518316</v>
      </c>
      <c r="J43" s="216">
        <v>28.029</v>
      </c>
      <c r="K43" s="335">
        <v>4449921</v>
      </c>
      <c r="L43" s="335">
        <v>4449922</v>
      </c>
      <c r="M43" s="216">
        <v>28.605000000000004</v>
      </c>
      <c r="N43" s="335">
        <v>4814972</v>
      </c>
      <c r="O43" s="335">
        <v>4365256</v>
      </c>
      <c r="P43" s="216">
        <v>27.839000000000002</v>
      </c>
      <c r="Q43" s="565">
        <v>0</v>
      </c>
      <c r="R43" s="565">
        <v>0</v>
      </c>
      <c r="S43" s="287">
        <f>ROUND(R43/$R$29,5)*100</f>
        <v>0</v>
      </c>
    </row>
    <row r="44" spans="1:29" ht="6.75" customHeight="1" x14ac:dyDescent="0.15">
      <c r="A44" s="845"/>
      <c r="B44" s="444"/>
      <c r="C44" s="230"/>
      <c r="D44" s="225"/>
      <c r="E44" s="32"/>
      <c r="F44" s="32"/>
      <c r="G44" s="231"/>
      <c r="H44" s="72"/>
      <c r="I44" s="72"/>
      <c r="J44" s="72"/>
      <c r="K44" s="72"/>
      <c r="L44" s="72"/>
      <c r="M44" s="72"/>
      <c r="N44" s="72"/>
      <c r="O44" s="72"/>
      <c r="P44" s="72"/>
      <c r="Q44" s="290"/>
      <c r="R44" s="290"/>
      <c r="S44" s="288"/>
    </row>
    <row r="45" spans="1:29" ht="6" customHeight="1" x14ac:dyDescent="0.15">
      <c r="A45" s="850" t="s">
        <v>205</v>
      </c>
      <c r="B45" s="35"/>
      <c r="C45" s="13"/>
      <c r="D45" s="24"/>
      <c r="E45" s="32"/>
      <c r="F45" s="32"/>
      <c r="G45" s="231"/>
      <c r="H45" s="72"/>
      <c r="I45" s="72"/>
      <c r="J45" s="72"/>
      <c r="K45" s="72"/>
      <c r="L45" s="72"/>
      <c r="M45" s="72"/>
      <c r="N45" s="72"/>
      <c r="O45" s="72"/>
      <c r="P45" s="72"/>
      <c r="Q45" s="290"/>
      <c r="R45" s="290"/>
      <c r="S45" s="288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spans="1:29" ht="15.4" customHeight="1" x14ac:dyDescent="0.15">
      <c r="A46" s="851"/>
      <c r="B46" s="846" t="s">
        <v>206</v>
      </c>
      <c r="C46" s="728"/>
      <c r="D46" s="847"/>
      <c r="E46" s="27">
        <v>15034510</v>
      </c>
      <c r="F46" s="27">
        <v>14265656</v>
      </c>
      <c r="G46" s="215">
        <v>100</v>
      </c>
      <c r="H46" s="27">
        <v>17300077</v>
      </c>
      <c r="I46" s="27">
        <v>16101739</v>
      </c>
      <c r="J46" s="216">
        <v>100</v>
      </c>
      <c r="K46" s="259">
        <v>15953932</v>
      </c>
      <c r="L46" s="259">
        <v>15533175</v>
      </c>
      <c r="M46" s="216">
        <v>100</v>
      </c>
      <c r="N46" s="259">
        <v>16284105</v>
      </c>
      <c r="O46" s="259">
        <v>15402725</v>
      </c>
      <c r="P46" s="216">
        <v>100</v>
      </c>
      <c r="Q46" s="555">
        <f>SUM(Q47:Q55)</f>
        <v>13050808</v>
      </c>
      <c r="R46" s="555">
        <f>SUM(R47:R55)</f>
        <v>12694779</v>
      </c>
      <c r="S46" s="287">
        <f>ROUND(R46/$R$46,5)*100</f>
        <v>100</v>
      </c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spans="1:29" ht="15.4" customHeight="1" x14ac:dyDescent="0.15">
      <c r="A47" s="851"/>
      <c r="B47" s="35"/>
      <c r="C47" s="434" t="s">
        <v>207</v>
      </c>
      <c r="D47" s="24"/>
      <c r="E47" s="27">
        <v>264391</v>
      </c>
      <c r="F47" s="27">
        <v>249371</v>
      </c>
      <c r="G47" s="215">
        <v>1.8</v>
      </c>
      <c r="H47" s="27">
        <v>256184</v>
      </c>
      <c r="I47" s="27">
        <v>241058</v>
      </c>
      <c r="J47" s="216">
        <v>1.4970000000000001</v>
      </c>
      <c r="K47" s="259">
        <v>257525</v>
      </c>
      <c r="L47" s="259">
        <v>240063</v>
      </c>
      <c r="M47" s="216">
        <v>1.5449999999999999</v>
      </c>
      <c r="N47" s="259">
        <v>282113</v>
      </c>
      <c r="O47" s="259">
        <v>259000</v>
      </c>
      <c r="P47" s="216">
        <v>1.6820000000000002</v>
      </c>
      <c r="Q47" s="565">
        <v>267094</v>
      </c>
      <c r="R47" s="555">
        <v>245826</v>
      </c>
      <c r="S47" s="287">
        <f t="shared" ref="S47:S54" si="5">ROUND(R47/$R$46,5)*100</f>
        <v>1.9359999999999999</v>
      </c>
    </row>
    <row r="48" spans="1:29" ht="15.4" customHeight="1" x14ac:dyDescent="0.15">
      <c r="A48" s="851"/>
      <c r="B48" s="35"/>
      <c r="C48" s="434" t="s">
        <v>208</v>
      </c>
      <c r="D48" s="24"/>
      <c r="E48" s="27">
        <v>9041119</v>
      </c>
      <c r="F48" s="27">
        <v>8456056</v>
      </c>
      <c r="G48" s="215">
        <v>59.275999999999996</v>
      </c>
      <c r="H48" s="27">
        <v>9218236</v>
      </c>
      <c r="I48" s="27">
        <v>8318131</v>
      </c>
      <c r="J48" s="216">
        <v>51.66</v>
      </c>
      <c r="K48" s="259">
        <v>8507224</v>
      </c>
      <c r="L48" s="259">
        <v>8160329</v>
      </c>
      <c r="M48" s="216">
        <v>52.534999999999997</v>
      </c>
      <c r="N48" s="259">
        <v>8563526</v>
      </c>
      <c r="O48" s="259">
        <v>8142625</v>
      </c>
      <c r="P48" s="216">
        <v>52.864999999999995</v>
      </c>
      <c r="Q48" s="565">
        <v>8558630</v>
      </c>
      <c r="R48" s="555">
        <v>8285495</v>
      </c>
      <c r="S48" s="287">
        <f t="shared" si="5"/>
        <v>65.266999999999996</v>
      </c>
    </row>
    <row r="49" spans="1:22" ht="15.4" customHeight="1" x14ac:dyDescent="0.15">
      <c r="A49" s="851"/>
      <c r="B49" s="35"/>
      <c r="C49" s="561" t="s">
        <v>470</v>
      </c>
      <c r="D49" s="24"/>
      <c r="E49" s="27">
        <v>0</v>
      </c>
      <c r="F49" s="27">
        <v>0</v>
      </c>
      <c r="G49" s="215">
        <v>0</v>
      </c>
      <c r="H49" s="27">
        <v>0</v>
      </c>
      <c r="I49" s="27">
        <v>0</v>
      </c>
      <c r="J49" s="216">
        <v>0</v>
      </c>
      <c r="K49" s="259">
        <v>0</v>
      </c>
      <c r="L49" s="259">
        <v>0</v>
      </c>
      <c r="M49" s="27">
        <v>0</v>
      </c>
      <c r="N49" s="259">
        <v>0</v>
      </c>
      <c r="O49" s="259">
        <v>0</v>
      </c>
      <c r="P49" s="27">
        <v>0</v>
      </c>
      <c r="Q49" s="565">
        <v>3506553</v>
      </c>
      <c r="R49" s="555">
        <v>3506550</v>
      </c>
      <c r="S49" s="287">
        <f t="shared" si="5"/>
        <v>27.622000000000003</v>
      </c>
    </row>
    <row r="50" spans="1:22" ht="18" customHeight="1" x14ac:dyDescent="0.15">
      <c r="A50" s="851"/>
      <c r="B50" s="35"/>
      <c r="C50" s="434" t="s">
        <v>209</v>
      </c>
      <c r="D50" s="24"/>
      <c r="E50" s="27">
        <v>135218</v>
      </c>
      <c r="F50" s="27">
        <v>112662</v>
      </c>
      <c r="G50" s="215">
        <v>0.79</v>
      </c>
      <c r="H50" s="27">
        <v>136823</v>
      </c>
      <c r="I50" s="27">
        <v>118944</v>
      </c>
      <c r="J50" s="216">
        <v>0.73899999999999999</v>
      </c>
      <c r="K50" s="259">
        <v>130063</v>
      </c>
      <c r="L50" s="259">
        <v>121711</v>
      </c>
      <c r="M50" s="216">
        <v>0.78400000000000003</v>
      </c>
      <c r="N50" s="259">
        <v>132556</v>
      </c>
      <c r="O50" s="259">
        <v>118368</v>
      </c>
      <c r="P50" s="216">
        <v>0.76800000000000002</v>
      </c>
      <c r="Q50" s="565">
        <v>135676</v>
      </c>
      <c r="R50" s="555">
        <v>121402</v>
      </c>
      <c r="S50" s="287">
        <f t="shared" si="5"/>
        <v>0.95600000000000007</v>
      </c>
    </row>
    <row r="51" spans="1:22" ht="15.4" customHeight="1" x14ac:dyDescent="0.15">
      <c r="A51" s="851"/>
      <c r="B51" s="35"/>
      <c r="C51" s="434" t="s">
        <v>210</v>
      </c>
      <c r="D51" s="24"/>
      <c r="E51" s="27">
        <v>1</v>
      </c>
      <c r="F51" s="27">
        <v>0</v>
      </c>
      <c r="G51" s="215">
        <v>0</v>
      </c>
      <c r="H51" s="27">
        <v>1</v>
      </c>
      <c r="I51" s="27">
        <v>0</v>
      </c>
      <c r="J51" s="27">
        <v>0</v>
      </c>
      <c r="K51" s="259">
        <v>3664</v>
      </c>
      <c r="L51" s="259">
        <v>3664</v>
      </c>
      <c r="M51" s="27">
        <v>2.4E-2</v>
      </c>
      <c r="N51" s="259">
        <v>4611</v>
      </c>
      <c r="O51" s="259">
        <v>4611</v>
      </c>
      <c r="P51" s="229">
        <v>0.03</v>
      </c>
      <c r="Q51" s="565">
        <v>277455</v>
      </c>
      <c r="R51" s="555">
        <v>277455</v>
      </c>
      <c r="S51" s="287">
        <f>ROUND(R51/$R$46,5)*100</f>
        <v>2.1859999999999999</v>
      </c>
    </row>
    <row r="52" spans="1:22" ht="15.4" customHeight="1" x14ac:dyDescent="0.15">
      <c r="A52" s="851"/>
      <c r="B52" s="35"/>
      <c r="C52" s="434" t="s">
        <v>194</v>
      </c>
      <c r="D52" s="24"/>
      <c r="E52" s="27">
        <v>125</v>
      </c>
      <c r="F52" s="27">
        <v>67</v>
      </c>
      <c r="G52" s="215">
        <v>0</v>
      </c>
      <c r="H52" s="27">
        <v>125</v>
      </c>
      <c r="I52" s="27">
        <v>81</v>
      </c>
      <c r="J52" s="260">
        <v>1E-3</v>
      </c>
      <c r="K52" s="259">
        <v>150</v>
      </c>
      <c r="L52" s="259">
        <v>139</v>
      </c>
      <c r="M52" s="216">
        <v>1E-3</v>
      </c>
      <c r="N52" s="259">
        <v>200</v>
      </c>
      <c r="O52" s="259">
        <v>174</v>
      </c>
      <c r="P52" s="216">
        <v>1E-3</v>
      </c>
      <c r="Q52" s="565">
        <v>200</v>
      </c>
      <c r="R52" s="555">
        <v>0</v>
      </c>
      <c r="S52" s="287">
        <f>ROUND(R52/$R$46,5)*100</f>
        <v>0</v>
      </c>
    </row>
    <row r="53" spans="1:22" ht="15.4" customHeight="1" x14ac:dyDescent="0.15">
      <c r="A53" s="851"/>
      <c r="B53" s="35"/>
      <c r="C53" s="434" t="s">
        <v>211</v>
      </c>
      <c r="D53" s="24"/>
      <c r="E53" s="27">
        <v>150684</v>
      </c>
      <c r="F53" s="27">
        <v>144150</v>
      </c>
      <c r="G53" s="215">
        <v>1.01</v>
      </c>
      <c r="H53" s="27">
        <v>194681</v>
      </c>
      <c r="I53" s="27">
        <v>190475</v>
      </c>
      <c r="J53" s="216">
        <v>1.1830000000000001</v>
      </c>
      <c r="K53" s="259">
        <v>67932</v>
      </c>
      <c r="L53" s="259">
        <v>59478</v>
      </c>
      <c r="M53" s="216">
        <v>0.38300000000000001</v>
      </c>
      <c r="N53" s="259">
        <v>62262</v>
      </c>
      <c r="O53" s="259">
        <v>53689</v>
      </c>
      <c r="P53" s="216">
        <v>0.34899999999999998</v>
      </c>
      <c r="Q53" s="565">
        <v>265200</v>
      </c>
      <c r="R53" s="555">
        <v>258051</v>
      </c>
      <c r="S53" s="287">
        <f>ROUND(R53/$R$46,5)*100</f>
        <v>2.0329999999999999</v>
      </c>
    </row>
    <row r="54" spans="1:22" ht="15.4" customHeight="1" x14ac:dyDescent="0.15">
      <c r="A54" s="851"/>
      <c r="B54" s="35"/>
      <c r="C54" s="434" t="s">
        <v>196</v>
      </c>
      <c r="D54" s="24"/>
      <c r="E54" s="27">
        <v>37387</v>
      </c>
      <c r="F54" s="27">
        <v>0</v>
      </c>
      <c r="G54" s="215">
        <v>0</v>
      </c>
      <c r="H54" s="27">
        <v>39541</v>
      </c>
      <c r="I54" s="27">
        <v>0</v>
      </c>
      <c r="J54" s="27">
        <v>0</v>
      </c>
      <c r="K54" s="259">
        <v>39561</v>
      </c>
      <c r="L54" s="259">
        <v>0</v>
      </c>
      <c r="M54" s="27">
        <v>0</v>
      </c>
      <c r="N54" s="259">
        <v>36407</v>
      </c>
      <c r="O54" s="259">
        <v>0</v>
      </c>
      <c r="P54" s="27">
        <v>0</v>
      </c>
      <c r="Q54" s="565">
        <v>40000</v>
      </c>
      <c r="R54" s="555">
        <v>0</v>
      </c>
      <c r="S54" s="287">
        <f t="shared" si="5"/>
        <v>0</v>
      </c>
      <c r="V54" s="72"/>
    </row>
    <row r="55" spans="1:22" ht="15.4" customHeight="1" x14ac:dyDescent="0.15">
      <c r="A55" s="851"/>
      <c r="B55" s="35"/>
      <c r="C55" s="434" t="s">
        <v>212</v>
      </c>
      <c r="D55" s="24"/>
      <c r="E55" s="27">
        <v>159323</v>
      </c>
      <c r="F55" s="27">
        <v>159322</v>
      </c>
      <c r="G55" s="215">
        <v>1.117</v>
      </c>
      <c r="H55" s="27">
        <v>123308</v>
      </c>
      <c r="I55" s="27">
        <v>123308</v>
      </c>
      <c r="J55" s="216">
        <v>0.76600000000000001</v>
      </c>
      <c r="K55" s="259">
        <v>0</v>
      </c>
      <c r="L55" s="259">
        <v>0</v>
      </c>
      <c r="M55" s="424">
        <v>0</v>
      </c>
      <c r="N55" s="259">
        <v>0</v>
      </c>
      <c r="O55" s="259">
        <v>0</v>
      </c>
      <c r="P55" s="424">
        <v>0</v>
      </c>
      <c r="Q55" s="555">
        <v>0</v>
      </c>
      <c r="R55" s="555">
        <v>0</v>
      </c>
      <c r="S55" s="287">
        <f t="shared" ref="S55:S60" si="6">ROUND(R55/$R$46,5)*100</f>
        <v>0</v>
      </c>
    </row>
    <row r="56" spans="1:22" ht="15.4" customHeight="1" x14ac:dyDescent="0.15">
      <c r="A56" s="851"/>
      <c r="B56" s="35"/>
      <c r="C56" s="560" t="s">
        <v>462</v>
      </c>
      <c r="D56" s="24"/>
      <c r="E56" s="27">
        <v>1844538</v>
      </c>
      <c r="F56" s="27">
        <v>1844538</v>
      </c>
      <c r="G56" s="215">
        <v>12.93</v>
      </c>
      <c r="H56" s="27">
        <v>1791259</v>
      </c>
      <c r="I56" s="27">
        <v>1791235</v>
      </c>
      <c r="J56" s="216">
        <v>11.124000000000001</v>
      </c>
      <c r="K56" s="259">
        <v>1675167</v>
      </c>
      <c r="L56" s="259">
        <v>1675165</v>
      </c>
      <c r="M56" s="216">
        <v>10.784000000000001</v>
      </c>
      <c r="N56" s="259">
        <v>1638349</v>
      </c>
      <c r="O56" s="259">
        <v>1638348</v>
      </c>
      <c r="P56" s="216">
        <v>10.637</v>
      </c>
      <c r="Q56" s="555">
        <v>0</v>
      </c>
      <c r="R56" s="555">
        <v>0</v>
      </c>
      <c r="S56" s="287">
        <f t="shared" si="6"/>
        <v>0</v>
      </c>
    </row>
    <row r="57" spans="1:22" ht="15.4" customHeight="1" x14ac:dyDescent="0.15">
      <c r="A57" s="851"/>
      <c r="B57" s="35"/>
      <c r="C57" s="560" t="s">
        <v>466</v>
      </c>
      <c r="D57" s="24"/>
      <c r="E57" s="27">
        <v>1443</v>
      </c>
      <c r="F57" s="27">
        <v>1442</v>
      </c>
      <c r="G57" s="215">
        <v>0.01</v>
      </c>
      <c r="H57" s="27">
        <v>1225</v>
      </c>
      <c r="I57" s="27">
        <v>1205</v>
      </c>
      <c r="J57" s="216">
        <v>6.9999999999999993E-3</v>
      </c>
      <c r="K57" s="259">
        <v>1196</v>
      </c>
      <c r="L57" s="259">
        <v>1194</v>
      </c>
      <c r="M57" s="216">
        <v>8.0000000000000002E-3</v>
      </c>
      <c r="N57" s="259">
        <v>6074</v>
      </c>
      <c r="O57" s="259">
        <v>6073</v>
      </c>
      <c r="P57" s="216">
        <v>3.9E-2</v>
      </c>
      <c r="Q57" s="555">
        <v>0</v>
      </c>
      <c r="R57" s="555">
        <v>0</v>
      </c>
      <c r="S57" s="287">
        <f t="shared" si="6"/>
        <v>0</v>
      </c>
    </row>
    <row r="58" spans="1:22" ht="15.4" customHeight="1" x14ac:dyDescent="0.15">
      <c r="A58" s="851"/>
      <c r="B58" s="35"/>
      <c r="C58" s="561" t="s">
        <v>463</v>
      </c>
      <c r="D58" s="24"/>
      <c r="E58" s="27">
        <v>61</v>
      </c>
      <c r="F58" s="27">
        <v>59</v>
      </c>
      <c r="G58" s="215">
        <v>0</v>
      </c>
      <c r="H58" s="27">
        <v>61</v>
      </c>
      <c r="I58" s="27">
        <v>59</v>
      </c>
      <c r="J58" s="260">
        <v>0</v>
      </c>
      <c r="K58" s="259">
        <v>61</v>
      </c>
      <c r="L58" s="259">
        <v>46</v>
      </c>
      <c r="M58" s="27">
        <v>0</v>
      </c>
      <c r="N58" s="259">
        <v>31</v>
      </c>
      <c r="O58" s="259">
        <v>30</v>
      </c>
      <c r="P58" s="579">
        <v>0</v>
      </c>
      <c r="Q58" s="555">
        <v>0</v>
      </c>
      <c r="R58" s="555">
        <v>0</v>
      </c>
      <c r="S58" s="287">
        <f t="shared" si="6"/>
        <v>0</v>
      </c>
    </row>
    <row r="59" spans="1:22" ht="15.4" customHeight="1" x14ac:dyDescent="0.15">
      <c r="A59" s="851"/>
      <c r="B59" s="35"/>
      <c r="C59" s="561" t="s">
        <v>471</v>
      </c>
      <c r="D59" s="24"/>
      <c r="E59" s="27">
        <v>901076</v>
      </c>
      <c r="F59" s="27">
        <v>901075</v>
      </c>
      <c r="G59" s="215">
        <v>6.3159999999999989</v>
      </c>
      <c r="H59" s="27">
        <v>732601</v>
      </c>
      <c r="I59" s="27">
        <v>732601</v>
      </c>
      <c r="J59" s="216">
        <v>4.5</v>
      </c>
      <c r="K59" s="259">
        <v>705991</v>
      </c>
      <c r="L59" s="259">
        <v>705990</v>
      </c>
      <c r="M59" s="216">
        <v>4.5449999999999999</v>
      </c>
      <c r="N59" s="259">
        <v>742791</v>
      </c>
      <c r="O59" s="259">
        <v>742790</v>
      </c>
      <c r="P59" s="216">
        <v>4.8</v>
      </c>
      <c r="Q59" s="555">
        <v>0</v>
      </c>
      <c r="R59" s="555">
        <v>0</v>
      </c>
      <c r="S59" s="287">
        <f t="shared" si="6"/>
        <v>0</v>
      </c>
    </row>
    <row r="60" spans="1:22" ht="15.4" customHeight="1" x14ac:dyDescent="0.15">
      <c r="A60" s="851"/>
      <c r="B60" s="35"/>
      <c r="C60" s="561" t="s">
        <v>464</v>
      </c>
      <c r="D60" s="24"/>
      <c r="E60" s="27">
        <v>2499144</v>
      </c>
      <c r="F60" s="27">
        <v>2396914</v>
      </c>
      <c r="G60" s="215">
        <v>16.802</v>
      </c>
      <c r="H60" s="27">
        <v>4806032</v>
      </c>
      <c r="I60" s="27">
        <v>4584642</v>
      </c>
      <c r="J60" s="216">
        <v>28.472999999999999</v>
      </c>
      <c r="K60" s="259">
        <v>4565398</v>
      </c>
      <c r="L60" s="259">
        <v>4565396</v>
      </c>
      <c r="M60" s="216">
        <v>29.391000000000002</v>
      </c>
      <c r="N60" s="259">
        <v>4815185</v>
      </c>
      <c r="O60" s="259">
        <v>4437017</v>
      </c>
      <c r="P60" s="216">
        <v>28.806999999999999</v>
      </c>
      <c r="Q60" s="555">
        <v>0</v>
      </c>
      <c r="R60" s="555">
        <v>0</v>
      </c>
      <c r="S60" s="287">
        <f t="shared" si="6"/>
        <v>0</v>
      </c>
    </row>
    <row r="61" spans="1:22" ht="5.25" customHeight="1" x14ac:dyDescent="0.15">
      <c r="A61" s="583"/>
      <c r="B61" s="581"/>
      <c r="C61" s="561"/>
      <c r="D61" s="24"/>
      <c r="E61" s="27"/>
      <c r="F61" s="27"/>
      <c r="G61" s="215"/>
      <c r="H61" s="27"/>
      <c r="I61" s="27"/>
      <c r="J61" s="216"/>
      <c r="K61" s="259"/>
      <c r="L61" s="259"/>
      <c r="M61" s="216"/>
      <c r="N61" s="259"/>
      <c r="O61" s="259"/>
      <c r="P61" s="216"/>
      <c r="Q61" s="555"/>
      <c r="R61" s="555"/>
      <c r="S61" s="580"/>
    </row>
    <row r="62" spans="1:22" ht="15.4" customHeight="1" thickBot="1" x14ac:dyDescent="0.2">
      <c r="A62" s="582" t="s">
        <v>472</v>
      </c>
      <c r="B62" s="564"/>
      <c r="C62" s="564"/>
      <c r="D62" s="404"/>
      <c r="E62" s="405">
        <v>0</v>
      </c>
      <c r="F62" s="406">
        <v>-123307</v>
      </c>
      <c r="G62" s="407"/>
      <c r="H62" s="407">
        <v>0</v>
      </c>
      <c r="I62" s="408">
        <v>18318</v>
      </c>
      <c r="J62" s="407"/>
      <c r="K62" s="409">
        <v>0</v>
      </c>
      <c r="L62" s="409">
        <v>23055</v>
      </c>
      <c r="M62" s="407"/>
      <c r="N62" s="409">
        <v>0</v>
      </c>
      <c r="O62" s="409">
        <v>277455</v>
      </c>
      <c r="P62" s="407"/>
      <c r="Q62" s="567">
        <v>0</v>
      </c>
      <c r="R62" s="567">
        <f>R29-R46</f>
        <v>21326</v>
      </c>
      <c r="S62" s="566"/>
    </row>
    <row r="63" spans="1:22" ht="17.100000000000001" customHeight="1" x14ac:dyDescent="0.15">
      <c r="A63" s="63" t="s">
        <v>473</v>
      </c>
      <c r="S63" s="157" t="s">
        <v>213</v>
      </c>
    </row>
  </sheetData>
  <sheetProtection sheet="1" objects="1" scenarios="1" selectLockedCells="1" selectUnlockedCells="1"/>
  <mergeCells count="20">
    <mergeCell ref="H26:J26"/>
    <mergeCell ref="A26:D27"/>
    <mergeCell ref="E26:G26"/>
    <mergeCell ref="B46:D46"/>
    <mergeCell ref="A45:A60"/>
    <mergeCell ref="B29:D29"/>
    <mergeCell ref="A28:A44"/>
    <mergeCell ref="Q3:S3"/>
    <mergeCell ref="K26:M26"/>
    <mergeCell ref="N26:P26"/>
    <mergeCell ref="Q26:S26"/>
    <mergeCell ref="K3:M3"/>
    <mergeCell ref="N3:P3"/>
    <mergeCell ref="A5:A14"/>
    <mergeCell ref="B6:D6"/>
    <mergeCell ref="B16:D16"/>
    <mergeCell ref="H3:J3"/>
    <mergeCell ref="A3:D4"/>
    <mergeCell ref="E3:G3"/>
    <mergeCell ref="A16:A20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68" orientation="portrait" useFirstPageNumber="1" r:id="rId1"/>
  <headerFooter scaleWithDoc="0" alignWithMargins="0">
    <oddHeader>&amp;R&amp;"ＭＳ Ｐ明朝,標準"&amp;10財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M51"/>
  <sheetViews>
    <sheetView view="pageBreakPreview" zoomScaleSheetLayoutView="100" workbookViewId="0">
      <selection activeCell="F38" sqref="F38:G38"/>
    </sheetView>
  </sheetViews>
  <sheetFormatPr defaultRowHeight="17.100000000000001" customHeight="1" x14ac:dyDescent="0.15"/>
  <cols>
    <col min="1" max="1" width="0.875" style="110" customWidth="1"/>
    <col min="2" max="2" width="2.5" style="110" customWidth="1"/>
    <col min="3" max="3" width="2" style="110" customWidth="1"/>
    <col min="4" max="4" width="2.5" style="110" customWidth="1"/>
    <col min="5" max="5" width="15.125" style="110" customWidth="1"/>
    <col min="6" max="6" width="11.5" style="110" customWidth="1"/>
    <col min="7" max="7" width="11" style="110" customWidth="1"/>
    <col min="8" max="8" width="11.5" style="110" customWidth="1"/>
    <col min="9" max="9" width="11.125" style="110" customWidth="1"/>
    <col min="10" max="10" width="12" style="110" customWidth="1"/>
    <col min="11" max="11" width="11.875" style="110" customWidth="1"/>
    <col min="12" max="16384" width="9" style="110"/>
  </cols>
  <sheetData>
    <row r="1" spans="1:13" ht="5.0999999999999996" customHeight="1" x14ac:dyDescent="0.15">
      <c r="A1" s="22"/>
      <c r="C1" s="22"/>
      <c r="D1" s="22"/>
      <c r="E1" s="2"/>
      <c r="F1" s="2"/>
      <c r="G1" s="2"/>
      <c r="H1" s="2"/>
      <c r="I1" s="16"/>
      <c r="J1" s="2"/>
      <c r="K1" s="16"/>
      <c r="L1" s="2"/>
    </row>
    <row r="2" spans="1:13" ht="15" customHeight="1" thickBot="1" x14ac:dyDescent="0.2">
      <c r="A2" s="22" t="s">
        <v>387</v>
      </c>
      <c r="C2" s="22"/>
      <c r="D2" s="22"/>
      <c r="E2" s="2"/>
      <c r="F2" s="2"/>
      <c r="G2" s="2"/>
      <c r="H2" s="2"/>
      <c r="I2" s="16"/>
      <c r="J2" s="2"/>
      <c r="K2" s="16" t="s">
        <v>1</v>
      </c>
      <c r="L2" s="2"/>
    </row>
    <row r="3" spans="1:13" ht="15" customHeight="1" x14ac:dyDescent="0.15">
      <c r="A3" s="714" t="s">
        <v>216</v>
      </c>
      <c r="B3" s="848"/>
      <c r="C3" s="848"/>
      <c r="D3" s="848"/>
      <c r="E3" s="715"/>
      <c r="F3" s="701" t="s">
        <v>422</v>
      </c>
      <c r="G3" s="696"/>
      <c r="H3" s="701" t="s">
        <v>423</v>
      </c>
      <c r="I3" s="702"/>
      <c r="J3" s="860" t="s">
        <v>424</v>
      </c>
      <c r="K3" s="837"/>
      <c r="L3" s="340"/>
    </row>
    <row r="4" spans="1:13" ht="15" customHeight="1" x14ac:dyDescent="0.15">
      <c r="A4" s="718"/>
      <c r="B4" s="849"/>
      <c r="C4" s="849"/>
      <c r="D4" s="849"/>
      <c r="E4" s="719"/>
      <c r="F4" s="449" t="s">
        <v>217</v>
      </c>
      <c r="G4" s="449" t="s">
        <v>34</v>
      </c>
      <c r="H4" s="449" t="s">
        <v>217</v>
      </c>
      <c r="I4" s="449" t="s">
        <v>34</v>
      </c>
      <c r="J4" s="270" t="s">
        <v>217</v>
      </c>
      <c r="K4" s="271" t="s">
        <v>34</v>
      </c>
      <c r="L4" s="340"/>
    </row>
    <row r="5" spans="1:13" ht="17.100000000000001" customHeight="1" x14ac:dyDescent="0.15">
      <c r="A5" s="855"/>
      <c r="B5" s="856"/>
      <c r="C5" s="857" t="s">
        <v>218</v>
      </c>
      <c r="D5" s="858"/>
      <c r="E5" s="859"/>
      <c r="F5" s="41">
        <f>F6+F9+F15</f>
        <v>2449177</v>
      </c>
      <c r="G5" s="43">
        <f>F5/F5*100</f>
        <v>100</v>
      </c>
      <c r="H5" s="329">
        <f>H6+H9+H15</f>
        <v>2432010</v>
      </c>
      <c r="I5" s="42">
        <f>H5/H5*100</f>
        <v>100</v>
      </c>
      <c r="J5" s="261">
        <f>J6+J9+J15</f>
        <v>2471069</v>
      </c>
      <c r="K5" s="385">
        <f>J5/$J$5*100</f>
        <v>100</v>
      </c>
    </row>
    <row r="6" spans="1:13" ht="16.5" customHeight="1" x14ac:dyDescent="0.15">
      <c r="A6" s="716"/>
      <c r="B6" s="717"/>
      <c r="C6" s="111"/>
      <c r="D6" s="725" t="s">
        <v>220</v>
      </c>
      <c r="E6" s="852"/>
      <c r="F6" s="236">
        <f>SUM(F7:F8)</f>
        <v>2338812</v>
      </c>
      <c r="G6" s="43">
        <f>F6/F5*100</f>
        <v>95.493792404550589</v>
      </c>
      <c r="H6" s="261">
        <f>SUM(H7:H8)</f>
        <v>2326193</v>
      </c>
      <c r="I6" s="43">
        <f>H6/H5*100</f>
        <v>95.64898993014009</v>
      </c>
      <c r="J6" s="261">
        <f>SUM(J7:J8)</f>
        <v>2345578</v>
      </c>
      <c r="K6" s="385">
        <f t="shared" ref="K6:K17" si="0">J6/$J$5*100</f>
        <v>94.921590615235758</v>
      </c>
    </row>
    <row r="7" spans="1:13" ht="17.100000000000001" customHeight="1" x14ac:dyDescent="0.15">
      <c r="A7" s="716" t="s">
        <v>219</v>
      </c>
      <c r="B7" s="717"/>
      <c r="C7" s="44"/>
      <c r="D7" s="434"/>
      <c r="E7" s="453" t="s">
        <v>221</v>
      </c>
      <c r="F7" s="236">
        <v>2248100</v>
      </c>
      <c r="G7" s="43">
        <f>F7/F5*100</f>
        <v>91.790017626329174</v>
      </c>
      <c r="H7" s="261">
        <v>2226294</v>
      </c>
      <c r="I7" s="43">
        <f>H7/H5*100</f>
        <v>91.541317675502981</v>
      </c>
      <c r="J7" s="261">
        <v>2244580</v>
      </c>
      <c r="K7" s="385">
        <f t="shared" si="0"/>
        <v>90.834371682862752</v>
      </c>
    </row>
    <row r="8" spans="1:13" ht="17.100000000000001" customHeight="1" x14ac:dyDescent="0.15">
      <c r="A8" s="716"/>
      <c r="B8" s="717"/>
      <c r="C8" s="44"/>
      <c r="D8" s="434"/>
      <c r="E8" s="455" t="s">
        <v>223</v>
      </c>
      <c r="F8" s="236">
        <v>90712</v>
      </c>
      <c r="G8" s="43">
        <f>F8/F5*100</f>
        <v>3.703774778221419</v>
      </c>
      <c r="H8" s="261">
        <v>99899</v>
      </c>
      <c r="I8" s="43">
        <f>H8/H5*100</f>
        <v>4.1076722546371114</v>
      </c>
      <c r="J8" s="261">
        <v>100998</v>
      </c>
      <c r="K8" s="385">
        <f t="shared" si="0"/>
        <v>4.0872189323729931</v>
      </c>
    </row>
    <row r="9" spans="1:13" ht="17.100000000000001" customHeight="1" x14ac:dyDescent="0.15">
      <c r="A9" s="716" t="s">
        <v>222</v>
      </c>
      <c r="B9" s="717"/>
      <c r="C9" s="112"/>
      <c r="D9" s="725" t="s">
        <v>224</v>
      </c>
      <c r="E9" s="852"/>
      <c r="F9" s="236">
        <f>SUM(F10:F14)</f>
        <v>110365</v>
      </c>
      <c r="G9" s="43">
        <f>F9/F5*100</f>
        <v>4.5062075954494105</v>
      </c>
      <c r="H9" s="261">
        <f>SUM(H10:H14)</f>
        <v>105817</v>
      </c>
      <c r="I9" s="43">
        <f>H9/H5*100</f>
        <v>4.3510100698599095</v>
      </c>
      <c r="J9" s="261">
        <f>SUM(J10:J14)</f>
        <v>125491</v>
      </c>
      <c r="K9" s="385">
        <f t="shared" si="0"/>
        <v>5.078409384764246</v>
      </c>
    </row>
    <row r="10" spans="1:13" ht="17.100000000000001" customHeight="1" x14ac:dyDescent="0.15">
      <c r="A10" s="716"/>
      <c r="B10" s="717"/>
      <c r="C10" s="44"/>
      <c r="D10" s="434"/>
      <c r="E10" s="453" t="s">
        <v>226</v>
      </c>
      <c r="F10" s="236">
        <v>2423</v>
      </c>
      <c r="G10" s="43">
        <f>F10/F5*100</f>
        <v>9.8931191988165815E-2</v>
      </c>
      <c r="H10" s="261">
        <v>1646</v>
      </c>
      <c r="I10" s="43">
        <f>H10/H5*100</f>
        <v>6.7680642760514956E-2</v>
      </c>
      <c r="J10" s="261">
        <v>1039</v>
      </c>
      <c r="K10" s="385">
        <f t="shared" si="0"/>
        <v>4.2046579840546744E-2</v>
      </c>
    </row>
    <row r="11" spans="1:13" ht="17.100000000000001" customHeight="1" x14ac:dyDescent="0.15">
      <c r="A11" s="716" t="s">
        <v>225</v>
      </c>
      <c r="B11" s="717"/>
      <c r="C11" s="44"/>
      <c r="D11" s="434"/>
      <c r="E11" s="453" t="s">
        <v>227</v>
      </c>
      <c r="F11" s="236">
        <v>0</v>
      </c>
      <c r="G11" s="43">
        <f>F11/F5*100</f>
        <v>0</v>
      </c>
      <c r="H11" s="261">
        <v>0</v>
      </c>
      <c r="I11" s="43">
        <f>H11/H5*100</f>
        <v>0</v>
      </c>
      <c r="J11" s="261">
        <v>0</v>
      </c>
      <c r="K11" s="385">
        <f t="shared" si="0"/>
        <v>0</v>
      </c>
    </row>
    <row r="12" spans="1:13" ht="17.100000000000001" customHeight="1" x14ac:dyDescent="0.15">
      <c r="A12" s="716"/>
      <c r="B12" s="717"/>
      <c r="C12" s="44"/>
      <c r="D12" s="434"/>
      <c r="E12" s="453" t="s">
        <v>228</v>
      </c>
      <c r="F12" s="236">
        <v>2068</v>
      </c>
      <c r="G12" s="43">
        <f>F12/F5*100</f>
        <v>8.4436527045615731E-2</v>
      </c>
      <c r="H12" s="261">
        <v>2358</v>
      </c>
      <c r="I12" s="43">
        <f>H12/H5*100</f>
        <v>9.695683817089569E-2</v>
      </c>
      <c r="J12" s="261">
        <v>2527</v>
      </c>
      <c r="K12" s="385">
        <f t="shared" si="0"/>
        <v>0.10226343335617097</v>
      </c>
      <c r="M12" s="112"/>
    </row>
    <row r="13" spans="1:13" ht="17.100000000000001" customHeight="1" x14ac:dyDescent="0.15">
      <c r="A13" s="716" t="s">
        <v>219</v>
      </c>
      <c r="B13" s="717"/>
      <c r="C13" s="44"/>
      <c r="D13" s="434"/>
      <c r="E13" s="453" t="s">
        <v>342</v>
      </c>
      <c r="F13" s="236">
        <v>99173</v>
      </c>
      <c r="G13" s="43">
        <f>F13/F5*100</f>
        <v>4.0492377643592112</v>
      </c>
      <c r="H13" s="261">
        <v>100818</v>
      </c>
      <c r="I13" s="43">
        <f>ROUNDUP(H13/H5*100,2)</f>
        <v>4.1499999999999995</v>
      </c>
      <c r="J13" s="261">
        <v>101500</v>
      </c>
      <c r="K13" s="385">
        <f t="shared" si="0"/>
        <v>4.1075340267714093</v>
      </c>
    </row>
    <row r="14" spans="1:13" ht="17.100000000000001" customHeight="1" x14ac:dyDescent="0.15">
      <c r="A14" s="716"/>
      <c r="B14" s="717"/>
      <c r="C14" s="45"/>
      <c r="D14" s="39"/>
      <c r="E14" s="453" t="s">
        <v>229</v>
      </c>
      <c r="F14" s="236">
        <v>6701</v>
      </c>
      <c r="G14" s="43">
        <f>F14/F5*100</f>
        <v>0.27360211205641732</v>
      </c>
      <c r="H14" s="261">
        <v>995</v>
      </c>
      <c r="I14" s="43">
        <f>H14/H5*100</f>
        <v>4.0912660720967428E-2</v>
      </c>
      <c r="J14" s="261">
        <v>20425</v>
      </c>
      <c r="K14" s="385">
        <f t="shared" si="0"/>
        <v>0.82656534479611865</v>
      </c>
    </row>
    <row r="15" spans="1:13" ht="17.100000000000001" customHeight="1" x14ac:dyDescent="0.15">
      <c r="A15" s="716" t="s">
        <v>214</v>
      </c>
      <c r="B15" s="717"/>
      <c r="C15" s="112"/>
      <c r="D15" s="725" t="s">
        <v>230</v>
      </c>
      <c r="E15" s="852"/>
      <c r="F15" s="236">
        <v>0</v>
      </c>
      <c r="G15" s="43">
        <f>F15/F5*100</f>
        <v>0</v>
      </c>
      <c r="H15" s="261">
        <v>0</v>
      </c>
      <c r="I15" s="43">
        <f>H15/H5*100</f>
        <v>0</v>
      </c>
      <c r="J15" s="261">
        <f>SUM(J16:J17)</f>
        <v>0</v>
      </c>
      <c r="K15" s="385">
        <f t="shared" si="0"/>
        <v>0</v>
      </c>
    </row>
    <row r="16" spans="1:13" ht="17.100000000000001" customHeight="1" x14ac:dyDescent="0.15">
      <c r="A16" s="716"/>
      <c r="B16" s="717"/>
      <c r="C16" s="44"/>
      <c r="D16" s="434"/>
      <c r="E16" s="453" t="s">
        <v>231</v>
      </c>
      <c r="F16" s="236">
        <v>0</v>
      </c>
      <c r="G16" s="43">
        <f>F16/F5*100</f>
        <v>0</v>
      </c>
      <c r="H16" s="261">
        <v>0</v>
      </c>
      <c r="I16" s="43">
        <f>H16/H5*100</f>
        <v>0</v>
      </c>
      <c r="J16" s="261">
        <v>0</v>
      </c>
      <c r="K16" s="385">
        <f t="shared" si="0"/>
        <v>0</v>
      </c>
    </row>
    <row r="17" spans="1:11" ht="17.100000000000001" customHeight="1" x14ac:dyDescent="0.15">
      <c r="A17" s="861"/>
      <c r="B17" s="862"/>
      <c r="C17" s="46"/>
      <c r="D17" s="34"/>
      <c r="E17" s="47" t="s">
        <v>232</v>
      </c>
      <c r="F17" s="236">
        <v>0</v>
      </c>
      <c r="G17" s="43">
        <f>F17/F5*100</f>
        <v>0</v>
      </c>
      <c r="H17" s="261">
        <v>0</v>
      </c>
      <c r="I17" s="43">
        <f>H17/H5*100</f>
        <v>0</v>
      </c>
      <c r="J17" s="261">
        <v>0</v>
      </c>
      <c r="K17" s="385">
        <f t="shared" si="0"/>
        <v>0</v>
      </c>
    </row>
    <row r="18" spans="1:11" ht="17.100000000000001" customHeight="1" x14ac:dyDescent="0.15">
      <c r="A18" s="855"/>
      <c r="B18" s="856"/>
      <c r="C18" s="857" t="s">
        <v>233</v>
      </c>
      <c r="D18" s="858"/>
      <c r="E18" s="859"/>
      <c r="F18" s="236">
        <f>F19+F27+F30</f>
        <v>2349596</v>
      </c>
      <c r="G18" s="43">
        <f>F18/F18*100</f>
        <v>100</v>
      </c>
      <c r="H18" s="261">
        <f>H19+H27+H30</f>
        <v>2313432</v>
      </c>
      <c r="I18" s="43">
        <f>H18/H18*100</f>
        <v>100</v>
      </c>
      <c r="J18" s="261">
        <f>J19+J27+J30</f>
        <v>2308882</v>
      </c>
      <c r="K18" s="385">
        <f>J18/$J$18*100</f>
        <v>100</v>
      </c>
    </row>
    <row r="19" spans="1:11" ht="17.100000000000001" customHeight="1" x14ac:dyDescent="0.15">
      <c r="A19" s="853"/>
      <c r="B19" s="854"/>
      <c r="C19" s="112"/>
      <c r="D19" s="725" t="s">
        <v>234</v>
      </c>
      <c r="E19" s="852"/>
      <c r="F19" s="236">
        <f>SUM(F20:F26)</f>
        <v>2293442</v>
      </c>
      <c r="G19" s="43">
        <f>F19/F18*100</f>
        <v>97.610057218347322</v>
      </c>
      <c r="H19" s="261">
        <f>SUM(H20:H26)</f>
        <v>2300420</v>
      </c>
      <c r="I19" s="43">
        <f>ROUNDUP(H19/H18*100,1)</f>
        <v>99.5</v>
      </c>
      <c r="J19" s="261">
        <f>SUM(J20:J26)</f>
        <v>2298496</v>
      </c>
      <c r="K19" s="385">
        <f t="shared" ref="K19:K33" si="1">J19/$J$18*100</f>
        <v>99.550171901379116</v>
      </c>
    </row>
    <row r="20" spans="1:11" ht="17.100000000000001" customHeight="1" x14ac:dyDescent="0.15">
      <c r="A20" s="853"/>
      <c r="B20" s="854"/>
      <c r="C20" s="48"/>
      <c r="D20" s="39"/>
      <c r="E20" s="453" t="s">
        <v>235</v>
      </c>
      <c r="F20" s="236">
        <v>1379322</v>
      </c>
      <c r="G20" s="43">
        <f>F20/F18*100</f>
        <v>58.704645394357158</v>
      </c>
      <c r="H20" s="261">
        <v>1410240</v>
      </c>
      <c r="I20" s="43">
        <f>H20/H18*100</f>
        <v>60.958783314141066</v>
      </c>
      <c r="J20" s="261">
        <v>1394739</v>
      </c>
      <c r="K20" s="385">
        <f t="shared" si="1"/>
        <v>60.407547895474956</v>
      </c>
    </row>
    <row r="21" spans="1:11" ht="17.100000000000001" customHeight="1" x14ac:dyDescent="0.15">
      <c r="A21" s="716" t="s">
        <v>219</v>
      </c>
      <c r="B21" s="717"/>
      <c r="C21" s="49"/>
      <c r="D21" s="434"/>
      <c r="E21" s="453" t="s">
        <v>236</v>
      </c>
      <c r="F21" s="236">
        <v>343001</v>
      </c>
      <c r="G21" s="43">
        <f>F21/F18*100</f>
        <v>14.598296898700882</v>
      </c>
      <c r="H21" s="261">
        <v>320713</v>
      </c>
      <c r="I21" s="43">
        <f>H21/H18*100</f>
        <v>13.863083073113886</v>
      </c>
      <c r="J21" s="261">
        <v>335478</v>
      </c>
      <c r="K21" s="385">
        <f t="shared" si="1"/>
        <v>14.529889357706457</v>
      </c>
    </row>
    <row r="22" spans="1:11" ht="17.100000000000001" customHeight="1" x14ac:dyDescent="0.15">
      <c r="A22" s="853"/>
      <c r="B22" s="854"/>
      <c r="C22" s="49"/>
      <c r="D22" s="434"/>
      <c r="E22" s="453" t="s">
        <v>237</v>
      </c>
      <c r="F22" s="236">
        <v>120518</v>
      </c>
      <c r="G22" s="43">
        <f>F22/F18*100</f>
        <v>5.1293073362399317</v>
      </c>
      <c r="H22" s="261">
        <v>121028</v>
      </c>
      <c r="I22" s="43">
        <f>H22/H18*100</f>
        <v>5.2315347933286995</v>
      </c>
      <c r="J22" s="261">
        <v>122736</v>
      </c>
      <c r="K22" s="385">
        <f t="shared" si="1"/>
        <v>5.3158195178445675</v>
      </c>
    </row>
    <row r="23" spans="1:11" ht="17.100000000000001" customHeight="1" x14ac:dyDescent="0.15">
      <c r="A23" s="716" t="s">
        <v>222</v>
      </c>
      <c r="B23" s="717"/>
      <c r="C23" s="49"/>
      <c r="D23" s="434"/>
      <c r="E23" s="453" t="s">
        <v>238</v>
      </c>
      <c r="F23" s="236">
        <v>133626</v>
      </c>
      <c r="G23" s="43">
        <f>F23/F18*100</f>
        <v>5.687190478703573</v>
      </c>
      <c r="H23" s="261">
        <v>133990</v>
      </c>
      <c r="I23" s="43">
        <f>H23/H18*100</f>
        <v>5.7918278989829828</v>
      </c>
      <c r="J23" s="261">
        <v>133673</v>
      </c>
      <c r="K23" s="385">
        <f t="shared" si="1"/>
        <v>5.789511980257112</v>
      </c>
    </row>
    <row r="24" spans="1:11" ht="17.100000000000001" customHeight="1" x14ac:dyDescent="0.15">
      <c r="A24" s="853"/>
      <c r="B24" s="854"/>
      <c r="C24" s="49"/>
      <c r="D24" s="434"/>
      <c r="E24" s="453" t="s">
        <v>239</v>
      </c>
      <c r="F24" s="236">
        <v>307545</v>
      </c>
      <c r="G24" s="43">
        <f>F24/F18*100</f>
        <v>13.089271517316167</v>
      </c>
      <c r="H24" s="261">
        <v>303721</v>
      </c>
      <c r="I24" s="43">
        <f>H24/H18*100</f>
        <v>13.128589904522805</v>
      </c>
      <c r="J24" s="261">
        <v>307296</v>
      </c>
      <c r="K24" s="385">
        <f t="shared" si="1"/>
        <v>13.309298612921753</v>
      </c>
    </row>
    <row r="25" spans="1:11" ht="17.100000000000001" customHeight="1" x14ac:dyDescent="0.15">
      <c r="A25" s="716" t="s">
        <v>225</v>
      </c>
      <c r="B25" s="717"/>
      <c r="C25" s="49"/>
      <c r="D25" s="434"/>
      <c r="E25" s="453" t="s">
        <v>240</v>
      </c>
      <c r="F25" s="236">
        <v>9430</v>
      </c>
      <c r="G25" s="43">
        <f>F25/F18*100</f>
        <v>0.4013455930296102</v>
      </c>
      <c r="H25" s="261">
        <v>10728</v>
      </c>
      <c r="I25" s="43">
        <f>H25/H18*100</f>
        <v>0.46372661915284302</v>
      </c>
      <c r="J25" s="261">
        <v>4574</v>
      </c>
      <c r="K25" s="385">
        <f t="shared" si="1"/>
        <v>0.19810453717426876</v>
      </c>
    </row>
    <row r="26" spans="1:11" ht="17.100000000000001" customHeight="1" x14ac:dyDescent="0.15">
      <c r="A26" s="853"/>
      <c r="B26" s="854"/>
      <c r="C26" s="49"/>
      <c r="D26" s="434"/>
      <c r="E26" s="455" t="s">
        <v>241</v>
      </c>
      <c r="F26" s="236">
        <v>0</v>
      </c>
      <c r="G26" s="43">
        <v>0</v>
      </c>
      <c r="H26" s="261">
        <v>0</v>
      </c>
      <c r="I26" s="43">
        <v>0</v>
      </c>
      <c r="J26" s="261">
        <v>0</v>
      </c>
      <c r="K26" s="385">
        <v>0</v>
      </c>
    </row>
    <row r="27" spans="1:11" ht="17.100000000000001" customHeight="1" x14ac:dyDescent="0.15">
      <c r="A27" s="716" t="s">
        <v>242</v>
      </c>
      <c r="B27" s="717"/>
      <c r="C27" s="112"/>
      <c r="D27" s="725" t="s">
        <v>243</v>
      </c>
      <c r="E27" s="852"/>
      <c r="F27" s="236">
        <v>13512</v>
      </c>
      <c r="G27" s="43">
        <f>F27/F18*100</f>
        <v>0.57507758780658458</v>
      </c>
      <c r="H27" s="261">
        <v>12019</v>
      </c>
      <c r="I27" s="43">
        <f>H27/H18*100</f>
        <v>0.51953115544351425</v>
      </c>
      <c r="J27" s="261">
        <f>SUM(J28:J29)</f>
        <v>10185</v>
      </c>
      <c r="K27" s="385">
        <f t="shared" si="1"/>
        <v>0.44112258660252018</v>
      </c>
    </row>
    <row r="28" spans="1:11" ht="17.100000000000001" customHeight="1" x14ac:dyDescent="0.15">
      <c r="A28" s="853"/>
      <c r="B28" s="854"/>
      <c r="C28" s="49"/>
      <c r="D28" s="434"/>
      <c r="E28" s="453" t="s">
        <v>244</v>
      </c>
      <c r="F28" s="236">
        <v>12732</v>
      </c>
      <c r="G28" s="43">
        <f>F28/F18*100</f>
        <v>0.54188039135238575</v>
      </c>
      <c r="H28" s="261">
        <v>11118</v>
      </c>
      <c r="I28" s="43">
        <f>H28/H18*100</f>
        <v>0.48058468975962987</v>
      </c>
      <c r="J28" s="261">
        <v>9434</v>
      </c>
      <c r="K28" s="385">
        <f t="shared" si="1"/>
        <v>0.40859602179756266</v>
      </c>
    </row>
    <row r="29" spans="1:11" ht="17.100000000000001" customHeight="1" x14ac:dyDescent="0.15">
      <c r="A29" s="716" t="s">
        <v>215</v>
      </c>
      <c r="B29" s="717"/>
      <c r="C29" s="49"/>
      <c r="D29" s="434"/>
      <c r="E29" s="453" t="s">
        <v>245</v>
      </c>
      <c r="F29" s="236">
        <v>780</v>
      </c>
      <c r="G29" s="43">
        <f>F29/F18*100</f>
        <v>3.3197196454198934E-2</v>
      </c>
      <c r="H29" s="261">
        <v>901</v>
      </c>
      <c r="I29" s="43">
        <f>H29/H18*100</f>
        <v>3.8946465683884372E-2</v>
      </c>
      <c r="J29" s="261">
        <v>751</v>
      </c>
      <c r="K29" s="385">
        <f t="shared" si="1"/>
        <v>3.2526564804957553E-2</v>
      </c>
    </row>
    <row r="30" spans="1:11" ht="17.100000000000001" customHeight="1" x14ac:dyDescent="0.15">
      <c r="A30" s="853"/>
      <c r="B30" s="854"/>
      <c r="C30" s="112"/>
      <c r="D30" s="725" t="s">
        <v>246</v>
      </c>
      <c r="E30" s="852"/>
      <c r="F30" s="236">
        <f>SUM(F31:F33)</f>
        <v>42642</v>
      </c>
      <c r="G30" s="43">
        <f>F30/F18*100</f>
        <v>1.8148651938460911</v>
      </c>
      <c r="H30" s="261">
        <f>SUM(H31:H33)</f>
        <v>993</v>
      </c>
      <c r="I30" s="43">
        <f>H30/H18*100</f>
        <v>4.2923241314203317E-2</v>
      </c>
      <c r="J30" s="261">
        <f>SUM(J31:J33)</f>
        <v>201</v>
      </c>
      <c r="K30" s="385">
        <f t="shared" si="1"/>
        <v>8.7055120183707948E-3</v>
      </c>
    </row>
    <row r="31" spans="1:11" ht="17.100000000000001" customHeight="1" x14ac:dyDescent="0.15">
      <c r="A31" s="853"/>
      <c r="B31" s="854"/>
      <c r="C31" s="35"/>
      <c r="D31" s="434"/>
      <c r="E31" s="453" t="s">
        <v>247</v>
      </c>
      <c r="F31" s="236">
        <v>0</v>
      </c>
      <c r="G31" s="43">
        <v>0</v>
      </c>
      <c r="H31" s="261">
        <v>54</v>
      </c>
      <c r="I31" s="43">
        <v>0</v>
      </c>
      <c r="J31" s="261">
        <v>0</v>
      </c>
      <c r="K31" s="385">
        <v>0</v>
      </c>
    </row>
    <row r="32" spans="1:11" ht="17.100000000000001" customHeight="1" x14ac:dyDescent="0.15">
      <c r="A32" s="853"/>
      <c r="B32" s="854"/>
      <c r="C32" s="35"/>
      <c r="D32" s="434"/>
      <c r="E32" s="455" t="s">
        <v>248</v>
      </c>
      <c r="F32" s="236">
        <v>79</v>
      </c>
      <c r="G32" s="43">
        <f>F32/F18*100</f>
        <v>3.3622801536945077E-3</v>
      </c>
      <c r="H32" s="261">
        <v>227</v>
      </c>
      <c r="I32" s="43">
        <f>H32/H18*100</f>
        <v>9.8122616095912916E-3</v>
      </c>
      <c r="J32" s="261">
        <v>0</v>
      </c>
      <c r="K32" s="385">
        <f t="shared" si="1"/>
        <v>0</v>
      </c>
    </row>
    <row r="33" spans="1:12" ht="17.100000000000001" customHeight="1" x14ac:dyDescent="0.15">
      <c r="A33" s="861"/>
      <c r="B33" s="862"/>
      <c r="C33" s="35"/>
      <c r="D33" s="434"/>
      <c r="E33" s="453" t="s">
        <v>343</v>
      </c>
      <c r="F33" s="236">
        <v>42563</v>
      </c>
      <c r="G33" s="43">
        <f>F33/F18*100</f>
        <v>1.8115029136923966</v>
      </c>
      <c r="H33" s="327">
        <v>712</v>
      </c>
      <c r="I33" s="43">
        <f>H33/H18*100</f>
        <v>3.0776785312903083E-2</v>
      </c>
      <c r="J33" s="327">
        <v>201</v>
      </c>
      <c r="K33" s="385">
        <f t="shared" si="1"/>
        <v>8.7055120183707948E-3</v>
      </c>
    </row>
    <row r="34" spans="1:12" ht="17.100000000000001" customHeight="1" thickBot="1" x14ac:dyDescent="0.2">
      <c r="A34" s="863" t="s">
        <v>249</v>
      </c>
      <c r="B34" s="864"/>
      <c r="C34" s="864"/>
      <c r="D34" s="864"/>
      <c r="E34" s="865"/>
      <c r="F34" s="235">
        <f>F5-F18</f>
        <v>99581</v>
      </c>
      <c r="G34" s="198" t="s">
        <v>250</v>
      </c>
      <c r="H34" s="328">
        <f>H5-H18</f>
        <v>118578</v>
      </c>
      <c r="I34" s="198" t="s">
        <v>250</v>
      </c>
      <c r="J34" s="328">
        <f>J5-J18</f>
        <v>162187</v>
      </c>
      <c r="K34" s="568" t="s">
        <v>250</v>
      </c>
    </row>
    <row r="35" spans="1:12" ht="15" customHeight="1" x14ac:dyDescent="0.15">
      <c r="B35" s="22" t="s">
        <v>251</v>
      </c>
      <c r="C35" s="22"/>
      <c r="D35" s="22"/>
      <c r="E35" s="2"/>
      <c r="F35" s="2"/>
      <c r="G35" s="2"/>
      <c r="H35" s="2"/>
      <c r="I35" s="16"/>
      <c r="J35" s="2"/>
      <c r="K35" s="16" t="s">
        <v>252</v>
      </c>
      <c r="L35" s="2"/>
    </row>
    <row r="36" spans="1:12" ht="11.25" customHeight="1" x14ac:dyDescent="0.15">
      <c r="B36" s="22"/>
      <c r="C36" s="22"/>
      <c r="D36" s="22"/>
      <c r="E36" s="2"/>
      <c r="F36" s="2"/>
      <c r="G36" s="2"/>
      <c r="H36" s="2"/>
      <c r="I36" s="2"/>
      <c r="J36" s="2"/>
      <c r="K36" s="2"/>
      <c r="L36" s="2"/>
    </row>
    <row r="37" spans="1:12" ht="15" customHeight="1" thickBot="1" x14ac:dyDescent="0.2">
      <c r="A37" s="22" t="s">
        <v>388</v>
      </c>
      <c r="C37" s="22"/>
      <c r="D37" s="22"/>
      <c r="E37" s="2"/>
      <c r="F37" s="2"/>
      <c r="G37" s="2"/>
      <c r="H37" s="2"/>
      <c r="I37" s="16"/>
      <c r="J37" s="2"/>
      <c r="K37" s="16" t="s">
        <v>122</v>
      </c>
      <c r="L37" s="2"/>
    </row>
    <row r="38" spans="1:12" ht="15" customHeight="1" x14ac:dyDescent="0.15">
      <c r="A38" s="692" t="s">
        <v>216</v>
      </c>
      <c r="B38" s="693"/>
      <c r="C38" s="693"/>
      <c r="D38" s="693"/>
      <c r="E38" s="693"/>
      <c r="F38" s="702" t="s">
        <v>425</v>
      </c>
      <c r="G38" s="702"/>
      <c r="H38" s="701" t="s">
        <v>426</v>
      </c>
      <c r="I38" s="840"/>
      <c r="J38" s="868" t="s">
        <v>427</v>
      </c>
      <c r="K38" s="839"/>
    </row>
    <row r="39" spans="1:12" ht="15" customHeight="1" x14ac:dyDescent="0.15">
      <c r="A39" s="694"/>
      <c r="B39" s="695"/>
      <c r="C39" s="695"/>
      <c r="D39" s="695"/>
      <c r="E39" s="695"/>
      <c r="F39" s="449" t="s">
        <v>31</v>
      </c>
      <c r="G39" s="449" t="s">
        <v>32</v>
      </c>
      <c r="H39" s="449" t="s">
        <v>31</v>
      </c>
      <c r="I39" s="457" t="s">
        <v>32</v>
      </c>
      <c r="J39" s="272" t="s">
        <v>31</v>
      </c>
      <c r="K39" s="451" t="s">
        <v>32</v>
      </c>
    </row>
    <row r="40" spans="1:12" ht="15.75" customHeight="1" x14ac:dyDescent="0.15">
      <c r="A40" s="869" t="s">
        <v>253</v>
      </c>
      <c r="B40" s="870"/>
      <c r="C40" s="870"/>
      <c r="D40" s="870"/>
      <c r="E40" s="870"/>
      <c r="F40" s="26">
        <f t="shared" ref="F40:I40" si="2">SUM(F41:F43)</f>
        <v>2616692</v>
      </c>
      <c r="G40" s="26">
        <f t="shared" si="2"/>
        <v>2622087</v>
      </c>
      <c r="H40" s="26">
        <f t="shared" si="2"/>
        <v>2618958</v>
      </c>
      <c r="I40" s="26">
        <f t="shared" si="2"/>
        <v>2604208</v>
      </c>
      <c r="J40" s="26">
        <f>SUM(J41:J43)</f>
        <v>2661657</v>
      </c>
      <c r="K40" s="569">
        <f>SUM(K41:K43)</f>
        <v>2644640</v>
      </c>
    </row>
    <row r="41" spans="1:12" ht="15.75" customHeight="1" x14ac:dyDescent="0.15">
      <c r="A41" s="123"/>
      <c r="B41" s="121"/>
      <c r="C41" s="852" t="s">
        <v>254</v>
      </c>
      <c r="D41" s="852"/>
      <c r="E41" s="852"/>
      <c r="F41" s="236">
        <v>2514420</v>
      </c>
      <c r="G41" s="236">
        <v>2511735</v>
      </c>
      <c r="H41" s="236">
        <v>2518036</v>
      </c>
      <c r="I41" s="236">
        <v>2498469</v>
      </c>
      <c r="J41" s="236">
        <v>2557660</v>
      </c>
      <c r="K41" s="570">
        <v>2518752</v>
      </c>
    </row>
    <row r="42" spans="1:12" ht="15.75" customHeight="1" x14ac:dyDescent="0.15">
      <c r="A42" s="123"/>
      <c r="B42" s="121"/>
      <c r="C42" s="852" t="s">
        <v>224</v>
      </c>
      <c r="D42" s="852"/>
      <c r="E42" s="852"/>
      <c r="F42" s="236">
        <v>102270</v>
      </c>
      <c r="G42" s="236">
        <v>110352</v>
      </c>
      <c r="H42" s="236">
        <v>100920</v>
      </c>
      <c r="I42" s="236">
        <v>105739</v>
      </c>
      <c r="J42" s="236">
        <v>103096</v>
      </c>
      <c r="K42" s="570">
        <v>125888</v>
      </c>
    </row>
    <row r="43" spans="1:12" ht="15.75" customHeight="1" x14ac:dyDescent="0.15">
      <c r="A43" s="123"/>
      <c r="B43" s="121"/>
      <c r="C43" s="852" t="s">
        <v>230</v>
      </c>
      <c r="D43" s="852"/>
      <c r="E43" s="852"/>
      <c r="F43" s="236">
        <v>2</v>
      </c>
      <c r="G43" s="236">
        <v>0</v>
      </c>
      <c r="H43" s="236">
        <v>2</v>
      </c>
      <c r="I43" s="236">
        <v>0</v>
      </c>
      <c r="J43" s="236">
        <v>901</v>
      </c>
      <c r="K43" s="570">
        <v>0</v>
      </c>
    </row>
    <row r="44" spans="1:12" ht="15.75" customHeight="1" x14ac:dyDescent="0.15">
      <c r="A44" s="731" t="s">
        <v>255</v>
      </c>
      <c r="B44" s="732"/>
      <c r="C44" s="732"/>
      <c r="D44" s="732"/>
      <c r="E44" s="732"/>
      <c r="F44" s="236">
        <f t="shared" ref="F44:I44" si="3">SUM(F45:F50)</f>
        <v>189472</v>
      </c>
      <c r="G44" s="236">
        <f t="shared" si="3"/>
        <v>121310</v>
      </c>
      <c r="H44" s="236">
        <f t="shared" si="3"/>
        <v>204623</v>
      </c>
      <c r="I44" s="236">
        <f t="shared" si="3"/>
        <v>139100</v>
      </c>
      <c r="J44" s="236">
        <f>SUM(J45:J50)</f>
        <v>69807</v>
      </c>
      <c r="K44" s="570">
        <f>SUM(K45:K50)</f>
        <v>67097</v>
      </c>
    </row>
    <row r="45" spans="1:12" ht="15.75" customHeight="1" x14ac:dyDescent="0.15">
      <c r="A45" s="123"/>
      <c r="B45" s="121"/>
      <c r="C45" s="852" t="s">
        <v>256</v>
      </c>
      <c r="D45" s="852"/>
      <c r="E45" s="852"/>
      <c r="F45" s="236">
        <v>0</v>
      </c>
      <c r="G45" s="236">
        <v>0</v>
      </c>
      <c r="H45" s="236">
        <v>0</v>
      </c>
      <c r="I45" s="236">
        <v>0</v>
      </c>
      <c r="J45" s="236">
        <v>0</v>
      </c>
      <c r="K45" s="570">
        <v>0</v>
      </c>
    </row>
    <row r="46" spans="1:12" ht="15.75" customHeight="1" x14ac:dyDescent="0.15">
      <c r="A46" s="123"/>
      <c r="B46" s="121"/>
      <c r="C46" s="852" t="s">
        <v>257</v>
      </c>
      <c r="D46" s="852"/>
      <c r="E46" s="852"/>
      <c r="F46" s="236">
        <v>184693</v>
      </c>
      <c r="G46" s="236">
        <v>94788</v>
      </c>
      <c r="H46" s="236">
        <v>198405</v>
      </c>
      <c r="I46" s="236">
        <v>134405</v>
      </c>
      <c r="J46" s="236">
        <v>64000</v>
      </c>
      <c r="K46" s="570">
        <v>64000</v>
      </c>
    </row>
    <row r="47" spans="1:12" ht="15.75" customHeight="1" x14ac:dyDescent="0.15">
      <c r="A47" s="123"/>
      <c r="B47" s="121"/>
      <c r="C47" s="852" t="s">
        <v>258</v>
      </c>
      <c r="D47" s="852"/>
      <c r="E47" s="852"/>
      <c r="F47" s="236">
        <v>0</v>
      </c>
      <c r="G47" s="236">
        <v>0</v>
      </c>
      <c r="H47" s="236">
        <v>0</v>
      </c>
      <c r="I47" s="236">
        <v>0</v>
      </c>
      <c r="J47" s="236">
        <v>0</v>
      </c>
      <c r="K47" s="570">
        <v>0</v>
      </c>
    </row>
    <row r="48" spans="1:12" ht="15.75" customHeight="1" x14ac:dyDescent="0.15">
      <c r="A48" s="123"/>
      <c r="B48" s="121"/>
      <c r="C48" s="852" t="s">
        <v>344</v>
      </c>
      <c r="D48" s="852"/>
      <c r="E48" s="852"/>
      <c r="F48" s="236">
        <v>4778</v>
      </c>
      <c r="G48" s="236">
        <v>26522</v>
      </c>
      <c r="H48" s="236">
        <v>6217</v>
      </c>
      <c r="I48" s="236">
        <v>4658</v>
      </c>
      <c r="J48" s="236">
        <v>5329</v>
      </c>
      <c r="K48" s="570">
        <v>3097</v>
      </c>
    </row>
    <row r="49" spans="1:12" ht="15.75" customHeight="1" x14ac:dyDescent="0.15">
      <c r="A49" s="123"/>
      <c r="B49" s="121"/>
      <c r="C49" s="867" t="s">
        <v>259</v>
      </c>
      <c r="D49" s="867"/>
      <c r="E49" s="867"/>
      <c r="F49" s="236">
        <v>1</v>
      </c>
      <c r="G49" s="236">
        <v>0</v>
      </c>
      <c r="H49" s="236">
        <v>1</v>
      </c>
      <c r="I49" s="236">
        <v>37</v>
      </c>
      <c r="J49" s="236">
        <v>478</v>
      </c>
      <c r="K49" s="570">
        <v>0</v>
      </c>
    </row>
    <row r="50" spans="1:12" ht="18" customHeight="1" thickBot="1" x14ac:dyDescent="0.2">
      <c r="A50" s="124"/>
      <c r="B50" s="197"/>
      <c r="C50" s="866" t="s">
        <v>260</v>
      </c>
      <c r="D50" s="866"/>
      <c r="E50" s="866"/>
      <c r="F50" s="196">
        <v>0</v>
      </c>
      <c r="G50" s="196">
        <v>0</v>
      </c>
      <c r="H50" s="330">
        <v>0</v>
      </c>
      <c r="I50" s="330">
        <v>0</v>
      </c>
      <c r="J50" s="330">
        <v>0</v>
      </c>
      <c r="K50" s="571">
        <v>0</v>
      </c>
    </row>
    <row r="51" spans="1:12" ht="15" customHeight="1" x14ac:dyDescent="0.15">
      <c r="B51" s="22" t="s">
        <v>261</v>
      </c>
      <c r="C51" s="22"/>
      <c r="D51" s="22"/>
      <c r="E51" s="2"/>
      <c r="F51" s="2"/>
      <c r="G51" s="2"/>
      <c r="H51" s="2"/>
      <c r="I51" s="16"/>
      <c r="J51" s="2"/>
      <c r="K51" s="16" t="s">
        <v>252</v>
      </c>
      <c r="L51" s="2"/>
    </row>
  </sheetData>
  <sheetProtection sheet="1" objects="1" scenarios="1" selectLockedCells="1" selectUnlockedCells="1"/>
  <mergeCells count="57">
    <mergeCell ref="J38:K38"/>
    <mergeCell ref="A40:E40"/>
    <mergeCell ref="H38:I38"/>
    <mergeCell ref="F38:G38"/>
    <mergeCell ref="A44:E44"/>
    <mergeCell ref="C41:E41"/>
    <mergeCell ref="C43:E43"/>
    <mergeCell ref="C50:E50"/>
    <mergeCell ref="C45:E45"/>
    <mergeCell ref="C46:E46"/>
    <mergeCell ref="C47:E47"/>
    <mergeCell ref="C49:E49"/>
    <mergeCell ref="C48:E48"/>
    <mergeCell ref="A32:B32"/>
    <mergeCell ref="A33:B33"/>
    <mergeCell ref="A34:E34"/>
    <mergeCell ref="A38:E39"/>
    <mergeCell ref="C42:E42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D6:E6"/>
    <mergeCell ref="D15:E15"/>
    <mergeCell ref="A3:E4"/>
    <mergeCell ref="A11:B11"/>
    <mergeCell ref="A14:B14"/>
    <mergeCell ref="A12:B12"/>
    <mergeCell ref="A13:B13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J50"/>
  <sheetViews>
    <sheetView view="pageBreakPreview" zoomScaleNormal="90" zoomScaleSheetLayoutView="100" workbookViewId="0">
      <selection activeCell="O27" sqref="O27"/>
    </sheetView>
  </sheetViews>
  <sheetFormatPr defaultRowHeight="18" customHeight="1" x14ac:dyDescent="0.15"/>
  <cols>
    <col min="1" max="1" width="2.875" style="22" customWidth="1"/>
    <col min="2" max="2" width="1.625" style="22" customWidth="1"/>
    <col min="3" max="3" width="17" style="22" customWidth="1"/>
    <col min="4" max="4" width="0.875" style="22" customWidth="1"/>
    <col min="5" max="10" width="11.625" style="22" customWidth="1"/>
    <col min="11" max="16384" width="9" style="22"/>
  </cols>
  <sheetData>
    <row r="1" spans="1:10" ht="5.0999999999999996" customHeight="1" x14ac:dyDescent="0.15">
      <c r="H1" s="16"/>
      <c r="J1" s="16"/>
    </row>
    <row r="2" spans="1:10" ht="15" customHeight="1" thickBot="1" x14ac:dyDescent="0.2">
      <c r="A2" s="22" t="s">
        <v>389</v>
      </c>
      <c r="H2" s="16"/>
      <c r="J2" s="16" t="s">
        <v>1</v>
      </c>
    </row>
    <row r="3" spans="1:10" ht="20.25" customHeight="1" x14ac:dyDescent="0.15">
      <c r="A3" s="692" t="s">
        <v>262</v>
      </c>
      <c r="B3" s="693"/>
      <c r="C3" s="693"/>
      <c r="D3" s="693"/>
      <c r="E3" s="702" t="s">
        <v>450</v>
      </c>
      <c r="F3" s="702"/>
      <c r="G3" s="693" t="s">
        <v>451</v>
      </c>
      <c r="H3" s="872"/>
      <c r="I3" s="838" t="s">
        <v>484</v>
      </c>
      <c r="J3" s="839"/>
    </row>
    <row r="4" spans="1:10" ht="20.25" customHeight="1" x14ac:dyDescent="0.15">
      <c r="A4" s="694"/>
      <c r="B4" s="695"/>
      <c r="C4" s="695"/>
      <c r="D4" s="695"/>
      <c r="E4" s="449" t="s">
        <v>263</v>
      </c>
      <c r="F4" s="449" t="s">
        <v>264</v>
      </c>
      <c r="G4" s="449" t="s">
        <v>263</v>
      </c>
      <c r="H4" s="457" t="s">
        <v>264</v>
      </c>
      <c r="I4" s="273" t="s">
        <v>263</v>
      </c>
      <c r="J4" s="451" t="s">
        <v>264</v>
      </c>
    </row>
    <row r="5" spans="1:10" s="85" customFormat="1" ht="20.25" customHeight="1" x14ac:dyDescent="0.15">
      <c r="A5" s="873" t="s">
        <v>255</v>
      </c>
      <c r="B5" s="821" t="s">
        <v>265</v>
      </c>
      <c r="C5" s="821"/>
      <c r="D5" s="821"/>
      <c r="E5" s="18">
        <f t="shared" ref="E5:H5" si="0">SUM(E7:E12)</f>
        <v>121310</v>
      </c>
      <c r="F5" s="456">
        <f t="shared" si="0"/>
        <v>100</v>
      </c>
      <c r="G5" s="18">
        <f t="shared" si="0"/>
        <v>139100</v>
      </c>
      <c r="H5" s="50">
        <f t="shared" si="0"/>
        <v>100.00132997843278</v>
      </c>
      <c r="I5" s="18">
        <f>SUM(I7:I12)</f>
        <v>67097</v>
      </c>
      <c r="J5" s="386">
        <f>SUM(J7:J12)</f>
        <v>100.00000000000001</v>
      </c>
    </row>
    <row r="6" spans="1:10" ht="6.75" customHeight="1" x14ac:dyDescent="0.15">
      <c r="A6" s="873"/>
      <c r="B6" s="86"/>
      <c r="C6" s="13"/>
      <c r="D6" s="28"/>
      <c r="E6" s="52"/>
      <c r="F6" s="53"/>
      <c r="G6" s="52"/>
      <c r="H6" s="456"/>
      <c r="I6" s="52"/>
      <c r="J6" s="386"/>
    </row>
    <row r="7" spans="1:10" ht="20.25" customHeight="1" x14ac:dyDescent="0.15">
      <c r="A7" s="873"/>
      <c r="B7" s="871" t="s">
        <v>256</v>
      </c>
      <c r="C7" s="871"/>
      <c r="D7" s="871"/>
      <c r="E7" s="261">
        <v>0</v>
      </c>
      <c r="F7" s="261">
        <v>0</v>
      </c>
      <c r="G7" s="261">
        <v>0</v>
      </c>
      <c r="H7" s="261">
        <v>0</v>
      </c>
      <c r="I7" s="261">
        <v>0</v>
      </c>
      <c r="J7" s="572">
        <v>0</v>
      </c>
    </row>
    <row r="8" spans="1:10" ht="20.25" customHeight="1" x14ac:dyDescent="0.15">
      <c r="A8" s="873"/>
      <c r="B8" s="871" t="s">
        <v>257</v>
      </c>
      <c r="C8" s="871"/>
      <c r="D8" s="871"/>
      <c r="E8" s="435">
        <v>94788</v>
      </c>
      <c r="F8" s="456">
        <f>E8/E5*100</f>
        <v>78.137004368972057</v>
      </c>
      <c r="G8" s="435">
        <v>134405</v>
      </c>
      <c r="H8" s="456">
        <f>G8/G5*100</f>
        <v>96.624730409777143</v>
      </c>
      <c r="I8" s="435">
        <v>64000</v>
      </c>
      <c r="J8" s="386">
        <f>I8/$I$5*100</f>
        <v>95.384294379778538</v>
      </c>
    </row>
    <row r="9" spans="1:10" ht="20.25" customHeight="1" x14ac:dyDescent="0.15">
      <c r="A9" s="873"/>
      <c r="B9" s="871" t="s">
        <v>258</v>
      </c>
      <c r="C9" s="871"/>
      <c r="D9" s="871"/>
      <c r="E9" s="261"/>
      <c r="F9" s="261">
        <f>E9/E5*100</f>
        <v>0</v>
      </c>
      <c r="G9" s="261">
        <v>0</v>
      </c>
      <c r="H9" s="261">
        <f>G9/G5*100</f>
        <v>0</v>
      </c>
      <c r="I9" s="261">
        <v>0</v>
      </c>
      <c r="J9" s="386">
        <f t="shared" ref="J9:J12" si="1">I9/$I$5*100</f>
        <v>0</v>
      </c>
    </row>
    <row r="10" spans="1:10" ht="20.25" customHeight="1" x14ac:dyDescent="0.15">
      <c r="A10" s="873"/>
      <c r="B10" s="871" t="s">
        <v>344</v>
      </c>
      <c r="C10" s="871"/>
      <c r="D10" s="871"/>
      <c r="E10" s="435">
        <v>26522</v>
      </c>
      <c r="F10" s="456">
        <f>E10/E5*100</f>
        <v>21.862995631027946</v>
      </c>
      <c r="G10" s="435">
        <v>4658</v>
      </c>
      <c r="H10" s="456">
        <f>ROUNDUP(G10/G5*100,2)</f>
        <v>3.3499999999999996</v>
      </c>
      <c r="I10" s="435">
        <v>3097</v>
      </c>
      <c r="J10" s="386">
        <f t="shared" si="1"/>
        <v>4.6157056202214708</v>
      </c>
    </row>
    <row r="11" spans="1:10" ht="20.25" customHeight="1" x14ac:dyDescent="0.15">
      <c r="A11" s="873"/>
      <c r="B11" s="871" t="s">
        <v>259</v>
      </c>
      <c r="C11" s="871"/>
      <c r="D11" s="871"/>
      <c r="E11" s="261">
        <v>0</v>
      </c>
      <c r="F11" s="261">
        <f>E11/E5*100</f>
        <v>0</v>
      </c>
      <c r="G11" s="261">
        <v>37</v>
      </c>
      <c r="H11" s="261">
        <f>G11/G5*100</f>
        <v>2.6599568655643419E-2</v>
      </c>
      <c r="I11" s="261">
        <v>0</v>
      </c>
      <c r="J11" s="386">
        <f t="shared" si="1"/>
        <v>0</v>
      </c>
    </row>
    <row r="12" spans="1:10" ht="20.25" customHeight="1" x14ac:dyDescent="0.15">
      <c r="A12" s="873"/>
      <c r="B12" s="871" t="s">
        <v>260</v>
      </c>
      <c r="C12" s="871"/>
      <c r="D12" s="871"/>
      <c r="E12" s="261">
        <v>0</v>
      </c>
      <c r="F12" s="261">
        <f>E12/E5*100</f>
        <v>0</v>
      </c>
      <c r="G12" s="261">
        <v>0</v>
      </c>
      <c r="H12" s="261">
        <f>G12/G5*100</f>
        <v>0</v>
      </c>
      <c r="I12" s="261">
        <v>0</v>
      </c>
      <c r="J12" s="386">
        <f t="shared" si="1"/>
        <v>0</v>
      </c>
    </row>
    <row r="13" spans="1:10" ht="3.75" customHeight="1" x14ac:dyDescent="0.15">
      <c r="A13" s="873"/>
      <c r="B13" s="444"/>
      <c r="C13" s="29"/>
      <c r="D13" s="37"/>
      <c r="E13" s="431"/>
      <c r="F13" s="53"/>
      <c r="G13" s="431"/>
      <c r="H13" s="456"/>
      <c r="I13" s="431"/>
      <c r="J13" s="386"/>
    </row>
    <row r="14" spans="1:10" s="85" customFormat="1" ht="20.25" customHeight="1" x14ac:dyDescent="0.15">
      <c r="A14" s="843" t="s">
        <v>266</v>
      </c>
      <c r="B14" s="821" t="s">
        <v>267</v>
      </c>
      <c r="C14" s="821"/>
      <c r="D14" s="821"/>
      <c r="E14" s="435">
        <f t="shared" ref="E14:H14" si="2">SUM(E16:E18)</f>
        <v>519050</v>
      </c>
      <c r="F14" s="456">
        <f t="shared" ref="F14" si="3">SUM(F16:F18)</f>
        <v>100</v>
      </c>
      <c r="G14" s="435">
        <f t="shared" si="2"/>
        <v>739495</v>
      </c>
      <c r="H14" s="456">
        <f t="shared" si="2"/>
        <v>100</v>
      </c>
      <c r="I14" s="435">
        <f>SUM(I16:I18)</f>
        <v>564632</v>
      </c>
      <c r="J14" s="386">
        <f>SUM(J16:J18)</f>
        <v>100</v>
      </c>
    </row>
    <row r="15" spans="1:10" ht="8.25" customHeight="1" x14ac:dyDescent="0.15">
      <c r="A15" s="843"/>
      <c r="B15" s="199"/>
      <c r="C15" s="13"/>
      <c r="D15" s="28"/>
      <c r="E15" s="431"/>
      <c r="F15" s="53"/>
      <c r="G15" s="431"/>
      <c r="H15" s="456"/>
      <c r="I15" s="431"/>
      <c r="J15" s="386"/>
    </row>
    <row r="16" spans="1:10" ht="20.25" customHeight="1" x14ac:dyDescent="0.15">
      <c r="A16" s="843"/>
      <c r="B16" s="871" t="s">
        <v>268</v>
      </c>
      <c r="C16" s="871"/>
      <c r="D16" s="871"/>
      <c r="E16" s="435">
        <v>198042</v>
      </c>
      <c r="F16" s="456">
        <f>E16/E14*100</f>
        <v>38.154705712359117</v>
      </c>
      <c r="G16" s="435">
        <v>402986</v>
      </c>
      <c r="H16" s="456">
        <f>G16/G14*100</f>
        <v>54.494756556839462</v>
      </c>
      <c r="I16" s="435">
        <v>227090</v>
      </c>
      <c r="J16" s="573">
        <f>I16/$I$14*100</f>
        <v>40.219116167698608</v>
      </c>
    </row>
    <row r="17" spans="1:10" ht="20.25" customHeight="1" x14ac:dyDescent="0.15">
      <c r="A17" s="843"/>
      <c r="B17" s="871" t="s">
        <v>269</v>
      </c>
      <c r="C17" s="871"/>
      <c r="D17" s="871"/>
      <c r="E17" s="435">
        <v>37655</v>
      </c>
      <c r="F17" s="456">
        <f>E17/E14*100</f>
        <v>7.2545997495424324</v>
      </c>
      <c r="G17" s="435">
        <v>39269</v>
      </c>
      <c r="H17" s="456">
        <f>G17/G14*100</f>
        <v>5.3102455053786706</v>
      </c>
      <c r="I17" s="435">
        <v>40953</v>
      </c>
      <c r="J17" s="573">
        <f t="shared" ref="J17:J18" si="4">I17/$I$14*100</f>
        <v>7.2530426897519096</v>
      </c>
    </row>
    <row r="18" spans="1:10" ht="20.25" customHeight="1" x14ac:dyDescent="0.15">
      <c r="A18" s="843"/>
      <c r="B18" s="871" t="s">
        <v>270</v>
      </c>
      <c r="C18" s="871"/>
      <c r="D18" s="871"/>
      <c r="E18" s="445">
        <v>283353</v>
      </c>
      <c r="F18" s="437">
        <f>E18/E14*100</f>
        <v>54.590694538098447</v>
      </c>
      <c r="G18" s="445">
        <v>297240</v>
      </c>
      <c r="H18" s="456">
        <f>G18/G14*100</f>
        <v>40.194997937781864</v>
      </c>
      <c r="I18" s="445">
        <v>296589</v>
      </c>
      <c r="J18" s="573">
        <f t="shared" si="4"/>
        <v>52.527841142549484</v>
      </c>
    </row>
    <row r="19" spans="1:10" ht="3.75" customHeight="1" x14ac:dyDescent="0.15">
      <c r="A19" s="843"/>
      <c r="B19" s="199"/>
      <c r="C19" s="87"/>
      <c r="D19" s="24"/>
      <c r="E19" s="431"/>
      <c r="F19" s="53"/>
      <c r="G19" s="431"/>
      <c r="H19" s="456"/>
      <c r="I19" s="431"/>
      <c r="J19" s="573"/>
    </row>
    <row r="20" spans="1:10" ht="20.25" customHeight="1" x14ac:dyDescent="0.15">
      <c r="A20" s="878" t="s">
        <v>271</v>
      </c>
      <c r="B20" s="879"/>
      <c r="C20" s="879"/>
      <c r="D20" s="879"/>
      <c r="E20" s="261">
        <v>22593</v>
      </c>
      <c r="F20" s="261">
        <v>0</v>
      </c>
      <c r="G20" s="261">
        <v>0</v>
      </c>
      <c r="H20" s="261">
        <v>0</v>
      </c>
      <c r="I20" s="261">
        <v>0</v>
      </c>
      <c r="J20" s="574">
        <v>0</v>
      </c>
    </row>
    <row r="21" spans="1:10" ht="15.75" customHeight="1" x14ac:dyDescent="0.15">
      <c r="A21" s="884" t="s">
        <v>272</v>
      </c>
      <c r="B21" s="885"/>
      <c r="C21" s="885"/>
      <c r="D21" s="886"/>
      <c r="E21" s="874">
        <f>E14-(E5-E20)</f>
        <v>420333</v>
      </c>
      <c r="F21" s="880">
        <v>100</v>
      </c>
      <c r="G21" s="874">
        <f>G14-(G5-G20)</f>
        <v>600395</v>
      </c>
      <c r="H21" s="880">
        <v>100</v>
      </c>
      <c r="I21" s="874">
        <f>I14-(I5-I20)</f>
        <v>497535</v>
      </c>
      <c r="J21" s="876">
        <v>100</v>
      </c>
    </row>
    <row r="22" spans="1:10" ht="15.75" customHeight="1" x14ac:dyDescent="0.15">
      <c r="A22" s="881"/>
      <c r="B22" s="882"/>
      <c r="C22" s="882"/>
      <c r="D22" s="883"/>
      <c r="E22" s="874"/>
      <c r="F22" s="880"/>
      <c r="G22" s="874"/>
      <c r="H22" s="880"/>
      <c r="I22" s="874"/>
      <c r="J22" s="876"/>
    </row>
    <row r="23" spans="1:10" ht="15.75" customHeight="1" x14ac:dyDescent="0.15">
      <c r="A23" s="762" t="s">
        <v>273</v>
      </c>
      <c r="B23" s="763"/>
      <c r="C23" s="763"/>
      <c r="D23" s="763"/>
      <c r="E23" s="874"/>
      <c r="F23" s="880"/>
      <c r="G23" s="874"/>
      <c r="H23" s="880"/>
      <c r="I23" s="874"/>
      <c r="J23" s="876"/>
    </row>
    <row r="24" spans="1:10" ht="15.75" customHeight="1" x14ac:dyDescent="0.15">
      <c r="A24" s="881" t="s">
        <v>346</v>
      </c>
      <c r="B24" s="882"/>
      <c r="C24" s="882"/>
      <c r="D24" s="883"/>
      <c r="E24" s="874">
        <f t="shared" ref="E24" si="5">SUM(E27:E31)</f>
        <v>420333</v>
      </c>
      <c r="F24" s="880">
        <f>SUM(F27:F31)</f>
        <v>100</v>
      </c>
      <c r="G24" s="874">
        <f>SUM(G27:G31)</f>
        <v>600395</v>
      </c>
      <c r="H24" s="875">
        <v>100</v>
      </c>
      <c r="I24" s="874">
        <f>SUM(I27:I31)</f>
        <v>497535</v>
      </c>
      <c r="J24" s="876">
        <f>SUM(J27:J31)</f>
        <v>100</v>
      </c>
    </row>
    <row r="25" spans="1:10" ht="15.75" customHeight="1" x14ac:dyDescent="0.15">
      <c r="A25" s="881"/>
      <c r="B25" s="882"/>
      <c r="C25" s="882"/>
      <c r="D25" s="883"/>
      <c r="E25" s="874"/>
      <c r="F25" s="880"/>
      <c r="G25" s="874"/>
      <c r="H25" s="875"/>
      <c r="I25" s="874"/>
      <c r="J25" s="876"/>
    </row>
    <row r="26" spans="1:10" ht="7.5" customHeight="1" x14ac:dyDescent="0.15">
      <c r="A26" s="103"/>
      <c r="B26" s="431"/>
      <c r="C26" s="431"/>
      <c r="D26" s="28"/>
      <c r="E26" s="435"/>
      <c r="F26" s="431"/>
      <c r="G26" s="435"/>
      <c r="H26" s="456"/>
      <c r="I26" s="435"/>
      <c r="J26" s="573"/>
    </row>
    <row r="27" spans="1:10" ht="20.25" customHeight="1" x14ac:dyDescent="0.15">
      <c r="A27" s="877" t="s">
        <v>274</v>
      </c>
      <c r="B27" s="871"/>
      <c r="C27" s="871"/>
      <c r="D27" s="871"/>
      <c r="E27" s="435">
        <v>275418</v>
      </c>
      <c r="F27" s="456">
        <f>E27/E24*100</f>
        <v>65.523763301953451</v>
      </c>
      <c r="G27" s="435">
        <v>387001</v>
      </c>
      <c r="H27" s="456">
        <f>G27/G24*100</f>
        <v>64.457731993104545</v>
      </c>
      <c r="I27" s="435">
        <v>378550</v>
      </c>
      <c r="J27" s="573">
        <f>I27/$I$24*100</f>
        <v>76.085099540735825</v>
      </c>
    </row>
    <row r="28" spans="1:10" ht="20.25" customHeight="1" x14ac:dyDescent="0.15">
      <c r="A28" s="877" t="s">
        <v>275</v>
      </c>
      <c r="B28" s="871"/>
      <c r="C28" s="871"/>
      <c r="D28" s="871"/>
      <c r="E28" s="435">
        <v>12472</v>
      </c>
      <c r="F28" s="456">
        <f>E28/E24*100</f>
        <v>2.9671712665910124</v>
      </c>
      <c r="G28" s="435">
        <v>17127</v>
      </c>
      <c r="H28" s="456">
        <f>ROUNDDOWN(G28/G24*100,1)</f>
        <v>2.8</v>
      </c>
      <c r="I28" s="435">
        <v>14032</v>
      </c>
      <c r="J28" s="573">
        <f>I28/$I$24*100</f>
        <v>2.8203040992091011</v>
      </c>
    </row>
    <row r="29" spans="1:10" ht="20.25" customHeight="1" x14ac:dyDescent="0.15">
      <c r="A29" s="877" t="s">
        <v>316</v>
      </c>
      <c r="B29" s="871"/>
      <c r="C29" s="871"/>
      <c r="D29" s="871"/>
      <c r="E29" s="261">
        <v>132443</v>
      </c>
      <c r="F29" s="254">
        <f>E29/E24*100</f>
        <v>31.509065431455536</v>
      </c>
      <c r="G29" s="261">
        <v>173674</v>
      </c>
      <c r="H29" s="456">
        <f>G29/G24*100</f>
        <v>28.926623306323336</v>
      </c>
      <c r="I29" s="261">
        <v>104953</v>
      </c>
      <c r="J29" s="573">
        <f t="shared" ref="J29:J31" si="6">I29/$I$24*100</f>
        <v>21.094596360055071</v>
      </c>
    </row>
    <row r="30" spans="1:10" ht="20.25" customHeight="1" x14ac:dyDescent="0.15">
      <c r="A30" s="877" t="s">
        <v>276</v>
      </c>
      <c r="B30" s="871"/>
      <c r="C30" s="871"/>
      <c r="D30" s="871"/>
      <c r="E30" s="261">
        <v>0</v>
      </c>
      <c r="F30" s="261">
        <f>E30/E24*100</f>
        <v>0</v>
      </c>
      <c r="G30" s="261">
        <v>0</v>
      </c>
      <c r="H30" s="261">
        <f>G30/G24*100</f>
        <v>0</v>
      </c>
      <c r="I30" s="261">
        <v>0</v>
      </c>
      <c r="J30" s="386">
        <f t="shared" si="6"/>
        <v>0</v>
      </c>
    </row>
    <row r="31" spans="1:10" ht="20.25" customHeight="1" x14ac:dyDescent="0.15">
      <c r="A31" s="877" t="s">
        <v>277</v>
      </c>
      <c r="B31" s="871"/>
      <c r="C31" s="871"/>
      <c r="D31" s="871"/>
      <c r="E31" s="261">
        <v>0</v>
      </c>
      <c r="F31" s="387">
        <f>E31/E24*100</f>
        <v>0</v>
      </c>
      <c r="G31" s="261">
        <v>22593</v>
      </c>
      <c r="H31" s="456">
        <f>G31/G24*100</f>
        <v>3.7630226767378141</v>
      </c>
      <c r="I31" s="261">
        <v>0</v>
      </c>
      <c r="J31" s="386">
        <f t="shared" si="6"/>
        <v>0</v>
      </c>
    </row>
    <row r="32" spans="1:10" ht="5.25" customHeight="1" thickBot="1" x14ac:dyDescent="0.2">
      <c r="A32" s="890"/>
      <c r="B32" s="891"/>
      <c r="C32" s="891"/>
      <c r="D32" s="194"/>
      <c r="E32" s="193"/>
      <c r="F32" s="432"/>
      <c r="G32" s="432"/>
      <c r="H32" s="432"/>
      <c r="I32" s="432"/>
      <c r="J32" s="575"/>
    </row>
    <row r="33" spans="1:10" ht="15" customHeight="1" x14ac:dyDescent="0.15">
      <c r="A33" s="22" t="s">
        <v>278</v>
      </c>
      <c r="F33" s="16"/>
      <c r="H33" s="442"/>
      <c r="I33" s="431"/>
      <c r="J33" s="442" t="s">
        <v>252</v>
      </c>
    </row>
    <row r="34" spans="1:10" ht="15" customHeight="1" x14ac:dyDescent="0.15">
      <c r="I34" s="431"/>
      <c r="J34" s="431"/>
    </row>
    <row r="35" spans="1:10" ht="15" customHeight="1" thickBot="1" x14ac:dyDescent="0.2">
      <c r="A35" s="428" t="s">
        <v>390</v>
      </c>
      <c r="H35" s="16"/>
      <c r="I35" s="431"/>
      <c r="J35" s="442" t="s">
        <v>122</v>
      </c>
    </row>
    <row r="36" spans="1:10" ht="20.25" customHeight="1" x14ac:dyDescent="0.15">
      <c r="A36" s="892" t="s">
        <v>262</v>
      </c>
      <c r="B36" s="701"/>
      <c r="C36" s="701"/>
      <c r="D36" s="872"/>
      <c r="E36" s="702" t="s">
        <v>452</v>
      </c>
      <c r="F36" s="702"/>
      <c r="G36" s="693" t="s">
        <v>453</v>
      </c>
      <c r="H36" s="872"/>
      <c r="I36" s="703" t="s">
        <v>485</v>
      </c>
      <c r="J36" s="698"/>
    </row>
    <row r="37" spans="1:10" ht="20.25" customHeight="1" x14ac:dyDescent="0.15">
      <c r="A37" s="893"/>
      <c r="B37" s="816"/>
      <c r="C37" s="816"/>
      <c r="D37" s="894"/>
      <c r="E37" s="262" t="s">
        <v>31</v>
      </c>
      <c r="F37" s="449" t="s">
        <v>32</v>
      </c>
      <c r="G37" s="449" t="s">
        <v>31</v>
      </c>
      <c r="H37" s="457" t="s">
        <v>32</v>
      </c>
      <c r="I37" s="273" t="s">
        <v>31</v>
      </c>
      <c r="J37" s="451" t="s">
        <v>32</v>
      </c>
    </row>
    <row r="38" spans="1:10" ht="5.25" customHeight="1" x14ac:dyDescent="0.15">
      <c r="A38" s="452"/>
      <c r="B38" s="30"/>
      <c r="C38" s="30"/>
      <c r="D38" s="31"/>
      <c r="E38" s="30"/>
      <c r="F38" s="30"/>
      <c r="G38" s="30"/>
      <c r="H38" s="30"/>
      <c r="I38" s="285"/>
      <c r="J38" s="286"/>
    </row>
    <row r="39" spans="1:10" ht="20.25" customHeight="1" x14ac:dyDescent="0.15">
      <c r="A39" s="887" t="s">
        <v>279</v>
      </c>
      <c r="B39" s="888"/>
      <c r="C39" s="888"/>
      <c r="D39" s="889"/>
      <c r="E39" s="27">
        <f>SUM(E40:E43)</f>
        <v>2615161</v>
      </c>
      <c r="F39" s="27">
        <f t="shared" ref="F39" si="7">SUM(F40:F43)</f>
        <v>2509808</v>
      </c>
      <c r="G39" s="250">
        <f>SUM(G40:G43)</f>
        <v>2559534</v>
      </c>
      <c r="H39" s="236">
        <f>SUM(H40:H43)</f>
        <v>2467255</v>
      </c>
      <c r="I39" s="250">
        <f>SUM(I40:I43)</f>
        <v>2564104</v>
      </c>
      <c r="J39" s="570">
        <f>SUM(J40:J43)</f>
        <v>2467432</v>
      </c>
    </row>
    <row r="40" spans="1:10" ht="20.25" customHeight="1" x14ac:dyDescent="0.15">
      <c r="A40" s="101"/>
      <c r="B40" s="434"/>
      <c r="C40" s="434" t="s">
        <v>234</v>
      </c>
      <c r="D40" s="24"/>
      <c r="E40" s="27">
        <v>2512952</v>
      </c>
      <c r="F40" s="27">
        <v>2431467</v>
      </c>
      <c r="G40" s="250">
        <v>2519868</v>
      </c>
      <c r="H40" s="236">
        <v>2438916</v>
      </c>
      <c r="I40" s="250">
        <v>2515176</v>
      </c>
      <c r="J40" s="570">
        <v>2437511</v>
      </c>
    </row>
    <row r="41" spans="1:10" ht="20.25" customHeight="1" x14ac:dyDescent="0.15">
      <c r="A41" s="101"/>
      <c r="B41" s="434"/>
      <c r="C41" s="434" t="s">
        <v>243</v>
      </c>
      <c r="D41" s="24"/>
      <c r="E41" s="236">
        <v>35698</v>
      </c>
      <c r="F41" s="236">
        <v>35692</v>
      </c>
      <c r="G41" s="250">
        <v>29242</v>
      </c>
      <c r="H41" s="236">
        <v>27328</v>
      </c>
      <c r="I41" s="250">
        <v>29706</v>
      </c>
      <c r="J41" s="570">
        <v>29704</v>
      </c>
    </row>
    <row r="42" spans="1:10" ht="20.25" customHeight="1" x14ac:dyDescent="0.15">
      <c r="A42" s="101"/>
      <c r="B42" s="434"/>
      <c r="C42" s="434" t="s">
        <v>246</v>
      </c>
      <c r="D42" s="24"/>
      <c r="E42" s="236">
        <v>42665</v>
      </c>
      <c r="F42" s="236">
        <v>42649</v>
      </c>
      <c r="G42" s="250">
        <v>1013</v>
      </c>
      <c r="H42" s="236">
        <v>1011</v>
      </c>
      <c r="I42" s="250">
        <v>219</v>
      </c>
      <c r="J42" s="570">
        <v>217</v>
      </c>
    </row>
    <row r="43" spans="1:10" ht="20.25" customHeight="1" x14ac:dyDescent="0.15">
      <c r="A43" s="101"/>
      <c r="B43" s="434"/>
      <c r="C43" s="434" t="s">
        <v>77</v>
      </c>
      <c r="D43" s="24"/>
      <c r="E43" s="236">
        <v>23846</v>
      </c>
      <c r="F43" s="236">
        <v>0</v>
      </c>
      <c r="G43" s="250">
        <v>9411</v>
      </c>
      <c r="H43" s="236">
        <v>0</v>
      </c>
      <c r="I43" s="250">
        <v>19003</v>
      </c>
      <c r="J43" s="570">
        <v>0</v>
      </c>
    </row>
    <row r="44" spans="1:10" ht="20.25" customHeight="1" x14ac:dyDescent="0.15">
      <c r="A44" s="887" t="s">
        <v>266</v>
      </c>
      <c r="B44" s="888"/>
      <c r="C44" s="888"/>
      <c r="D44" s="889"/>
      <c r="E44" s="250">
        <f t="shared" ref="E44:H44" si="8">SUM(E45:E49)</f>
        <v>856165</v>
      </c>
      <c r="F44" s="250">
        <f t="shared" si="8"/>
        <v>519050</v>
      </c>
      <c r="G44" s="250">
        <f t="shared" si="8"/>
        <v>956767</v>
      </c>
      <c r="H44" s="236">
        <f t="shared" si="8"/>
        <v>739495</v>
      </c>
      <c r="I44" s="250">
        <f>SUM(I45:I49)</f>
        <v>761338</v>
      </c>
      <c r="J44" s="570">
        <f>SUM(J45:J49)</f>
        <v>564632</v>
      </c>
    </row>
    <row r="45" spans="1:10" ht="20.25" customHeight="1" x14ac:dyDescent="0.15">
      <c r="A45" s="101"/>
      <c r="B45" s="434"/>
      <c r="C45" s="434" t="s">
        <v>268</v>
      </c>
      <c r="D45" s="24"/>
      <c r="E45" s="250">
        <v>505154</v>
      </c>
      <c r="F45" s="250">
        <v>198042</v>
      </c>
      <c r="G45" s="250">
        <v>590599</v>
      </c>
      <c r="H45" s="236">
        <v>402986</v>
      </c>
      <c r="I45" s="250">
        <v>382342</v>
      </c>
      <c r="J45" s="570">
        <v>227090</v>
      </c>
    </row>
    <row r="46" spans="1:10" ht="20.25" customHeight="1" x14ac:dyDescent="0.15">
      <c r="A46" s="101"/>
      <c r="B46" s="434"/>
      <c r="C46" s="434" t="s">
        <v>269</v>
      </c>
      <c r="D46" s="24"/>
      <c r="E46" s="250">
        <v>37656</v>
      </c>
      <c r="F46" s="250">
        <v>37655</v>
      </c>
      <c r="G46" s="250">
        <v>39270</v>
      </c>
      <c r="H46" s="236">
        <v>39269</v>
      </c>
      <c r="I46" s="250">
        <v>40954</v>
      </c>
      <c r="J46" s="570">
        <v>40953</v>
      </c>
    </row>
    <row r="47" spans="1:10" ht="20.25" customHeight="1" x14ac:dyDescent="0.15">
      <c r="A47" s="101"/>
      <c r="B47" s="434"/>
      <c r="C47" s="434" t="s">
        <v>359</v>
      </c>
      <c r="D47" s="24"/>
      <c r="E47" s="261">
        <v>279814</v>
      </c>
      <c r="F47" s="261">
        <v>279812</v>
      </c>
      <c r="G47" s="250">
        <v>292991</v>
      </c>
      <c r="H47" s="236">
        <v>292873</v>
      </c>
      <c r="I47" s="250">
        <v>296597</v>
      </c>
      <c r="J47" s="570">
        <v>296589</v>
      </c>
    </row>
    <row r="48" spans="1:10" ht="20.25" customHeight="1" x14ac:dyDescent="0.15">
      <c r="A48" s="101"/>
      <c r="B48" s="434"/>
      <c r="C48" s="434" t="s">
        <v>280</v>
      </c>
      <c r="D48" s="24"/>
      <c r="E48" s="250">
        <v>3541</v>
      </c>
      <c r="F48" s="236">
        <v>3541</v>
      </c>
      <c r="G48" s="250">
        <v>4378</v>
      </c>
      <c r="H48" s="236">
        <v>4367</v>
      </c>
      <c r="I48" s="250">
        <v>11445</v>
      </c>
      <c r="J48" s="570">
        <v>0</v>
      </c>
    </row>
    <row r="49" spans="1:10" ht="12.75" thickBot="1" x14ac:dyDescent="0.2">
      <c r="A49" s="298"/>
      <c r="B49" s="227"/>
      <c r="C49" s="227" t="s">
        <v>77</v>
      </c>
      <c r="D49" s="194"/>
      <c r="E49" s="251">
        <v>30000</v>
      </c>
      <c r="F49" s="196">
        <v>0</v>
      </c>
      <c r="G49" s="251">
        <v>29529</v>
      </c>
      <c r="H49" s="196">
        <v>0</v>
      </c>
      <c r="I49" s="251">
        <v>30000</v>
      </c>
      <c r="J49" s="576">
        <v>0</v>
      </c>
    </row>
    <row r="50" spans="1:10" ht="18" customHeight="1" x14ac:dyDescent="0.15">
      <c r="A50" s="22" t="s">
        <v>278</v>
      </c>
      <c r="H50" s="16"/>
      <c r="J50" s="442" t="s">
        <v>252</v>
      </c>
    </row>
  </sheetData>
  <sheetProtection sheet="1" objects="1" scenarios="1" selectLockedCells="1" selectUnlockedCells="1"/>
  <mergeCells count="45">
    <mergeCell ref="A44:D44"/>
    <mergeCell ref="A32:C32"/>
    <mergeCell ref="A36:D37"/>
    <mergeCell ref="A39:D39"/>
    <mergeCell ref="E36:F36"/>
    <mergeCell ref="A20:D20"/>
    <mergeCell ref="H21:H23"/>
    <mergeCell ref="A27:D27"/>
    <mergeCell ref="A24:D25"/>
    <mergeCell ref="E24:E25"/>
    <mergeCell ref="A21:D22"/>
    <mergeCell ref="E21:E23"/>
    <mergeCell ref="F21:F23"/>
    <mergeCell ref="F24:F25"/>
    <mergeCell ref="A14:A19"/>
    <mergeCell ref="B14:D14"/>
    <mergeCell ref="B16:D16"/>
    <mergeCell ref="B17:D17"/>
    <mergeCell ref="B18:D18"/>
    <mergeCell ref="A28:D28"/>
    <mergeCell ref="A23:D23"/>
    <mergeCell ref="A30:D30"/>
    <mergeCell ref="A31:D31"/>
    <mergeCell ref="A29:D29"/>
    <mergeCell ref="I36:J36"/>
    <mergeCell ref="G21:G23"/>
    <mergeCell ref="I24:I25"/>
    <mergeCell ref="G36:H36"/>
    <mergeCell ref="H24:H25"/>
    <mergeCell ref="G24:G25"/>
    <mergeCell ref="I21:I23"/>
    <mergeCell ref="J21:J23"/>
    <mergeCell ref="J24:J25"/>
    <mergeCell ref="I3:J3"/>
    <mergeCell ref="B10:D10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8" orientation="portrait" useFirstPageNumber="1" r:id="rId1"/>
  <headerFooter scaleWithDoc="0" alignWithMargins="0">
    <oddHeader>&amp;R&amp;"ＭＳ Ｐ明朝,標準"&amp;10財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54"/>
  <sheetViews>
    <sheetView view="pageBreakPreview" zoomScale="90" zoomScaleNormal="90" zoomScaleSheetLayoutView="90" workbookViewId="0">
      <selection activeCell="H250" sqref="H250"/>
    </sheetView>
  </sheetViews>
  <sheetFormatPr defaultRowHeight="12" x14ac:dyDescent="0.15"/>
  <cols>
    <col min="1" max="6" width="15.25" style="54" customWidth="1"/>
    <col min="7" max="7" width="13.5" style="54" customWidth="1"/>
    <col min="8" max="8" width="7.125" style="54" customWidth="1"/>
    <col min="9" max="9" width="12.5" style="54" customWidth="1"/>
    <col min="10" max="10" width="11.25" style="54" customWidth="1"/>
    <col min="11" max="11" width="11.875" style="54" customWidth="1"/>
    <col min="12" max="12" width="10.875" style="54" customWidth="1"/>
    <col min="13" max="13" width="12.75" style="54" customWidth="1"/>
    <col min="14" max="15" width="11.875" style="54" customWidth="1"/>
    <col min="16" max="16384" width="9" style="54"/>
  </cols>
  <sheetData>
    <row r="1" spans="1:14" ht="17.25" x14ac:dyDescent="0.15">
      <c r="A1" s="895" t="s">
        <v>281</v>
      </c>
      <c r="B1" s="895"/>
      <c r="C1" s="895"/>
      <c r="D1" s="895"/>
      <c r="E1" s="895"/>
      <c r="F1" s="895"/>
      <c r="M1" s="55"/>
    </row>
    <row r="3" spans="1:14" x14ac:dyDescent="0.15">
      <c r="H3" s="584" t="s">
        <v>476</v>
      </c>
      <c r="I3" s="584"/>
      <c r="J3" s="584"/>
      <c r="K3" s="584"/>
      <c r="L3" s="584"/>
      <c r="M3" s="584"/>
      <c r="N3" s="584"/>
    </row>
    <row r="4" spans="1:14" x14ac:dyDescent="0.15">
      <c r="H4" s="585" t="s">
        <v>282</v>
      </c>
      <c r="I4" s="584"/>
      <c r="J4" s="584"/>
      <c r="K4" s="584"/>
      <c r="L4" s="584"/>
      <c r="M4" s="584"/>
      <c r="N4" s="584"/>
    </row>
    <row r="5" spans="1:14" x14ac:dyDescent="0.15">
      <c r="A5" s="98"/>
      <c r="B5" s="99" t="s">
        <v>325</v>
      </c>
      <c r="C5" s="98"/>
      <c r="D5" s="98"/>
      <c r="E5" s="99" t="s">
        <v>312</v>
      </c>
      <c r="F5" s="98"/>
      <c r="H5" s="622"/>
      <c r="I5" s="622" t="s">
        <v>455</v>
      </c>
      <c r="J5" s="622">
        <v>27</v>
      </c>
      <c r="K5" s="622">
        <v>28</v>
      </c>
      <c r="L5" s="622">
        <v>29</v>
      </c>
      <c r="M5" s="622">
        <v>30</v>
      </c>
      <c r="N5" s="584"/>
    </row>
    <row r="6" spans="1:14" x14ac:dyDescent="0.15">
      <c r="A6" s="98"/>
      <c r="B6" s="99" t="s">
        <v>477</v>
      </c>
      <c r="H6" s="622" t="s">
        <v>85</v>
      </c>
      <c r="I6" s="623">
        <v>100</v>
      </c>
      <c r="J6" s="624">
        <f>ROUND(J9/$I$9,2)*100</f>
        <v>105</v>
      </c>
      <c r="K6" s="624">
        <f>ROUND(K9/$I$9,2)*100</f>
        <v>120</v>
      </c>
      <c r="L6" s="624">
        <f>ROUND(L9/$I$9,2)*100</f>
        <v>120</v>
      </c>
      <c r="M6" s="624">
        <f>ROUND(M9/$I$9,2)*100</f>
        <v>120</v>
      </c>
      <c r="N6" s="584"/>
    </row>
    <row r="7" spans="1:14" x14ac:dyDescent="0.15">
      <c r="A7" s="51"/>
      <c r="H7" s="622" t="s">
        <v>283</v>
      </c>
      <c r="I7" s="623">
        <v>100</v>
      </c>
      <c r="J7" s="624">
        <f>ROUND(J10/$I$10,2)*100</f>
        <v>105</v>
      </c>
      <c r="K7" s="624">
        <f>ROUND(K10/$I$10,2)*100</f>
        <v>122</v>
      </c>
      <c r="L7" s="624">
        <f>ROUND(L10/$I$10,2)*100</f>
        <v>122</v>
      </c>
      <c r="M7" s="624">
        <f>ROUND(M10/$I$10,2)*100</f>
        <v>129</v>
      </c>
      <c r="N7" s="584"/>
    </row>
    <row r="8" spans="1:14" x14ac:dyDescent="0.15">
      <c r="A8" s="51"/>
      <c r="H8" s="622" t="s">
        <v>284</v>
      </c>
      <c r="I8" s="623">
        <v>100</v>
      </c>
      <c r="J8" s="624">
        <f>ROUND(J11/$I$11,2)*100</f>
        <v>104</v>
      </c>
      <c r="K8" s="624">
        <f>ROUND(K11/$I$11,2)*100</f>
        <v>119</v>
      </c>
      <c r="L8" s="624">
        <f>ROUND(L11/$I$11,2)*100</f>
        <v>118</v>
      </c>
      <c r="M8" s="624">
        <f>ROUND(M11/$I$11,2)*100</f>
        <v>113.99999999999999</v>
      </c>
      <c r="N8" s="584"/>
    </row>
    <row r="9" spans="1:14" x14ac:dyDescent="0.15">
      <c r="A9" s="51"/>
      <c r="H9" s="622" t="s">
        <v>85</v>
      </c>
      <c r="I9" s="625">
        <f>+‐156‐!D7</f>
        <v>45819573</v>
      </c>
      <c r="J9" s="625">
        <f>+‐156‐!E7</f>
        <v>47934554</v>
      </c>
      <c r="K9" s="625">
        <f>'-157-'!F7</f>
        <v>55090829</v>
      </c>
      <c r="L9" s="625">
        <f>+‐156‐!G7</f>
        <v>54803811</v>
      </c>
      <c r="M9" s="625">
        <f>'-157-'!H7</f>
        <v>54852055</v>
      </c>
      <c r="N9" s="584"/>
    </row>
    <row r="10" spans="1:14" x14ac:dyDescent="0.15">
      <c r="A10" s="51"/>
      <c r="H10" s="622" t="s">
        <v>283</v>
      </c>
      <c r="I10" s="625">
        <f>+‐156‐!D20</f>
        <v>17918337</v>
      </c>
      <c r="J10" s="625">
        <f>+‐156‐!E20</f>
        <v>18794298</v>
      </c>
      <c r="K10" s="625">
        <f>'-157-'!F20</f>
        <v>21920880</v>
      </c>
      <c r="L10" s="625">
        <f>'-157-'!G20</f>
        <v>21809251</v>
      </c>
      <c r="M10" s="625">
        <f>'-157-'!H20</f>
        <v>23131699</v>
      </c>
      <c r="N10" s="586">
        <f>+M10/M9</f>
        <v>0.42171070892421442</v>
      </c>
    </row>
    <row r="11" spans="1:14" x14ac:dyDescent="0.15">
      <c r="A11" s="51"/>
      <c r="H11" s="622" t="s">
        <v>284</v>
      </c>
      <c r="I11" s="625">
        <f>I9-I10</f>
        <v>27901236</v>
      </c>
      <c r="J11" s="625">
        <f>J9-J10</f>
        <v>29140256</v>
      </c>
      <c r="K11" s="625">
        <f>K9-K10</f>
        <v>33169949</v>
      </c>
      <c r="L11" s="625">
        <f>L9-L10</f>
        <v>32994560</v>
      </c>
      <c r="M11" s="625">
        <f>M9-M10</f>
        <v>31720356</v>
      </c>
      <c r="N11" s="586">
        <f>+M11/M9</f>
        <v>0.57828929107578564</v>
      </c>
    </row>
    <row r="12" spans="1:14" x14ac:dyDescent="0.15">
      <c r="A12" s="51"/>
      <c r="H12" s="584"/>
      <c r="I12" s="587"/>
      <c r="J12" s="587"/>
      <c r="K12" s="587"/>
      <c r="L12" s="587"/>
      <c r="M12" s="588"/>
      <c r="N12" s="589">
        <f>SUM(N10:N11)</f>
        <v>1</v>
      </c>
    </row>
    <row r="13" spans="1:14" x14ac:dyDescent="0.15">
      <c r="A13" s="51"/>
      <c r="H13" s="584"/>
      <c r="I13" s="590"/>
      <c r="J13" s="590"/>
      <c r="K13" s="590"/>
      <c r="L13" s="591"/>
      <c r="M13" s="591"/>
      <c r="N13" s="592"/>
    </row>
    <row r="14" spans="1:14" x14ac:dyDescent="0.15">
      <c r="A14" s="51"/>
      <c r="I14" s="107"/>
      <c r="J14" s="107"/>
      <c r="K14" s="107"/>
      <c r="L14" s="107"/>
      <c r="M14" s="107"/>
      <c r="N14" s="56"/>
    </row>
    <row r="15" spans="1:14" x14ac:dyDescent="0.15">
      <c r="A15" s="51"/>
      <c r="I15" s="108"/>
      <c r="J15" s="108"/>
      <c r="K15" s="109"/>
      <c r="L15" s="109"/>
      <c r="M15" s="109"/>
    </row>
    <row r="16" spans="1:14" x14ac:dyDescent="0.15">
      <c r="A16" s="51"/>
      <c r="H16" s="584" t="s">
        <v>478</v>
      </c>
      <c r="I16" s="593"/>
      <c r="J16" s="593"/>
      <c r="K16" s="593"/>
      <c r="L16" s="593"/>
      <c r="M16" s="593"/>
    </row>
    <row r="17" spans="1:14" x14ac:dyDescent="0.15">
      <c r="A17" s="51"/>
      <c r="H17" s="585" t="s">
        <v>285</v>
      </c>
      <c r="I17" s="593"/>
      <c r="J17" s="593"/>
      <c r="K17" s="593"/>
      <c r="L17" s="593"/>
      <c r="M17" s="593"/>
    </row>
    <row r="18" spans="1:14" x14ac:dyDescent="0.15">
      <c r="A18" s="51"/>
      <c r="H18" s="622"/>
      <c r="I18" s="627">
        <v>26</v>
      </c>
      <c r="J18" s="627">
        <v>27</v>
      </c>
      <c r="K18" s="627">
        <v>28</v>
      </c>
      <c r="L18" s="627">
        <v>29</v>
      </c>
      <c r="M18" s="627">
        <v>30</v>
      </c>
      <c r="N18" s="67"/>
    </row>
    <row r="19" spans="1:14" x14ac:dyDescent="0.15">
      <c r="A19" s="51"/>
      <c r="H19" s="622" t="s">
        <v>283</v>
      </c>
      <c r="I19" s="628">
        <f>+‐156‐!D21</f>
        <v>39.1</v>
      </c>
      <c r="J19" s="628">
        <f>+‐156‐!E21</f>
        <v>39.200000000000003</v>
      </c>
      <c r="K19" s="628">
        <f>'-157-'!F21</f>
        <v>39.799999999999997</v>
      </c>
      <c r="L19" s="628">
        <f>'-157-'!G21</f>
        <v>39.799999999999997</v>
      </c>
      <c r="M19" s="628">
        <f>'-157-'!H21</f>
        <v>42.2</v>
      </c>
      <c r="N19" s="626"/>
    </row>
    <row r="20" spans="1:14" x14ac:dyDescent="0.15">
      <c r="A20" s="51"/>
      <c r="H20" s="622" t="s">
        <v>284</v>
      </c>
      <c r="I20" s="628">
        <f>100-I19</f>
        <v>60.9</v>
      </c>
      <c r="J20" s="628">
        <f>100-J19</f>
        <v>60.8</v>
      </c>
      <c r="K20" s="628">
        <f>100-K19</f>
        <v>60.2</v>
      </c>
      <c r="L20" s="628">
        <f>100-L19</f>
        <v>60.2</v>
      </c>
      <c r="M20" s="628">
        <f>100-M19</f>
        <v>57.8</v>
      </c>
      <c r="N20" s="626"/>
    </row>
    <row r="21" spans="1:14" x14ac:dyDescent="0.15">
      <c r="A21" s="51"/>
      <c r="H21" s="584"/>
      <c r="I21" s="584"/>
      <c r="J21" s="584"/>
      <c r="K21" s="584"/>
      <c r="L21" s="584"/>
      <c r="M21" s="584"/>
    </row>
    <row r="22" spans="1:14" x14ac:dyDescent="0.15">
      <c r="A22" s="51"/>
    </row>
    <row r="23" spans="1:14" x14ac:dyDescent="0.15">
      <c r="A23" s="51"/>
    </row>
    <row r="24" spans="1:14" x14ac:dyDescent="0.15">
      <c r="A24" s="51"/>
    </row>
    <row r="25" spans="1:14" x14ac:dyDescent="0.15">
      <c r="A25" s="51"/>
    </row>
    <row r="26" spans="1:14" x14ac:dyDescent="0.15">
      <c r="A26" s="51"/>
    </row>
    <row r="27" spans="1:14" x14ac:dyDescent="0.15">
      <c r="A27" s="51"/>
    </row>
    <row r="28" spans="1:14" x14ac:dyDescent="0.15">
      <c r="A28" s="51"/>
    </row>
    <row r="29" spans="1:14" x14ac:dyDescent="0.15">
      <c r="A29" s="51"/>
      <c r="J29" s="57"/>
    </row>
    <row r="30" spans="1:14" x14ac:dyDescent="0.15">
      <c r="A30" s="51"/>
    </row>
    <row r="31" spans="1:14" x14ac:dyDescent="0.15">
      <c r="A31" s="51"/>
    </row>
    <row r="32" spans="1:14" x14ac:dyDescent="0.15">
      <c r="A32" s="51"/>
    </row>
    <row r="33" spans="1:13" x14ac:dyDescent="0.15">
      <c r="A33" s="51"/>
      <c r="K33" s="58"/>
      <c r="L33" s="59"/>
      <c r="M33" s="59"/>
    </row>
    <row r="34" spans="1:13" x14ac:dyDescent="0.15">
      <c r="A34" s="51"/>
      <c r="K34" s="19"/>
      <c r="L34" s="60"/>
      <c r="M34" s="60"/>
    </row>
    <row r="35" spans="1:13" x14ac:dyDescent="0.15">
      <c r="A35" s="51"/>
      <c r="K35" s="61"/>
      <c r="L35" s="60"/>
      <c r="M35" s="60"/>
    </row>
    <row r="36" spans="1:13" x14ac:dyDescent="0.15">
      <c r="A36" s="51"/>
      <c r="K36" s="19"/>
      <c r="L36" s="60"/>
      <c r="M36" s="60"/>
    </row>
    <row r="37" spans="1:13" x14ac:dyDescent="0.15">
      <c r="A37" s="51"/>
      <c r="J37" s="62"/>
      <c r="K37" s="19"/>
      <c r="L37" s="60"/>
      <c r="M37" s="60"/>
    </row>
    <row r="38" spans="1:13" x14ac:dyDescent="0.15">
      <c r="A38" s="51"/>
      <c r="B38" s="202" t="s">
        <v>326</v>
      </c>
      <c r="D38" s="97"/>
      <c r="E38" s="202" t="s">
        <v>313</v>
      </c>
      <c r="F38" s="63"/>
      <c r="H38" s="584" t="s">
        <v>476</v>
      </c>
      <c r="I38" s="584"/>
      <c r="J38" s="594"/>
      <c r="K38" s="19"/>
      <c r="L38" s="60"/>
      <c r="M38" s="60"/>
    </row>
    <row r="39" spans="1:13" x14ac:dyDescent="0.15">
      <c r="A39" s="51"/>
      <c r="B39" s="202" t="s">
        <v>308</v>
      </c>
      <c r="C39" s="63"/>
      <c r="H39" s="585" t="s">
        <v>286</v>
      </c>
      <c r="I39" s="584"/>
      <c r="J39" s="594"/>
      <c r="K39" s="19"/>
      <c r="L39" s="60"/>
      <c r="M39" s="60"/>
    </row>
    <row r="40" spans="1:13" x14ac:dyDescent="0.15">
      <c r="A40" s="51"/>
      <c r="H40" s="629" t="s">
        <v>162</v>
      </c>
      <c r="I40" s="630">
        <f>SUM(I41:I51)</f>
        <v>53324606</v>
      </c>
      <c r="J40" s="631">
        <f>SUM(J41:J51)</f>
        <v>1</v>
      </c>
      <c r="K40" s="64"/>
      <c r="L40" s="60"/>
      <c r="M40" s="60"/>
    </row>
    <row r="41" spans="1:13" x14ac:dyDescent="0.15">
      <c r="A41" s="51"/>
      <c r="H41" s="632" t="s">
        <v>176</v>
      </c>
      <c r="I41" s="633">
        <f>'-167-'!S8</f>
        <v>5904944</v>
      </c>
      <c r="J41" s="634">
        <f>+I41/$I$40</f>
        <v>0.11073582053283244</v>
      </c>
      <c r="K41" s="64"/>
      <c r="L41" s="65"/>
      <c r="M41" s="60"/>
    </row>
    <row r="42" spans="1:13" x14ac:dyDescent="0.15">
      <c r="A42" s="51"/>
      <c r="H42" s="632" t="s">
        <v>178</v>
      </c>
      <c r="I42" s="633">
        <f>'-167-'!S10</f>
        <v>5656356</v>
      </c>
      <c r="J42" s="634">
        <f t="shared" ref="J42:J51" si="0">+I42/$I$40</f>
        <v>0.10607403268952423</v>
      </c>
      <c r="K42" s="64"/>
      <c r="L42" s="65"/>
      <c r="M42" s="60"/>
    </row>
    <row r="43" spans="1:13" x14ac:dyDescent="0.15">
      <c r="A43" s="51"/>
      <c r="H43" s="632" t="s">
        <v>179</v>
      </c>
      <c r="I43" s="633">
        <f>'-167-'!S11</f>
        <v>443054</v>
      </c>
      <c r="J43" s="634">
        <f t="shared" si="0"/>
        <v>8.3086221021492403E-3</v>
      </c>
      <c r="K43" s="64"/>
      <c r="L43" s="65"/>
      <c r="M43" s="60"/>
    </row>
    <row r="44" spans="1:13" x14ac:dyDescent="0.15">
      <c r="A44" s="51"/>
      <c r="H44" s="632" t="s">
        <v>177</v>
      </c>
      <c r="I44" s="633">
        <f>'-167-'!S12</f>
        <v>17605256</v>
      </c>
      <c r="J44" s="634">
        <f t="shared" si="0"/>
        <v>0.33015257534204756</v>
      </c>
      <c r="K44" s="64"/>
      <c r="L44" s="65"/>
      <c r="M44" s="60"/>
    </row>
    <row r="45" spans="1:13" x14ac:dyDescent="0.15">
      <c r="A45" s="51"/>
      <c r="H45" s="632" t="s">
        <v>180</v>
      </c>
      <c r="I45" s="633">
        <f>'-167-'!S13</f>
        <v>1939501</v>
      </c>
      <c r="J45" s="634">
        <f t="shared" si="0"/>
        <v>3.6371595506959772E-2</v>
      </c>
      <c r="K45" s="64"/>
      <c r="L45" s="65"/>
      <c r="M45" s="60"/>
    </row>
    <row r="46" spans="1:13" x14ac:dyDescent="0.15">
      <c r="A46" s="51"/>
      <c r="H46" s="632" t="s">
        <v>18</v>
      </c>
      <c r="I46" s="633">
        <f>'-167-'!S14</f>
        <v>3111144</v>
      </c>
      <c r="J46" s="634">
        <f t="shared" si="0"/>
        <v>5.8343497184020453E-2</v>
      </c>
      <c r="K46" s="64"/>
      <c r="L46" s="65"/>
      <c r="M46" s="60"/>
    </row>
    <row r="47" spans="1:13" x14ac:dyDescent="0.15">
      <c r="A47" s="51"/>
      <c r="H47" s="632" t="s">
        <v>287</v>
      </c>
      <c r="I47" s="633">
        <f>'-167-'!S15</f>
        <v>4210371</v>
      </c>
      <c r="J47" s="634">
        <f t="shared" si="0"/>
        <v>7.8957376637719554E-2</v>
      </c>
      <c r="K47" s="64"/>
    </row>
    <row r="48" spans="1:13" ht="48" x14ac:dyDescent="0.15">
      <c r="A48" s="51"/>
      <c r="H48" s="635" t="s">
        <v>165</v>
      </c>
      <c r="I48" s="633">
        <f>'-167-'!S16</f>
        <v>200236</v>
      </c>
      <c r="J48" s="634">
        <f t="shared" si="0"/>
        <v>3.7550394652704983E-3</v>
      </c>
      <c r="K48" s="64"/>
    </row>
    <row r="49" spans="1:13" x14ac:dyDescent="0.15">
      <c r="A49" s="51"/>
      <c r="H49" s="632" t="s">
        <v>181</v>
      </c>
      <c r="I49" s="633">
        <f>'-167-'!S17</f>
        <v>3770704</v>
      </c>
      <c r="J49" s="634">
        <f t="shared" si="0"/>
        <v>7.0712271179275102E-2</v>
      </c>
      <c r="K49" s="64"/>
    </row>
    <row r="50" spans="1:13" x14ac:dyDescent="0.15">
      <c r="A50" s="51"/>
      <c r="D50" s="54">
        <v>100</v>
      </c>
      <c r="H50" s="632" t="s">
        <v>166</v>
      </c>
      <c r="I50" s="633">
        <f>'-167-'!S18</f>
        <v>10483040</v>
      </c>
      <c r="J50" s="634">
        <f t="shared" si="0"/>
        <v>0.19658916936020118</v>
      </c>
      <c r="K50" s="64"/>
    </row>
    <row r="51" spans="1:13" x14ac:dyDescent="0.15">
      <c r="A51" s="51"/>
      <c r="H51" s="632" t="s">
        <v>367</v>
      </c>
      <c r="I51" s="633">
        <v>0</v>
      </c>
      <c r="J51" s="634">
        <f t="shared" si="0"/>
        <v>0</v>
      </c>
      <c r="K51" s="64"/>
    </row>
    <row r="52" spans="1:13" x14ac:dyDescent="0.15">
      <c r="A52" s="51"/>
      <c r="H52" s="584"/>
      <c r="I52" s="595"/>
      <c r="J52" s="596">
        <f>SUM(J41:J51)</f>
        <v>1</v>
      </c>
    </row>
    <row r="53" spans="1:13" x14ac:dyDescent="0.15">
      <c r="A53" s="51"/>
      <c r="H53" s="584"/>
      <c r="I53" s="584"/>
      <c r="J53" s="584"/>
    </row>
    <row r="54" spans="1:13" x14ac:dyDescent="0.15">
      <c r="A54" s="51"/>
    </row>
    <row r="55" spans="1:13" x14ac:dyDescent="0.15">
      <c r="A55" s="51"/>
      <c r="H55" s="585" t="s">
        <v>288</v>
      </c>
      <c r="I55" s="584"/>
      <c r="J55" s="584"/>
      <c r="K55" s="584"/>
      <c r="L55" s="584"/>
      <c r="M55" s="584"/>
    </row>
    <row r="56" spans="1:13" x14ac:dyDescent="0.15">
      <c r="A56" s="51"/>
      <c r="H56" s="622"/>
      <c r="I56" s="636">
        <v>26</v>
      </c>
      <c r="J56" s="636">
        <v>27</v>
      </c>
      <c r="K56" s="636">
        <v>28</v>
      </c>
      <c r="L56" s="636">
        <v>29</v>
      </c>
      <c r="M56" s="636">
        <v>30</v>
      </c>
    </row>
    <row r="57" spans="1:13" x14ac:dyDescent="0.15">
      <c r="A57" s="51"/>
      <c r="H57" s="622" t="s">
        <v>23</v>
      </c>
      <c r="I57" s="637">
        <f>'-166-'!I32</f>
        <v>87.2</v>
      </c>
      <c r="J57" s="637">
        <f>'-166-'!L32</f>
        <v>87</v>
      </c>
      <c r="K57" s="637">
        <f>'-167-'!O32</f>
        <v>91.999999999999986</v>
      </c>
      <c r="L57" s="637">
        <f>'-167-'!R32</f>
        <v>88.300000000000011</v>
      </c>
      <c r="M57" s="637">
        <f>'-167-'!U32</f>
        <v>83.699999999999989</v>
      </c>
    </row>
    <row r="58" spans="1:13" x14ac:dyDescent="0.15">
      <c r="A58" s="51"/>
      <c r="H58" s="632" t="s">
        <v>176</v>
      </c>
      <c r="I58" s="637">
        <f>'-166-'!I33</f>
        <v>23</v>
      </c>
      <c r="J58" s="637">
        <f>'-166-'!L33</f>
        <v>22.7</v>
      </c>
      <c r="K58" s="637">
        <f>'-167-'!O33</f>
        <v>24</v>
      </c>
      <c r="L58" s="637">
        <f>'-167-'!R33</f>
        <v>23.3</v>
      </c>
      <c r="M58" s="637">
        <f>'-167-'!U33</f>
        <v>22.2</v>
      </c>
    </row>
    <row r="59" spans="1:13" x14ac:dyDescent="0.15">
      <c r="A59" s="51"/>
      <c r="H59" s="632" t="s">
        <v>177</v>
      </c>
      <c r="I59" s="637">
        <f>'-166-'!I34</f>
        <v>17</v>
      </c>
      <c r="J59" s="637">
        <f>'-166-'!L34</f>
        <v>17.3</v>
      </c>
      <c r="K59" s="637">
        <f>'-167-'!O34</f>
        <v>19.399999999999999</v>
      </c>
      <c r="L59" s="637">
        <f>'-167-'!R34</f>
        <v>19</v>
      </c>
      <c r="M59" s="637">
        <f>'-167-'!U34</f>
        <v>20.3</v>
      </c>
    </row>
    <row r="60" spans="1:13" x14ac:dyDescent="0.15">
      <c r="A60" s="51"/>
      <c r="H60" s="632" t="s">
        <v>18</v>
      </c>
      <c r="I60" s="637">
        <f>'-166-'!I35</f>
        <v>15.4</v>
      </c>
      <c r="J60" s="637">
        <f>'-166-'!L35</f>
        <v>14.8</v>
      </c>
      <c r="K60" s="637">
        <f>'-167-'!O35</f>
        <v>15.2</v>
      </c>
      <c r="L60" s="637">
        <f>'-167-'!R35</f>
        <v>13.6</v>
      </c>
      <c r="M60" s="637">
        <f>'-167-'!U35</f>
        <v>12.3</v>
      </c>
    </row>
    <row r="61" spans="1:13" x14ac:dyDescent="0.15">
      <c r="A61" s="51"/>
      <c r="H61" s="632" t="s">
        <v>178</v>
      </c>
      <c r="I61" s="637">
        <f>'-166-'!I36</f>
        <v>16</v>
      </c>
      <c r="J61" s="637">
        <f>'-166-'!L36</f>
        <v>16.2</v>
      </c>
      <c r="K61" s="637">
        <f>'-167-'!O36</f>
        <v>16.7</v>
      </c>
      <c r="L61" s="637">
        <f>'-167-'!R36</f>
        <v>16.600000000000001</v>
      </c>
      <c r="M61" s="637">
        <f>'-167-'!U36</f>
        <v>14.8</v>
      </c>
    </row>
    <row r="62" spans="1:13" x14ac:dyDescent="0.15">
      <c r="A62" s="51"/>
      <c r="I62" s="66"/>
      <c r="J62" s="66"/>
      <c r="K62" s="66"/>
      <c r="L62" s="66"/>
      <c r="M62" s="66"/>
    </row>
    <row r="63" spans="1:13" x14ac:dyDescent="0.15">
      <c r="A63" s="51"/>
      <c r="I63" s="66"/>
      <c r="J63" s="66"/>
      <c r="K63" s="66"/>
      <c r="L63" s="66"/>
      <c r="M63" s="66"/>
    </row>
    <row r="64" spans="1:13" x14ac:dyDescent="0.15">
      <c r="A64" s="51"/>
      <c r="I64" s="66"/>
      <c r="J64" s="66"/>
      <c r="K64" s="66"/>
      <c r="L64" s="66"/>
      <c r="M64" s="66"/>
    </row>
    <row r="65" spans="1:14" x14ac:dyDescent="0.15">
      <c r="A65" s="51"/>
      <c r="I65" s="66"/>
      <c r="J65" s="66"/>
      <c r="K65" s="66"/>
      <c r="L65" s="66"/>
      <c r="M65" s="66"/>
    </row>
    <row r="66" spans="1:14" x14ac:dyDescent="0.15">
      <c r="A66" s="51"/>
      <c r="I66" s="66"/>
      <c r="J66" s="66"/>
      <c r="K66" s="66"/>
      <c r="L66" s="66"/>
      <c r="M66" s="66"/>
    </row>
    <row r="67" spans="1:14" x14ac:dyDescent="0.15">
      <c r="A67" s="51"/>
    </row>
    <row r="68" spans="1:14" x14ac:dyDescent="0.15">
      <c r="A68" s="51"/>
    </row>
    <row r="69" spans="1:14" x14ac:dyDescent="0.15">
      <c r="A69" s="51"/>
      <c r="B69" s="202" t="s">
        <v>327</v>
      </c>
      <c r="C69" s="63"/>
      <c r="H69" s="67"/>
      <c r="I69" s="67"/>
    </row>
    <row r="70" spans="1:14" x14ac:dyDescent="0.15">
      <c r="A70" s="51"/>
      <c r="C70" s="63"/>
      <c r="H70" s="67"/>
      <c r="I70" s="67"/>
    </row>
    <row r="71" spans="1:14" x14ac:dyDescent="0.15">
      <c r="A71" s="51"/>
      <c r="H71" s="68"/>
      <c r="I71" s="69"/>
    </row>
    <row r="72" spans="1:14" x14ac:dyDescent="0.15">
      <c r="A72" s="51"/>
      <c r="H72" s="67"/>
      <c r="I72" s="15"/>
    </row>
    <row r="73" spans="1:14" ht="13.5" x14ac:dyDescent="0.15">
      <c r="A73" s="51"/>
      <c r="H73" s="584" t="s">
        <v>476</v>
      </c>
      <c r="I73" s="597"/>
      <c r="J73" s="584"/>
      <c r="K73" s="584"/>
      <c r="L73" s="584"/>
      <c r="M73" s="584"/>
      <c r="N73" s="584"/>
    </row>
    <row r="74" spans="1:14" x14ac:dyDescent="0.15">
      <c r="A74" s="51"/>
      <c r="H74" s="598" t="s">
        <v>289</v>
      </c>
      <c r="I74" s="599"/>
      <c r="J74" s="584"/>
      <c r="K74" s="584"/>
      <c r="L74" s="584"/>
      <c r="M74" s="638" t="s">
        <v>479</v>
      </c>
      <c r="N74" s="584"/>
    </row>
    <row r="75" spans="1:14" ht="13.5" x14ac:dyDescent="0.15">
      <c r="A75" s="51"/>
      <c r="H75" s="639" t="s">
        <v>49</v>
      </c>
      <c r="I75" s="622">
        <f t="shared" ref="I75:I82" si="1">ROUND(J75/$J$83,3)*100</f>
        <v>20.200000000000003</v>
      </c>
      <c r="J75" s="640">
        <f>+N88</f>
        <v>10657408</v>
      </c>
      <c r="K75" s="600"/>
      <c r="L75" s="601" t="s">
        <v>36</v>
      </c>
      <c r="M75" s="602" t="s">
        <v>290</v>
      </c>
      <c r="N75" s="602" t="s">
        <v>291</v>
      </c>
    </row>
    <row r="76" spans="1:14" ht="13.5" x14ac:dyDescent="0.15">
      <c r="A76" s="51"/>
      <c r="H76" s="639" t="s">
        <v>56</v>
      </c>
      <c r="I76" s="622">
        <f t="shared" si="1"/>
        <v>5.5</v>
      </c>
      <c r="J76" s="640">
        <f>+N95</f>
        <v>2927858</v>
      </c>
      <c r="K76" s="600"/>
      <c r="L76" s="603" t="s">
        <v>37</v>
      </c>
      <c r="M76" s="604">
        <f>'-159-'!P7</f>
        <v>15612460</v>
      </c>
      <c r="N76" s="604">
        <f>'-159-'!Q7</f>
        <v>15926355</v>
      </c>
    </row>
    <row r="77" spans="1:14" ht="13.5" x14ac:dyDescent="0.15">
      <c r="A77" s="51"/>
      <c r="H77" s="639" t="s">
        <v>292</v>
      </c>
      <c r="I77" s="641">
        <f t="shared" si="1"/>
        <v>9.4</v>
      </c>
      <c r="J77" s="640">
        <f>+N84</f>
        <v>4940049</v>
      </c>
      <c r="K77" s="600"/>
      <c r="L77" s="603" t="s">
        <v>293</v>
      </c>
      <c r="M77" s="604">
        <f>'-159-'!P8</f>
        <v>176245</v>
      </c>
      <c r="N77" s="604">
        <f>'-159-'!Q8</f>
        <v>178913</v>
      </c>
    </row>
    <row r="78" spans="1:14" x14ac:dyDescent="0.15">
      <c r="A78" s="51"/>
      <c r="H78" s="642" t="s">
        <v>294</v>
      </c>
      <c r="I78" s="643">
        <f t="shared" si="1"/>
        <v>21.2</v>
      </c>
      <c r="J78" s="644">
        <f>SUM(N77:N83,N85,N89)</f>
        <v>11192944</v>
      </c>
      <c r="K78" s="605"/>
      <c r="L78" s="603" t="s">
        <v>39</v>
      </c>
      <c r="M78" s="604">
        <f>'-159-'!P9</f>
        <v>11185</v>
      </c>
      <c r="N78" s="604">
        <f>'-159-'!Q9</f>
        <v>10349</v>
      </c>
    </row>
    <row r="79" spans="1:14" x14ac:dyDescent="0.15">
      <c r="A79" s="51"/>
      <c r="H79" s="645" t="s">
        <v>295</v>
      </c>
      <c r="I79" s="622">
        <f t="shared" si="1"/>
        <v>4.1000000000000005</v>
      </c>
      <c r="J79" s="646">
        <f>SUM(N86:N87,N90:N91,N94)</f>
        <v>2166913</v>
      </c>
      <c r="K79" s="605"/>
      <c r="L79" s="603" t="s">
        <v>40</v>
      </c>
      <c r="M79" s="604">
        <f>'-159-'!P10</f>
        <v>25443</v>
      </c>
      <c r="N79" s="604">
        <f>'-159-'!Q10</f>
        <v>17145</v>
      </c>
    </row>
    <row r="80" spans="1:14" ht="13.5" x14ac:dyDescent="0.15">
      <c r="A80" s="51"/>
      <c r="H80" s="647" t="s">
        <v>53</v>
      </c>
      <c r="I80" s="622">
        <f t="shared" si="1"/>
        <v>7.6</v>
      </c>
      <c r="J80" s="640">
        <f>+N92</f>
        <v>4022797</v>
      </c>
      <c r="K80" s="600"/>
      <c r="L80" s="603" t="s">
        <v>41</v>
      </c>
      <c r="M80" s="604">
        <f>'-159-'!P11</f>
        <v>28549</v>
      </c>
      <c r="N80" s="604">
        <f>'-159-'!Q11</f>
        <v>14780</v>
      </c>
    </row>
    <row r="81" spans="1:15" ht="13.5" x14ac:dyDescent="0.15">
      <c r="A81" s="51"/>
      <c r="H81" s="647" t="s">
        <v>54</v>
      </c>
      <c r="I81" s="641">
        <f t="shared" si="1"/>
        <v>1.7999999999999998</v>
      </c>
      <c r="J81" s="640">
        <f>+N93</f>
        <v>959016</v>
      </c>
      <c r="K81" s="600"/>
      <c r="L81" s="603" t="s">
        <v>42</v>
      </c>
      <c r="M81" s="604">
        <f>'-159-'!P12</f>
        <v>2114937</v>
      </c>
      <c r="N81" s="604">
        <f>'-159-'!Q12</f>
        <v>2121100</v>
      </c>
    </row>
    <row r="82" spans="1:15" ht="13.5" x14ac:dyDescent="0.15">
      <c r="A82" s="51"/>
      <c r="H82" s="647" t="s">
        <v>37</v>
      </c>
      <c r="I82" s="622">
        <f t="shared" si="1"/>
        <v>30.2</v>
      </c>
      <c r="J82" s="640">
        <f>+N76</f>
        <v>15926355</v>
      </c>
      <c r="K82" s="600"/>
      <c r="L82" s="603" t="s">
        <v>43</v>
      </c>
      <c r="M82" s="604">
        <f>'-159-'!P13</f>
        <v>53273</v>
      </c>
      <c r="N82" s="604">
        <f>'-159-'!Q13</f>
        <v>51925</v>
      </c>
    </row>
    <row r="83" spans="1:15" ht="12" customHeight="1" x14ac:dyDescent="0.15">
      <c r="A83" s="51"/>
      <c r="H83" s="647"/>
      <c r="I83" s="622">
        <f>SUM(I75:I82)</f>
        <v>100</v>
      </c>
      <c r="J83" s="648">
        <f>SUM(J75:J82)</f>
        <v>52793340</v>
      </c>
      <c r="K83" s="607"/>
      <c r="L83" s="608" t="s">
        <v>44</v>
      </c>
      <c r="M83" s="604">
        <f>'-159-'!P14</f>
        <v>471887</v>
      </c>
      <c r="N83" s="604">
        <f>'-159-'!Q14</f>
        <v>472317</v>
      </c>
    </row>
    <row r="84" spans="1:15" ht="12" customHeight="1" x14ac:dyDescent="0.15">
      <c r="A84" s="51"/>
      <c r="H84" s="606"/>
      <c r="I84" s="607"/>
      <c r="J84" s="584"/>
      <c r="K84" s="584"/>
      <c r="L84" s="608" t="s">
        <v>296</v>
      </c>
      <c r="M84" s="604">
        <f>'-159-'!P15</f>
        <v>4971654</v>
      </c>
      <c r="N84" s="604">
        <f>'-159-'!Q15</f>
        <v>4940049</v>
      </c>
    </row>
    <row r="85" spans="1:15" x14ac:dyDescent="0.15">
      <c r="A85" s="51"/>
      <c r="H85" s="606"/>
      <c r="I85" s="607"/>
      <c r="J85" s="584"/>
      <c r="K85" s="584"/>
      <c r="L85" s="603" t="s">
        <v>46</v>
      </c>
      <c r="M85" s="604">
        <f>'-159-'!P16</f>
        <v>17000</v>
      </c>
      <c r="N85" s="604">
        <f>'-159-'!Q16</f>
        <v>14057</v>
      </c>
    </row>
    <row r="86" spans="1:15" x14ac:dyDescent="0.15">
      <c r="A86" s="51"/>
      <c r="H86" s="609"/>
      <c r="I86" s="609"/>
      <c r="J86" s="584"/>
      <c r="K86" s="584"/>
      <c r="L86" s="603" t="s">
        <v>47</v>
      </c>
      <c r="M86" s="604">
        <f>'-159-'!P17</f>
        <v>709831</v>
      </c>
      <c r="N86" s="604">
        <f>'-159-'!Q17</f>
        <v>660066</v>
      </c>
    </row>
    <row r="87" spans="1:15" x14ac:dyDescent="0.15">
      <c r="A87" s="51"/>
      <c r="H87" s="609"/>
      <c r="I87" s="609"/>
      <c r="J87" s="584"/>
      <c r="K87" s="584"/>
      <c r="L87" s="603" t="s">
        <v>48</v>
      </c>
      <c r="M87" s="604">
        <f>'-159-'!P18</f>
        <v>670504</v>
      </c>
      <c r="N87" s="604">
        <f>'-159-'!Q18</f>
        <v>680836</v>
      </c>
    </row>
    <row r="88" spans="1:15" x14ac:dyDescent="0.15">
      <c r="A88" s="51"/>
      <c r="H88" s="606"/>
      <c r="I88" s="607"/>
      <c r="J88" s="584"/>
      <c r="K88" s="584"/>
      <c r="L88" s="603" t="s">
        <v>49</v>
      </c>
      <c r="M88" s="604">
        <f>'-159-'!P19</f>
        <v>11205805</v>
      </c>
      <c r="N88" s="604">
        <f>'-159-'!Q19</f>
        <v>10657408</v>
      </c>
    </row>
    <row r="89" spans="1:15" x14ac:dyDescent="0.15">
      <c r="A89" s="51"/>
      <c r="H89" s="606"/>
      <c r="I89" s="607"/>
      <c r="J89" s="584"/>
      <c r="K89" s="584"/>
      <c r="L89" s="610" t="s">
        <v>50</v>
      </c>
      <c r="M89" s="604">
        <f>'-159-'!P20</f>
        <v>9511671</v>
      </c>
      <c r="N89" s="604">
        <f>'-159-'!Q20</f>
        <v>8312358</v>
      </c>
    </row>
    <row r="90" spans="1:15" x14ac:dyDescent="0.15">
      <c r="A90" s="51"/>
      <c r="H90" s="584"/>
      <c r="I90" s="584"/>
      <c r="J90" s="584"/>
      <c r="K90" s="584"/>
      <c r="L90" s="610" t="s">
        <v>51</v>
      </c>
      <c r="M90" s="604">
        <f>'-159-'!P21</f>
        <v>302790</v>
      </c>
      <c r="N90" s="604">
        <f>'-159-'!Q21</f>
        <v>300892</v>
      </c>
    </row>
    <row r="91" spans="1:15" x14ac:dyDescent="0.15">
      <c r="A91" s="51"/>
      <c r="H91" s="584"/>
      <c r="I91" s="611"/>
      <c r="J91" s="611"/>
      <c r="K91" s="584"/>
      <c r="L91" s="610" t="s">
        <v>52</v>
      </c>
      <c r="M91" s="604">
        <f>'-159-'!P22</f>
        <v>156002</v>
      </c>
      <c r="N91" s="604">
        <f>'-159-'!Q22</f>
        <v>161922</v>
      </c>
      <c r="O91" s="67"/>
    </row>
    <row r="92" spans="1:15" ht="13.5" x14ac:dyDescent="0.15">
      <c r="A92" s="51"/>
      <c r="H92" s="584" t="s">
        <v>476</v>
      </c>
      <c r="I92" s="597"/>
      <c r="J92" s="597"/>
      <c r="K92" s="584"/>
      <c r="L92" s="610" t="s">
        <v>53</v>
      </c>
      <c r="M92" s="604">
        <f>'-159-'!P23</f>
        <v>5073436</v>
      </c>
      <c r="N92" s="604">
        <f>'-159-'!Q23</f>
        <v>4022797</v>
      </c>
      <c r="O92" s="67"/>
    </row>
    <row r="93" spans="1:15" x14ac:dyDescent="0.15">
      <c r="A93" s="51"/>
      <c r="H93" s="585" t="s">
        <v>289</v>
      </c>
      <c r="I93" s="584"/>
      <c r="J93" s="584"/>
      <c r="K93" s="584"/>
      <c r="L93" s="610" t="s">
        <v>54</v>
      </c>
      <c r="M93" s="604">
        <f>'-159-'!P24</f>
        <v>959015</v>
      </c>
      <c r="N93" s="604">
        <f>'-159-'!Q24</f>
        <v>959016</v>
      </c>
      <c r="O93" s="67"/>
    </row>
    <row r="94" spans="1:15" x14ac:dyDescent="0.15">
      <c r="A94" s="51"/>
      <c r="H94" s="649"/>
      <c r="I94" s="650" t="s">
        <v>297</v>
      </c>
      <c r="J94" s="650" t="s">
        <v>298</v>
      </c>
      <c r="K94" s="584"/>
      <c r="L94" s="610" t="s">
        <v>55</v>
      </c>
      <c r="M94" s="604">
        <f>'-159-'!P25</f>
        <v>475758</v>
      </c>
      <c r="N94" s="604">
        <f>'-159-'!Q25</f>
        <v>363197</v>
      </c>
      <c r="O94" s="67"/>
    </row>
    <row r="95" spans="1:15" x14ac:dyDescent="0.15">
      <c r="A95" s="51"/>
      <c r="H95" s="650" t="s">
        <v>37</v>
      </c>
      <c r="I95" s="640">
        <f>M76</f>
        <v>15612460</v>
      </c>
      <c r="J95" s="640">
        <f>N76</f>
        <v>15926355</v>
      </c>
      <c r="K95" s="607"/>
      <c r="L95" s="610" t="s">
        <v>56</v>
      </c>
      <c r="M95" s="604">
        <f>'-159-'!P26</f>
        <v>3422513</v>
      </c>
      <c r="N95" s="604">
        <f>'-159-'!Q26</f>
        <v>2927858</v>
      </c>
    </row>
    <row r="96" spans="1:15" x14ac:dyDescent="0.15">
      <c r="A96" s="51"/>
      <c r="H96" s="650" t="s">
        <v>293</v>
      </c>
      <c r="I96" s="640">
        <f t="shared" ref="I96:I114" si="2">M77</f>
        <v>176245</v>
      </c>
      <c r="J96" s="640">
        <f t="shared" ref="J96:J114" si="3">N77</f>
        <v>178913</v>
      </c>
      <c r="K96" s="20"/>
      <c r="L96" s="20"/>
    </row>
    <row r="97" spans="1:12" x14ac:dyDescent="0.15">
      <c r="A97" s="51"/>
      <c r="H97" s="650" t="s">
        <v>39</v>
      </c>
      <c r="I97" s="640">
        <f t="shared" si="2"/>
        <v>11185</v>
      </c>
      <c r="J97" s="640">
        <f t="shared" si="3"/>
        <v>10349</v>
      </c>
      <c r="K97" s="20"/>
      <c r="L97" s="20"/>
    </row>
    <row r="98" spans="1:12" x14ac:dyDescent="0.15">
      <c r="A98" s="51"/>
      <c r="H98" s="651" t="s">
        <v>40</v>
      </c>
      <c r="I98" s="640">
        <f t="shared" si="2"/>
        <v>25443</v>
      </c>
      <c r="J98" s="640">
        <f t="shared" si="3"/>
        <v>17145</v>
      </c>
      <c r="K98" s="20"/>
      <c r="L98" s="20"/>
    </row>
    <row r="99" spans="1:12" x14ac:dyDescent="0.15">
      <c r="A99" s="51"/>
      <c r="H99" s="651" t="s">
        <v>41</v>
      </c>
      <c r="I99" s="640">
        <f t="shared" si="2"/>
        <v>28549</v>
      </c>
      <c r="J99" s="640">
        <f t="shared" si="3"/>
        <v>14780</v>
      </c>
      <c r="K99" s="20"/>
      <c r="L99" s="20"/>
    </row>
    <row r="100" spans="1:12" x14ac:dyDescent="0.15">
      <c r="A100" s="51"/>
      <c r="H100" s="650" t="s">
        <v>347</v>
      </c>
      <c r="I100" s="640">
        <f t="shared" si="2"/>
        <v>2114937</v>
      </c>
      <c r="J100" s="640">
        <f t="shared" si="3"/>
        <v>2121100</v>
      </c>
      <c r="K100" s="20"/>
      <c r="L100" s="20"/>
    </row>
    <row r="101" spans="1:12" x14ac:dyDescent="0.15">
      <c r="A101" s="51"/>
      <c r="H101" s="650" t="s">
        <v>43</v>
      </c>
      <c r="I101" s="640">
        <f t="shared" si="2"/>
        <v>53273</v>
      </c>
      <c r="J101" s="640">
        <f t="shared" si="3"/>
        <v>51925</v>
      </c>
      <c r="K101" s="20"/>
      <c r="L101" s="20"/>
    </row>
    <row r="102" spans="1:12" ht="72" x14ac:dyDescent="0.15">
      <c r="A102" s="51"/>
      <c r="H102" s="652" t="s">
        <v>299</v>
      </c>
      <c r="I102" s="640">
        <f t="shared" si="2"/>
        <v>471887</v>
      </c>
      <c r="J102" s="640">
        <f t="shared" si="3"/>
        <v>472317</v>
      </c>
      <c r="K102" s="20"/>
      <c r="L102" s="20"/>
    </row>
    <row r="103" spans="1:12" x14ac:dyDescent="0.15">
      <c r="A103" s="51"/>
      <c r="H103" s="650" t="s">
        <v>348</v>
      </c>
      <c r="I103" s="640">
        <f t="shared" si="2"/>
        <v>4971654</v>
      </c>
      <c r="J103" s="640">
        <f t="shared" si="3"/>
        <v>4940049</v>
      </c>
      <c r="K103" s="20"/>
      <c r="L103" s="20"/>
    </row>
    <row r="104" spans="1:12" x14ac:dyDescent="0.15">
      <c r="A104" s="51"/>
      <c r="H104" s="650" t="s">
        <v>46</v>
      </c>
      <c r="I104" s="640">
        <f t="shared" si="2"/>
        <v>17000</v>
      </c>
      <c r="J104" s="640">
        <f t="shared" si="3"/>
        <v>14057</v>
      </c>
      <c r="K104" s="20"/>
      <c r="L104" s="20"/>
    </row>
    <row r="105" spans="1:12" x14ac:dyDescent="0.15">
      <c r="A105" s="51"/>
      <c r="H105" s="650" t="s">
        <v>47</v>
      </c>
      <c r="I105" s="640">
        <f t="shared" si="2"/>
        <v>709831</v>
      </c>
      <c r="J105" s="640">
        <f t="shared" si="3"/>
        <v>660066</v>
      </c>
      <c r="K105" s="20"/>
      <c r="L105" s="20"/>
    </row>
    <row r="106" spans="1:12" x14ac:dyDescent="0.15">
      <c r="A106" s="51"/>
      <c r="H106" s="650" t="s">
        <v>48</v>
      </c>
      <c r="I106" s="640">
        <f t="shared" si="2"/>
        <v>670504</v>
      </c>
      <c r="J106" s="640">
        <f t="shared" si="3"/>
        <v>680836</v>
      </c>
      <c r="K106" s="20"/>
      <c r="L106" s="20"/>
    </row>
    <row r="107" spans="1:12" x14ac:dyDescent="0.15">
      <c r="A107" s="51"/>
      <c r="H107" s="650" t="s">
        <v>49</v>
      </c>
      <c r="I107" s="640">
        <f t="shared" si="2"/>
        <v>11205805</v>
      </c>
      <c r="J107" s="640">
        <f t="shared" si="3"/>
        <v>10657408</v>
      </c>
      <c r="K107" s="20"/>
      <c r="L107" s="20"/>
    </row>
    <row r="108" spans="1:12" x14ac:dyDescent="0.15">
      <c r="A108" s="51"/>
      <c r="H108" s="650" t="s">
        <v>50</v>
      </c>
      <c r="I108" s="640">
        <f t="shared" si="2"/>
        <v>9511671</v>
      </c>
      <c r="J108" s="640">
        <f t="shared" si="3"/>
        <v>8312358</v>
      </c>
      <c r="K108" s="20"/>
      <c r="L108" s="20"/>
    </row>
    <row r="109" spans="1:12" x14ac:dyDescent="0.15">
      <c r="A109" s="51"/>
      <c r="H109" s="650" t="s">
        <v>51</v>
      </c>
      <c r="I109" s="640">
        <f t="shared" si="2"/>
        <v>302790</v>
      </c>
      <c r="J109" s="640">
        <f t="shared" si="3"/>
        <v>300892</v>
      </c>
      <c r="K109" s="20"/>
      <c r="L109" s="20"/>
    </row>
    <row r="110" spans="1:12" x14ac:dyDescent="0.15">
      <c r="A110" s="51"/>
      <c r="H110" s="650" t="s">
        <v>52</v>
      </c>
      <c r="I110" s="653">
        <f t="shared" si="2"/>
        <v>156002</v>
      </c>
      <c r="J110" s="653">
        <f t="shared" si="3"/>
        <v>161922</v>
      </c>
      <c r="K110" s="20"/>
      <c r="L110" s="20"/>
    </row>
    <row r="111" spans="1:12" x14ac:dyDescent="0.15">
      <c r="A111" s="51"/>
      <c r="H111" s="650" t="s">
        <v>53</v>
      </c>
      <c r="I111" s="640">
        <f t="shared" si="2"/>
        <v>5073436</v>
      </c>
      <c r="J111" s="640">
        <f t="shared" si="3"/>
        <v>4022797</v>
      </c>
      <c r="K111" s="20"/>
    </row>
    <row r="112" spans="1:12" x14ac:dyDescent="0.15">
      <c r="A112" s="51"/>
      <c r="H112" s="650" t="s">
        <v>54</v>
      </c>
      <c r="I112" s="640">
        <f t="shared" si="2"/>
        <v>959015</v>
      </c>
      <c r="J112" s="640">
        <f t="shared" si="3"/>
        <v>959016</v>
      </c>
      <c r="K112" s="20"/>
    </row>
    <row r="113" spans="1:10" x14ac:dyDescent="0.15">
      <c r="A113" s="51"/>
      <c r="H113" s="650" t="s">
        <v>55</v>
      </c>
      <c r="I113" s="640">
        <f t="shared" si="2"/>
        <v>475758</v>
      </c>
      <c r="J113" s="640">
        <f t="shared" si="3"/>
        <v>363197</v>
      </c>
    </row>
    <row r="114" spans="1:10" x14ac:dyDescent="0.15">
      <c r="A114" s="51"/>
      <c r="H114" s="650" t="s">
        <v>56</v>
      </c>
      <c r="I114" s="640">
        <f t="shared" si="2"/>
        <v>3422513</v>
      </c>
      <c r="J114" s="640">
        <f t="shared" si="3"/>
        <v>2927858</v>
      </c>
    </row>
    <row r="115" spans="1:10" x14ac:dyDescent="0.15">
      <c r="A115" s="51"/>
      <c r="H115" s="622"/>
      <c r="I115" s="654">
        <f>SUM(I95:I114)</f>
        <v>55969958</v>
      </c>
      <c r="J115" s="654">
        <f>SUM(J95:J114)</f>
        <v>52793340</v>
      </c>
    </row>
    <row r="116" spans="1:10" x14ac:dyDescent="0.15">
      <c r="A116" s="51"/>
      <c r="H116" s="655"/>
      <c r="I116" s="655"/>
      <c r="J116" s="655"/>
    </row>
    <row r="117" spans="1:10" x14ac:dyDescent="0.15">
      <c r="A117" s="51"/>
      <c r="I117" s="70"/>
    </row>
    <row r="118" spans="1:10" x14ac:dyDescent="0.15">
      <c r="A118" s="51"/>
    </row>
    <row r="119" spans="1:10" x14ac:dyDescent="0.15">
      <c r="A119" s="51"/>
    </row>
    <row r="120" spans="1:10" x14ac:dyDescent="0.15">
      <c r="A120" s="51"/>
    </row>
    <row r="121" spans="1:10" x14ac:dyDescent="0.15">
      <c r="A121" s="51"/>
    </row>
    <row r="122" spans="1:10" x14ac:dyDescent="0.15">
      <c r="A122" s="51"/>
    </row>
    <row r="123" spans="1:10" x14ac:dyDescent="0.15">
      <c r="A123" s="51"/>
    </row>
    <row r="124" spans="1:10" x14ac:dyDescent="0.15">
      <c r="A124" s="51"/>
    </row>
    <row r="125" spans="1:10" x14ac:dyDescent="0.15">
      <c r="A125" s="51"/>
    </row>
    <row r="126" spans="1:10" x14ac:dyDescent="0.15">
      <c r="A126" s="51"/>
    </row>
    <row r="127" spans="1:10" x14ac:dyDescent="0.15">
      <c r="A127" s="51"/>
    </row>
    <row r="128" spans="1:10" x14ac:dyDescent="0.15">
      <c r="A128" s="51"/>
    </row>
    <row r="129" spans="1:10" x14ac:dyDescent="0.15">
      <c r="A129" s="51"/>
    </row>
    <row r="130" spans="1:10" x14ac:dyDescent="0.15">
      <c r="A130" s="51"/>
    </row>
    <row r="131" spans="1:10" x14ac:dyDescent="0.15">
      <c r="A131" s="51"/>
    </row>
    <row r="132" spans="1:10" x14ac:dyDescent="0.15">
      <c r="A132" s="51"/>
      <c r="B132" s="202" t="s">
        <v>328</v>
      </c>
    </row>
    <row r="133" spans="1:10" x14ac:dyDescent="0.15">
      <c r="A133" s="51"/>
    </row>
    <row r="134" spans="1:10" x14ac:dyDescent="0.15">
      <c r="A134" s="51"/>
      <c r="D134" s="63"/>
    </row>
    <row r="135" spans="1:10" x14ac:dyDescent="0.15">
      <c r="A135" s="51"/>
      <c r="D135" s="63"/>
    </row>
    <row r="136" spans="1:10" x14ac:dyDescent="0.15">
      <c r="A136" s="51"/>
      <c r="H136" s="584" t="s">
        <v>371</v>
      </c>
      <c r="I136" s="584"/>
      <c r="J136" s="584"/>
    </row>
    <row r="137" spans="1:10" x14ac:dyDescent="0.15">
      <c r="A137" s="51"/>
      <c r="H137" s="585" t="s">
        <v>314</v>
      </c>
      <c r="I137" s="584"/>
      <c r="J137" s="584"/>
    </row>
    <row r="138" spans="1:10" x14ac:dyDescent="0.15">
      <c r="A138" s="51"/>
      <c r="H138" s="656" t="s">
        <v>315</v>
      </c>
      <c r="I138" s="657">
        <f>'-161-'!P7</f>
        <v>51549346</v>
      </c>
      <c r="J138" s="658">
        <f>SUM(J139:J150)</f>
        <v>1</v>
      </c>
    </row>
    <row r="139" spans="1:10" x14ac:dyDescent="0.15">
      <c r="A139" s="51"/>
      <c r="H139" s="656" t="s">
        <v>65</v>
      </c>
      <c r="I139" s="657">
        <f>'-161-'!P8</f>
        <v>338814</v>
      </c>
      <c r="J139" s="659">
        <f>+I139/$I$138</f>
        <v>6.5726149076653657E-3</v>
      </c>
    </row>
    <row r="140" spans="1:10" x14ac:dyDescent="0.15">
      <c r="A140" s="51"/>
      <c r="H140" s="656" t="s">
        <v>66</v>
      </c>
      <c r="I140" s="657">
        <f>'-161-'!P9</f>
        <v>10739507</v>
      </c>
      <c r="J140" s="659">
        <f t="shared" ref="J140:J150" si="4">+I140/$I$138</f>
        <v>0.20833449565005149</v>
      </c>
    </row>
    <row r="141" spans="1:10" x14ac:dyDescent="0.15">
      <c r="A141" s="51"/>
      <c r="H141" s="656" t="s">
        <v>67</v>
      </c>
      <c r="I141" s="657">
        <f>'-161-'!P10</f>
        <v>22974370</v>
      </c>
      <c r="J141" s="659">
        <f t="shared" si="4"/>
        <v>0.44567723516802715</v>
      </c>
    </row>
    <row r="142" spans="1:10" x14ac:dyDescent="0.15">
      <c r="A142" s="51"/>
      <c r="H142" s="656" t="s">
        <v>68</v>
      </c>
      <c r="I142" s="657">
        <f>'-161-'!P11</f>
        <v>2249118</v>
      </c>
      <c r="J142" s="659">
        <f t="shared" si="4"/>
        <v>4.3630388637714242E-2</v>
      </c>
    </row>
    <row r="143" spans="1:10" x14ac:dyDescent="0.15">
      <c r="A143" s="51"/>
      <c r="H143" s="656" t="s">
        <v>69</v>
      </c>
      <c r="I143" s="657">
        <f>'-161-'!P12</f>
        <v>51210</v>
      </c>
      <c r="J143" s="659">
        <f t="shared" si="4"/>
        <v>9.9341706488381048E-4</v>
      </c>
    </row>
    <row r="144" spans="1:10" x14ac:dyDescent="0.15">
      <c r="A144" s="51"/>
      <c r="H144" s="656" t="s">
        <v>70</v>
      </c>
      <c r="I144" s="657">
        <f>'-161-'!P13</f>
        <v>94784</v>
      </c>
      <c r="J144" s="659">
        <f t="shared" si="4"/>
        <v>1.8387042194482933E-3</v>
      </c>
    </row>
    <row r="145" spans="1:10" x14ac:dyDescent="0.15">
      <c r="A145" s="51"/>
      <c r="H145" s="656" t="s">
        <v>71</v>
      </c>
      <c r="I145" s="657">
        <f>'-161-'!P14</f>
        <v>342290</v>
      </c>
      <c r="J145" s="659">
        <f t="shared" si="4"/>
        <v>6.6400454430595489E-3</v>
      </c>
    </row>
    <row r="146" spans="1:10" x14ac:dyDescent="0.15">
      <c r="A146" s="51"/>
      <c r="H146" s="656" t="s">
        <v>72</v>
      </c>
      <c r="I146" s="657">
        <f>'-161-'!P15</f>
        <v>6140171</v>
      </c>
      <c r="J146" s="659">
        <f t="shared" si="4"/>
        <v>0.11911249077728357</v>
      </c>
    </row>
    <row r="147" spans="1:10" x14ac:dyDescent="0.15">
      <c r="A147" s="51"/>
      <c r="H147" s="656" t="s">
        <v>73</v>
      </c>
      <c r="I147" s="657">
        <f>'-161-'!P16</f>
        <v>870694</v>
      </c>
      <c r="J147" s="659">
        <f t="shared" si="4"/>
        <v>1.6890495565161971E-2</v>
      </c>
    </row>
    <row r="148" spans="1:10" x14ac:dyDescent="0.15">
      <c r="A148" s="51"/>
      <c r="H148" s="656" t="s">
        <v>74</v>
      </c>
      <c r="I148" s="657">
        <f>'-161-'!P17</f>
        <v>4900901</v>
      </c>
      <c r="J148" s="659">
        <f t="shared" si="4"/>
        <v>9.5072030593753798E-2</v>
      </c>
    </row>
    <row r="149" spans="1:10" x14ac:dyDescent="0.15">
      <c r="A149" s="51"/>
      <c r="H149" s="656" t="s">
        <v>75</v>
      </c>
      <c r="I149" s="660">
        <f>'-161-'!P18</f>
        <v>0</v>
      </c>
      <c r="J149" s="659">
        <f t="shared" si="4"/>
        <v>0</v>
      </c>
    </row>
    <row r="150" spans="1:10" x14ac:dyDescent="0.15">
      <c r="A150" s="51"/>
      <c r="H150" s="656" t="s">
        <v>18</v>
      </c>
      <c r="I150" s="657">
        <f>'-161-'!P19</f>
        <v>2847487</v>
      </c>
      <c r="J150" s="659">
        <f t="shared" si="4"/>
        <v>5.5238081972950735E-2</v>
      </c>
    </row>
    <row r="151" spans="1:10" x14ac:dyDescent="0.15">
      <c r="A151" s="51"/>
      <c r="H151" s="612"/>
      <c r="I151" s="613"/>
      <c r="J151" s="614"/>
    </row>
    <row r="152" spans="1:10" x14ac:dyDescent="0.15">
      <c r="A152" s="51"/>
      <c r="H152" s="584" t="s">
        <v>476</v>
      </c>
      <c r="I152" s="584"/>
      <c r="J152" s="584"/>
    </row>
    <row r="153" spans="1:10" x14ac:dyDescent="0.15">
      <c r="A153" s="51"/>
      <c r="H153" s="661" t="s">
        <v>300</v>
      </c>
      <c r="I153" s="662" t="s">
        <v>301</v>
      </c>
      <c r="J153" s="662" t="s">
        <v>298</v>
      </c>
    </row>
    <row r="154" spans="1:10" x14ac:dyDescent="0.15">
      <c r="A154" s="51"/>
      <c r="H154" s="656" t="s">
        <v>65</v>
      </c>
      <c r="I154" s="663">
        <f>'-161-'!O8</f>
        <v>344907</v>
      </c>
      <c r="J154" s="663">
        <f>'-161-'!P8</f>
        <v>338814</v>
      </c>
    </row>
    <row r="155" spans="1:10" x14ac:dyDescent="0.15">
      <c r="A155" s="51"/>
      <c r="H155" s="656" t="s">
        <v>66</v>
      </c>
      <c r="I155" s="663">
        <f>'-161-'!O9</f>
        <v>11007504</v>
      </c>
      <c r="J155" s="663">
        <f>'-161-'!P9</f>
        <v>10739507</v>
      </c>
    </row>
    <row r="156" spans="1:10" x14ac:dyDescent="0.15">
      <c r="A156" s="51"/>
      <c r="H156" s="656" t="s">
        <v>67</v>
      </c>
      <c r="I156" s="663">
        <f>'-161-'!O10</f>
        <v>23987912</v>
      </c>
      <c r="J156" s="663">
        <f>'-161-'!P10</f>
        <v>22974370</v>
      </c>
    </row>
    <row r="157" spans="1:10" x14ac:dyDescent="0.15">
      <c r="A157" s="51"/>
      <c r="H157" s="656" t="s">
        <v>68</v>
      </c>
      <c r="I157" s="663">
        <f>'-161-'!O11</f>
        <v>2346958</v>
      </c>
      <c r="J157" s="663">
        <f>'-161-'!P11</f>
        <v>2249118</v>
      </c>
    </row>
    <row r="158" spans="1:10" x14ac:dyDescent="0.15">
      <c r="A158" s="51"/>
      <c r="H158" s="656" t="s">
        <v>69</v>
      </c>
      <c r="I158" s="663">
        <f>'-161-'!O12</f>
        <v>52823</v>
      </c>
      <c r="J158" s="663">
        <f>'-161-'!P12</f>
        <v>51210</v>
      </c>
    </row>
    <row r="159" spans="1:10" x14ac:dyDescent="0.15">
      <c r="A159" s="51"/>
      <c r="H159" s="656" t="s">
        <v>70</v>
      </c>
      <c r="I159" s="663">
        <f>'-161-'!O13</f>
        <v>127294</v>
      </c>
      <c r="J159" s="663">
        <f>'-161-'!P13</f>
        <v>94784</v>
      </c>
    </row>
    <row r="160" spans="1:10" x14ac:dyDescent="0.15">
      <c r="A160" s="51"/>
      <c r="H160" s="656" t="s">
        <v>71</v>
      </c>
      <c r="I160" s="663">
        <f>'-161-'!O14</f>
        <v>347791</v>
      </c>
      <c r="J160" s="663">
        <f>'-161-'!P14</f>
        <v>342290</v>
      </c>
    </row>
    <row r="161" spans="1:10" x14ac:dyDescent="0.15">
      <c r="A161" s="51"/>
      <c r="H161" s="656" t="s">
        <v>72</v>
      </c>
      <c r="I161" s="663">
        <f>'-161-'!O15</f>
        <v>8498138</v>
      </c>
      <c r="J161" s="663">
        <f>'-161-'!P15</f>
        <v>6140171</v>
      </c>
    </row>
    <row r="162" spans="1:10" x14ac:dyDescent="0.15">
      <c r="A162" s="51"/>
      <c r="H162" s="656" t="s">
        <v>73</v>
      </c>
      <c r="I162" s="663">
        <f>'-161-'!O16</f>
        <v>887481</v>
      </c>
      <c r="J162" s="663">
        <f>'-161-'!P16</f>
        <v>870694</v>
      </c>
    </row>
    <row r="163" spans="1:10" x14ac:dyDescent="0.15">
      <c r="A163" s="51"/>
      <c r="H163" s="656" t="s">
        <v>74</v>
      </c>
      <c r="I163" s="663">
        <f>'-161-'!O17</f>
        <v>5499592</v>
      </c>
      <c r="J163" s="663">
        <f>'-161-'!P17</f>
        <v>4900901</v>
      </c>
    </row>
    <row r="164" spans="1:10" x14ac:dyDescent="0.15">
      <c r="A164" s="51"/>
      <c r="H164" s="656" t="s">
        <v>75</v>
      </c>
      <c r="I164" s="663">
        <f>'-161-'!O18</f>
        <v>3</v>
      </c>
      <c r="J164" s="664">
        <f>'-161-'!P18</f>
        <v>0</v>
      </c>
    </row>
    <row r="165" spans="1:10" x14ac:dyDescent="0.15">
      <c r="A165" s="51"/>
      <c r="H165" s="656" t="s">
        <v>18</v>
      </c>
      <c r="I165" s="663">
        <f>'-161-'!O19</f>
        <v>2848855</v>
      </c>
      <c r="J165" s="663">
        <f>'-161-'!P19</f>
        <v>2847487</v>
      </c>
    </row>
    <row r="166" spans="1:10" x14ac:dyDescent="0.15">
      <c r="A166" s="51"/>
      <c r="H166" s="656" t="s">
        <v>76</v>
      </c>
      <c r="I166" s="663">
        <f>'-161-'!O20</f>
        <v>1</v>
      </c>
      <c r="J166" s="664">
        <f>'-161-'!P20</f>
        <v>0</v>
      </c>
    </row>
    <row r="167" spans="1:10" x14ac:dyDescent="0.15">
      <c r="A167" s="51"/>
      <c r="H167" s="656" t="s">
        <v>77</v>
      </c>
      <c r="I167" s="663">
        <f>'-161-'!O21</f>
        <v>20700</v>
      </c>
      <c r="J167" s="664">
        <f>'-161-'!P21</f>
        <v>0</v>
      </c>
    </row>
    <row r="168" spans="1:10" x14ac:dyDescent="0.15">
      <c r="A168" s="51"/>
      <c r="H168" s="656" t="s">
        <v>36</v>
      </c>
      <c r="I168" s="663">
        <f>SUM(I154:I167)</f>
        <v>55969959</v>
      </c>
      <c r="J168" s="663">
        <f>SUM(J154:J167)</f>
        <v>51549346</v>
      </c>
    </row>
    <row r="169" spans="1:10" x14ac:dyDescent="0.15">
      <c r="A169" s="51"/>
    </row>
    <row r="170" spans="1:10" x14ac:dyDescent="0.15">
      <c r="A170" s="51"/>
    </row>
    <row r="171" spans="1:10" x14ac:dyDescent="0.15">
      <c r="A171" s="51"/>
    </row>
    <row r="172" spans="1:10" x14ac:dyDescent="0.15">
      <c r="A172" s="51"/>
    </row>
    <row r="173" spans="1:10" x14ac:dyDescent="0.15">
      <c r="A173" s="51"/>
    </row>
    <row r="174" spans="1:10" x14ac:dyDescent="0.15">
      <c r="A174" s="51"/>
    </row>
    <row r="175" spans="1:10" x14ac:dyDescent="0.15">
      <c r="A175" s="51"/>
    </row>
    <row r="176" spans="1:10" x14ac:dyDescent="0.15">
      <c r="A176" s="51"/>
    </row>
    <row r="177" spans="1:1" x14ac:dyDescent="0.15">
      <c r="A177" s="51"/>
    </row>
    <row r="178" spans="1:1" x14ac:dyDescent="0.15">
      <c r="A178" s="51"/>
    </row>
    <row r="179" spans="1:1" x14ac:dyDescent="0.15">
      <c r="A179" s="51"/>
    </row>
    <row r="180" spans="1:1" x14ac:dyDescent="0.15">
      <c r="A180" s="51"/>
    </row>
    <row r="181" spans="1:1" x14ac:dyDescent="0.15">
      <c r="A181" s="51"/>
    </row>
    <row r="182" spans="1:1" x14ac:dyDescent="0.15">
      <c r="A182" s="51"/>
    </row>
    <row r="183" spans="1:1" x14ac:dyDescent="0.15">
      <c r="A183" s="51"/>
    </row>
    <row r="184" spans="1:1" x14ac:dyDescent="0.15">
      <c r="A184" s="51"/>
    </row>
    <row r="185" spans="1:1" x14ac:dyDescent="0.15">
      <c r="A185" s="51"/>
    </row>
    <row r="186" spans="1:1" x14ac:dyDescent="0.15">
      <c r="A186" s="51"/>
    </row>
    <row r="187" spans="1:1" x14ac:dyDescent="0.15">
      <c r="A187" s="51"/>
    </row>
    <row r="188" spans="1:1" x14ac:dyDescent="0.15">
      <c r="A188" s="51"/>
    </row>
    <row r="189" spans="1:1" x14ac:dyDescent="0.15">
      <c r="A189" s="51"/>
    </row>
    <row r="190" spans="1:1" x14ac:dyDescent="0.15">
      <c r="A190" s="51"/>
    </row>
    <row r="191" spans="1:1" x14ac:dyDescent="0.15">
      <c r="A191" s="51"/>
    </row>
    <row r="192" spans="1:1" x14ac:dyDescent="0.15">
      <c r="A192" s="51"/>
    </row>
    <row r="193" spans="1:14" x14ac:dyDescent="0.15">
      <c r="A193" s="51"/>
    </row>
    <row r="194" spans="1:14" x14ac:dyDescent="0.15">
      <c r="A194" s="51"/>
    </row>
    <row r="195" spans="1:14" x14ac:dyDescent="0.15">
      <c r="A195" s="51"/>
    </row>
    <row r="196" spans="1:14" x14ac:dyDescent="0.15">
      <c r="A196" s="51"/>
    </row>
    <row r="197" spans="1:14" x14ac:dyDescent="0.15">
      <c r="A197" s="51"/>
    </row>
    <row r="198" spans="1:14" x14ac:dyDescent="0.15">
      <c r="A198" s="51"/>
    </row>
    <row r="199" spans="1:14" x14ac:dyDescent="0.15">
      <c r="A199" s="51"/>
    </row>
    <row r="200" spans="1:14" x14ac:dyDescent="0.15">
      <c r="A200" s="51"/>
    </row>
    <row r="201" spans="1:14" x14ac:dyDescent="0.15">
      <c r="A201" s="51"/>
    </row>
    <row r="202" spans="1:14" x14ac:dyDescent="0.15">
      <c r="A202" s="51"/>
    </row>
    <row r="203" spans="1:14" x14ac:dyDescent="0.15">
      <c r="A203" s="51"/>
      <c r="B203" s="202" t="s">
        <v>329</v>
      </c>
      <c r="D203" s="97"/>
      <c r="E203" s="202" t="s">
        <v>330</v>
      </c>
    </row>
    <row r="204" spans="1:14" x14ac:dyDescent="0.15">
      <c r="B204" s="97" t="s">
        <v>331</v>
      </c>
      <c r="E204" s="97" t="s">
        <v>331</v>
      </c>
      <c r="J204" s="896"/>
      <c r="K204" s="896"/>
      <c r="M204" s="71"/>
      <c r="N204" s="71"/>
    </row>
    <row r="205" spans="1:14" x14ac:dyDescent="0.15">
      <c r="A205" s="51"/>
      <c r="M205" s="71"/>
      <c r="N205" s="71"/>
    </row>
    <row r="206" spans="1:14" x14ac:dyDescent="0.15">
      <c r="A206" s="51"/>
      <c r="H206" s="584" t="s">
        <v>476</v>
      </c>
      <c r="I206" s="584"/>
      <c r="J206" s="584"/>
      <c r="K206" s="584"/>
      <c r="L206" s="615"/>
      <c r="M206" s="616"/>
      <c r="N206" s="71"/>
    </row>
    <row r="207" spans="1:14" x14ac:dyDescent="0.15">
      <c r="A207" s="51"/>
      <c r="H207" s="617">
        <v>-87</v>
      </c>
      <c r="I207" s="584"/>
      <c r="J207" s="584"/>
      <c r="K207" s="584"/>
      <c r="L207" s="615"/>
      <c r="M207" s="616"/>
      <c r="N207" s="71"/>
    </row>
    <row r="208" spans="1:14" x14ac:dyDescent="0.15">
      <c r="A208" s="51"/>
      <c r="H208" s="622"/>
      <c r="I208" s="622" t="str">
        <f>'-163-'!C14</f>
        <v>平成27年度</v>
      </c>
      <c r="J208" s="665">
        <v>28</v>
      </c>
      <c r="K208" s="665">
        <v>29</v>
      </c>
      <c r="L208" s="665">
        <v>30</v>
      </c>
      <c r="M208" s="616"/>
      <c r="N208" s="71"/>
    </row>
    <row r="209" spans="1:14" x14ac:dyDescent="0.15">
      <c r="A209" s="51"/>
      <c r="H209" s="632" t="s">
        <v>87</v>
      </c>
      <c r="I209" s="666">
        <f>'-163-'!C19</f>
        <v>5638509</v>
      </c>
      <c r="J209" s="666">
        <f>'-163-'!F19</f>
        <v>5848944</v>
      </c>
      <c r="K209" s="666">
        <f>'-163-'!K19</f>
        <v>5988249</v>
      </c>
      <c r="L209" s="667">
        <f>'-163-'!O19</f>
        <v>6361168</v>
      </c>
      <c r="M209" s="618"/>
      <c r="N209" s="69"/>
    </row>
    <row r="210" spans="1:14" x14ac:dyDescent="0.15">
      <c r="A210" s="51"/>
      <c r="H210" s="632" t="s">
        <v>90</v>
      </c>
      <c r="I210" s="666">
        <f>'-163-'!C25</f>
        <v>6518174</v>
      </c>
      <c r="J210" s="666">
        <f>'-163-'!F25</f>
        <v>6627693</v>
      </c>
      <c r="K210" s="666">
        <f>'-163-'!K25</f>
        <v>6793104</v>
      </c>
      <c r="L210" s="667">
        <f>'-163-'!O25</f>
        <v>6966212</v>
      </c>
      <c r="M210" s="616"/>
      <c r="N210" s="71"/>
    </row>
    <row r="211" spans="1:14" x14ac:dyDescent="0.15">
      <c r="A211" s="51"/>
      <c r="H211" s="632" t="s">
        <v>94</v>
      </c>
      <c r="I211" s="666">
        <f>'-163-'!C29</f>
        <v>1608237</v>
      </c>
      <c r="J211" s="666">
        <f>'-163-'!F29</f>
        <v>679543</v>
      </c>
      <c r="K211" s="666">
        <f>'-163-'!K29</f>
        <v>874365</v>
      </c>
      <c r="L211" s="668">
        <f>'-163-'!O29</f>
        <v>2202735</v>
      </c>
      <c r="M211" s="618"/>
      <c r="N211" s="69"/>
    </row>
    <row r="212" spans="1:14" x14ac:dyDescent="0.15">
      <c r="A212" s="51"/>
      <c r="H212" s="632" t="s">
        <v>302</v>
      </c>
      <c r="I212" s="666">
        <f>'-163-'!C27+'-163-'!C31</f>
        <v>310876</v>
      </c>
      <c r="J212" s="666">
        <f>'-163-'!F27+'-163-'!F31</f>
        <v>362284</v>
      </c>
      <c r="K212" s="666">
        <f>'-163-'!K27+'-163-'!K31</f>
        <v>373703</v>
      </c>
      <c r="L212" s="668">
        <f>'-163-'!O27+'-163-'!O31</f>
        <v>387973</v>
      </c>
      <c r="M212" s="616"/>
      <c r="N212" s="71"/>
    </row>
    <row r="213" spans="1:14" x14ac:dyDescent="0.15">
      <c r="A213" s="51"/>
      <c r="H213" s="584"/>
      <c r="I213" s="584"/>
      <c r="J213" s="584"/>
      <c r="K213" s="584"/>
      <c r="L213" s="619"/>
      <c r="M213" s="584"/>
    </row>
    <row r="214" spans="1:14" x14ac:dyDescent="0.15">
      <c r="A214" s="51"/>
      <c r="H214" s="584"/>
      <c r="I214" s="584"/>
      <c r="J214" s="584"/>
      <c r="K214" s="584"/>
      <c r="L214" s="618" t="s">
        <v>480</v>
      </c>
      <c r="M214" s="584"/>
    </row>
    <row r="215" spans="1:14" x14ac:dyDescent="0.15">
      <c r="A215" s="51"/>
      <c r="L215" s="69"/>
    </row>
    <row r="216" spans="1:14" x14ac:dyDescent="0.15">
      <c r="A216" s="51"/>
      <c r="H216" s="584" t="s">
        <v>476</v>
      </c>
      <c r="I216" s="584"/>
      <c r="J216" s="609"/>
      <c r="K216" s="67"/>
      <c r="L216" s="69"/>
    </row>
    <row r="217" spans="1:14" x14ac:dyDescent="0.15">
      <c r="A217" s="51"/>
      <c r="H217" s="617">
        <v>-88</v>
      </c>
      <c r="I217" s="584"/>
      <c r="J217" s="609"/>
      <c r="K217" s="72"/>
    </row>
    <row r="218" spans="1:14" x14ac:dyDescent="0.15">
      <c r="A218" s="51"/>
      <c r="H218" s="622"/>
      <c r="I218" s="622" t="str">
        <f>'-163-'!O14</f>
        <v>平成30年度</v>
      </c>
      <c r="J218" s="609"/>
      <c r="K218" s="67"/>
    </row>
    <row r="219" spans="1:14" x14ac:dyDescent="0.15">
      <c r="A219" s="51"/>
      <c r="H219" s="632" t="s">
        <v>87</v>
      </c>
      <c r="I219" s="667">
        <f>'-163-'!O19</f>
        <v>6361168</v>
      </c>
      <c r="J219" s="620">
        <f>I219/I224</f>
        <v>0.39961884869589864</v>
      </c>
      <c r="K219" s="21"/>
    </row>
    <row r="220" spans="1:14" x14ac:dyDescent="0.15">
      <c r="A220" s="51"/>
      <c r="H220" s="632" t="s">
        <v>90</v>
      </c>
      <c r="I220" s="667">
        <f>'-163-'!O25</f>
        <v>6966212</v>
      </c>
      <c r="J220" s="620">
        <f>I220/I224</f>
        <v>0.43762869007885874</v>
      </c>
      <c r="K220" s="21"/>
    </row>
    <row r="221" spans="1:14" x14ac:dyDescent="0.15">
      <c r="A221" s="51"/>
      <c r="H221" s="632" t="s">
        <v>93</v>
      </c>
      <c r="I221" s="667">
        <f>'-163-'!O27</f>
        <v>379615</v>
      </c>
      <c r="J221" s="620">
        <f>I221/I224</f>
        <v>2.3848027476666797E-2</v>
      </c>
      <c r="K221" s="21"/>
    </row>
    <row r="222" spans="1:14" x14ac:dyDescent="0.15">
      <c r="A222" s="51"/>
      <c r="H222" s="669" t="s">
        <v>303</v>
      </c>
      <c r="I222" s="668">
        <f>'-163-'!O29</f>
        <v>2202735</v>
      </c>
      <c r="J222" s="620">
        <f>I222/I224</f>
        <v>0.13837937068823844</v>
      </c>
      <c r="K222" s="21"/>
    </row>
    <row r="223" spans="1:14" x14ac:dyDescent="0.15">
      <c r="A223" s="51"/>
      <c r="G223" s="67"/>
      <c r="H223" s="656" t="s">
        <v>96</v>
      </c>
      <c r="I223" s="668">
        <f>'-163-'!O31</f>
        <v>8358</v>
      </c>
      <c r="J223" s="621">
        <f>I223/I224</f>
        <v>5.2506306033739728E-4</v>
      </c>
      <c r="K223" s="21"/>
      <c r="M223" s="73"/>
      <c r="N223" s="74"/>
    </row>
    <row r="224" spans="1:14" x14ac:dyDescent="0.15">
      <c r="A224" s="51"/>
      <c r="G224" s="67"/>
      <c r="H224" s="622" t="s">
        <v>315</v>
      </c>
      <c r="I224" s="670">
        <f>SUM(I219:I223)</f>
        <v>15918088</v>
      </c>
      <c r="J224" s="621">
        <f>SUM(J219:J223)</f>
        <v>1</v>
      </c>
      <c r="K224" s="67"/>
    </row>
    <row r="225" spans="1:13" x14ac:dyDescent="0.15">
      <c r="A225" s="51"/>
      <c r="G225" s="67"/>
      <c r="K225" s="67"/>
    </row>
    <row r="226" spans="1:13" x14ac:dyDescent="0.15">
      <c r="A226" s="51"/>
      <c r="G226" s="67"/>
      <c r="H226" s="67"/>
      <c r="J226" s="67"/>
      <c r="K226" s="67"/>
    </row>
    <row r="227" spans="1:13" x14ac:dyDescent="0.15">
      <c r="A227" s="51"/>
      <c r="H227" s="74"/>
      <c r="I227" s="75"/>
      <c r="J227" s="74"/>
      <c r="K227" s="75"/>
      <c r="L227" s="74"/>
    </row>
    <row r="228" spans="1:13" x14ac:dyDescent="0.15">
      <c r="A228" s="51"/>
      <c r="H228" s="67"/>
    </row>
    <row r="229" spans="1:13" x14ac:dyDescent="0.15">
      <c r="A229" s="51"/>
      <c r="H229" s="67"/>
    </row>
    <row r="230" spans="1:13" x14ac:dyDescent="0.15">
      <c r="A230" s="51"/>
    </row>
    <row r="231" spans="1:13" x14ac:dyDescent="0.15">
      <c r="A231" s="51"/>
    </row>
    <row r="232" spans="1:13" x14ac:dyDescent="0.15">
      <c r="A232" s="51"/>
    </row>
    <row r="233" spans="1:13" x14ac:dyDescent="0.15">
      <c r="A233" s="51"/>
    </row>
    <row r="234" spans="1:13" x14ac:dyDescent="0.15">
      <c r="A234" s="51"/>
    </row>
    <row r="235" spans="1:13" x14ac:dyDescent="0.15">
      <c r="A235" s="51"/>
    </row>
    <row r="236" spans="1:13" x14ac:dyDescent="0.15">
      <c r="A236" s="51"/>
    </row>
    <row r="237" spans="1:13" x14ac:dyDescent="0.15">
      <c r="A237" s="51"/>
    </row>
    <row r="238" spans="1:13" x14ac:dyDescent="0.15">
      <c r="A238" s="51"/>
    </row>
    <row r="239" spans="1:13" x14ac:dyDescent="0.15">
      <c r="A239" s="98"/>
      <c r="B239" s="99" t="s">
        <v>332</v>
      </c>
      <c r="C239" s="98"/>
      <c r="D239" s="98"/>
      <c r="E239" s="99" t="s">
        <v>333</v>
      </c>
      <c r="F239" s="98"/>
    </row>
    <row r="240" spans="1:13" x14ac:dyDescent="0.15">
      <c r="A240" s="98"/>
      <c r="B240" s="99" t="s">
        <v>334</v>
      </c>
      <c r="C240" s="98"/>
      <c r="H240" s="622" t="s">
        <v>476</v>
      </c>
      <c r="I240" s="622"/>
      <c r="J240" s="622"/>
      <c r="M240" s="67"/>
    </row>
    <row r="241" spans="1:15" x14ac:dyDescent="0.15">
      <c r="A241" s="51"/>
      <c r="H241" s="661" t="s">
        <v>304</v>
      </c>
      <c r="I241" s="622"/>
      <c r="J241" s="622"/>
      <c r="K241" s="67"/>
      <c r="L241" s="67"/>
      <c r="M241" s="76"/>
      <c r="N241" s="51"/>
    </row>
    <row r="242" spans="1:15" x14ac:dyDescent="0.15">
      <c r="H242" s="649"/>
      <c r="I242" s="649" t="s">
        <v>309</v>
      </c>
      <c r="J242" s="649" t="s">
        <v>310</v>
      </c>
      <c r="K242" s="76"/>
      <c r="L242" s="76"/>
      <c r="M242" s="76"/>
    </row>
    <row r="243" spans="1:15" x14ac:dyDescent="0.15">
      <c r="H243" s="649" t="str">
        <f>'-163-'!D3</f>
        <v>平成26年度</v>
      </c>
      <c r="I243" s="671">
        <f>'-163-'!D8</f>
        <v>125763</v>
      </c>
      <c r="J243" s="671">
        <f>'-163-'!D10</f>
        <v>382751.24151122186</v>
      </c>
      <c r="K243" s="76"/>
      <c r="L243" s="76"/>
      <c r="M243" s="51"/>
      <c r="O243" s="51"/>
    </row>
    <row r="244" spans="1:15" x14ac:dyDescent="0.15">
      <c r="H244" s="649">
        <v>27</v>
      </c>
      <c r="I244" s="671">
        <f>'-163-'!G8</f>
        <v>124038</v>
      </c>
      <c r="J244" s="671">
        <f>'-163-'!G10</f>
        <v>398763.10089804541</v>
      </c>
      <c r="L244" s="51"/>
    </row>
    <row r="245" spans="1:15" x14ac:dyDescent="0.15">
      <c r="H245" s="649">
        <v>28</v>
      </c>
      <c r="I245" s="671">
        <f>'-163-'!J8</f>
        <v>118912</v>
      </c>
      <c r="J245" s="671">
        <f>'-163-'!J10</f>
        <v>463272.98420468753</v>
      </c>
    </row>
    <row r="246" spans="1:15" x14ac:dyDescent="0.15">
      <c r="H246" s="649">
        <v>29</v>
      </c>
      <c r="I246" s="671">
        <f>'-163-'!L8</f>
        <v>123620</v>
      </c>
      <c r="J246" s="671">
        <f>'-163-'!L10</f>
        <v>463795.29648205772</v>
      </c>
    </row>
    <row r="247" spans="1:15" x14ac:dyDescent="0.15">
      <c r="H247" s="649">
        <v>30</v>
      </c>
      <c r="I247" s="671">
        <f>'-163-'!N8</f>
        <v>139632.6024250607</v>
      </c>
      <c r="J247" s="671">
        <f>'-163-'!N10</f>
        <v>451953.33993810223</v>
      </c>
    </row>
    <row r="250" spans="1:15" x14ac:dyDescent="0.15">
      <c r="H250" s="622" t="s">
        <v>476</v>
      </c>
      <c r="I250" s="622"/>
      <c r="J250" s="622"/>
      <c r="K250" s="622"/>
      <c r="L250" s="622"/>
      <c r="M250" s="622"/>
    </row>
    <row r="251" spans="1:15" x14ac:dyDescent="0.15">
      <c r="H251" s="661" t="s">
        <v>305</v>
      </c>
      <c r="I251" s="622"/>
      <c r="J251" s="622"/>
      <c r="K251" s="622"/>
      <c r="L251" s="622"/>
      <c r="M251" s="622"/>
    </row>
    <row r="252" spans="1:15" x14ac:dyDescent="0.15">
      <c r="H252" s="672"/>
      <c r="I252" s="673" t="s">
        <v>475</v>
      </c>
      <c r="J252" s="673">
        <v>27</v>
      </c>
      <c r="K252" s="673">
        <v>28</v>
      </c>
      <c r="L252" s="673">
        <v>29</v>
      </c>
      <c r="M252" s="673">
        <v>30</v>
      </c>
    </row>
    <row r="253" spans="1:15" ht="13.5" x14ac:dyDescent="0.15">
      <c r="H253" s="674" t="s">
        <v>306</v>
      </c>
      <c r="I253" s="675">
        <v>36453545</v>
      </c>
      <c r="J253" s="675">
        <v>36460050</v>
      </c>
      <c r="K253" s="675">
        <v>36888472</v>
      </c>
      <c r="L253" s="675">
        <v>37207174</v>
      </c>
      <c r="M253" s="675">
        <v>37502219</v>
      </c>
    </row>
    <row r="254" spans="1:15" ht="13.5" x14ac:dyDescent="0.15">
      <c r="H254" s="674" t="s">
        <v>307</v>
      </c>
      <c r="I254" s="675">
        <v>5162698</v>
      </c>
      <c r="J254" s="675">
        <v>5067714</v>
      </c>
      <c r="K254" s="675">
        <v>4939516</v>
      </c>
      <c r="L254" s="675">
        <v>4793913</v>
      </c>
      <c r="M254" s="675">
        <v>4637558</v>
      </c>
    </row>
  </sheetData>
  <sheetProtection sheet="1" objects="1" scenarios="1" selectLockedCells="1" selectUnlockedCells="1"/>
  <mergeCells count="2">
    <mergeCell ref="A1:F1"/>
    <mergeCell ref="J204:K204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33"/>
  <sheetViews>
    <sheetView view="pageBreakPreview" zoomScaleNormal="90" zoomScaleSheetLayoutView="100" workbookViewId="0">
      <pane xSplit="3" ySplit="1" topLeftCell="D2" activePane="bottomRight" state="frozen"/>
      <selection activeCell="G38" sqref="G38"/>
      <selection pane="topRight" activeCell="G38" sqref="G38"/>
      <selection pane="bottomLeft" activeCell="G38" sqref="G38"/>
      <selection pane="bottomRight" activeCell="J10" sqref="J10"/>
    </sheetView>
  </sheetViews>
  <sheetFormatPr defaultRowHeight="23.1" customHeight="1" x14ac:dyDescent="0.15"/>
  <cols>
    <col min="1" max="1" width="2.5" style="2" hidden="1" customWidth="1"/>
    <col min="2" max="2" width="25.625" style="2" hidden="1" customWidth="1"/>
    <col min="3" max="3" width="2.5" style="2" hidden="1" customWidth="1"/>
    <col min="4" max="5" width="30.625" style="2" hidden="1" customWidth="1"/>
    <col min="6" max="8" width="30.625" style="2" customWidth="1"/>
    <col min="9" max="16384" width="9" style="2"/>
  </cols>
  <sheetData>
    <row r="1" spans="1:9" ht="23.1" customHeight="1" x14ac:dyDescent="0.15">
      <c r="A1" s="679" t="s">
        <v>0</v>
      </c>
      <c r="B1" s="679"/>
      <c r="C1" s="679"/>
      <c r="D1" s="679"/>
      <c r="E1" s="679"/>
    </row>
    <row r="2" spans="1:9" ht="23.1" customHeight="1" x14ac:dyDescent="0.15">
      <c r="B2" s="22"/>
      <c r="C2" s="22"/>
      <c r="E2" s="22"/>
    </row>
    <row r="3" spans="1:9" ht="23.1" customHeight="1" x14ac:dyDescent="0.15">
      <c r="B3" s="22"/>
      <c r="C3" s="22"/>
      <c r="E3" s="22"/>
    </row>
    <row r="4" spans="1:9" ht="23.1" customHeight="1" thickBot="1" x14ac:dyDescent="0.2">
      <c r="A4" s="120" t="s">
        <v>373</v>
      </c>
      <c r="B4" s="120"/>
      <c r="G4" s="91"/>
      <c r="H4" s="91" t="s">
        <v>1</v>
      </c>
    </row>
    <row r="5" spans="1:9" ht="40.5" customHeight="1" x14ac:dyDescent="0.15">
      <c r="A5" s="680" t="s">
        <v>2</v>
      </c>
      <c r="B5" s="681"/>
      <c r="C5" s="681"/>
      <c r="D5" s="150" t="s">
        <v>391</v>
      </c>
      <c r="E5" s="150" t="s">
        <v>349</v>
      </c>
      <c r="F5" s="150" t="s">
        <v>393</v>
      </c>
      <c r="G5" s="338" t="s">
        <v>394</v>
      </c>
      <c r="H5" s="460" t="s">
        <v>395</v>
      </c>
      <c r="I5" s="120"/>
    </row>
    <row r="6" spans="1:9" ht="10.5" customHeight="1" x14ac:dyDescent="0.15">
      <c r="A6" s="151"/>
      <c r="B6" s="90"/>
      <c r="C6" s="92"/>
      <c r="D6" s="90"/>
      <c r="E6" s="90"/>
      <c r="F6" s="90"/>
      <c r="G6" s="90"/>
      <c r="H6" s="274"/>
      <c r="I6" s="120"/>
    </row>
    <row r="7" spans="1:9" ht="23.1" customHeight="1" x14ac:dyDescent="0.15">
      <c r="A7" s="677" t="s">
        <v>3</v>
      </c>
      <c r="B7" s="678"/>
      <c r="C7" s="678"/>
      <c r="D7" s="93">
        <v>45819573</v>
      </c>
      <c r="E7" s="93">
        <v>47934554</v>
      </c>
      <c r="F7" s="93">
        <v>55090829</v>
      </c>
      <c r="G7" s="93">
        <v>54803811</v>
      </c>
      <c r="H7" s="461">
        <v>54852055</v>
      </c>
      <c r="I7" s="120"/>
    </row>
    <row r="8" spans="1:9" ht="23.25" customHeight="1" x14ac:dyDescent="0.15">
      <c r="A8" s="677" t="s">
        <v>4</v>
      </c>
      <c r="B8" s="678"/>
      <c r="C8" s="678"/>
      <c r="D8" s="93">
        <v>44748396</v>
      </c>
      <c r="E8" s="93">
        <v>46578010</v>
      </c>
      <c r="F8" s="93">
        <v>54156488</v>
      </c>
      <c r="G8" s="93">
        <v>53715934</v>
      </c>
      <c r="H8" s="461">
        <v>53324606</v>
      </c>
      <c r="I8" s="120"/>
    </row>
    <row r="9" spans="1:9" ht="23.1" customHeight="1" x14ac:dyDescent="0.15">
      <c r="A9" s="105"/>
      <c r="B9" s="121" t="s">
        <v>5</v>
      </c>
      <c r="C9" s="89"/>
      <c r="D9" s="93">
        <v>1071177</v>
      </c>
      <c r="E9" s="93">
        <v>1356544</v>
      </c>
      <c r="F9" s="93">
        <v>934341</v>
      </c>
      <c r="G9" s="93">
        <v>1087877</v>
      </c>
      <c r="H9" s="461">
        <v>1527449</v>
      </c>
      <c r="I9" s="120"/>
    </row>
    <row r="10" spans="1:9" ht="23.1" customHeight="1" x14ac:dyDescent="0.15">
      <c r="A10" s="677" t="s">
        <v>6</v>
      </c>
      <c r="B10" s="678"/>
      <c r="C10" s="678"/>
      <c r="D10" s="93">
        <v>753163</v>
      </c>
      <c r="E10" s="93">
        <v>1017834</v>
      </c>
      <c r="F10" s="93">
        <v>583570</v>
      </c>
      <c r="G10" s="93">
        <v>824016</v>
      </c>
      <c r="H10" s="461">
        <v>866381</v>
      </c>
      <c r="I10" s="120"/>
    </row>
    <row r="11" spans="1:9" ht="23.1" customHeight="1" x14ac:dyDescent="0.15">
      <c r="A11" s="105"/>
      <c r="B11" s="121" t="s">
        <v>7</v>
      </c>
      <c r="C11" s="89"/>
      <c r="D11" s="94">
        <v>3.5</v>
      </c>
      <c r="E11" s="94">
        <v>4.7</v>
      </c>
      <c r="F11" s="94">
        <v>2.7</v>
      </c>
      <c r="G11" s="94">
        <v>3.7</v>
      </c>
      <c r="H11" s="462">
        <v>3.9</v>
      </c>
      <c r="I11" s="120"/>
    </row>
    <row r="12" spans="1:9" ht="23.1" customHeight="1" x14ac:dyDescent="0.15">
      <c r="A12" s="105"/>
      <c r="B12" s="121" t="s">
        <v>8</v>
      </c>
      <c r="C12" s="89"/>
      <c r="D12" s="93">
        <v>-159591</v>
      </c>
      <c r="E12" s="93">
        <v>264671</v>
      </c>
      <c r="F12" s="93">
        <v>-434264</v>
      </c>
      <c r="G12" s="93">
        <v>240446</v>
      </c>
      <c r="H12" s="461">
        <v>42365</v>
      </c>
      <c r="I12" s="120"/>
    </row>
    <row r="13" spans="1:9" ht="23.1" customHeight="1" x14ac:dyDescent="0.15">
      <c r="A13" s="105"/>
      <c r="B13" s="121" t="s">
        <v>9</v>
      </c>
      <c r="C13" s="89"/>
      <c r="D13" s="93">
        <v>227409</v>
      </c>
      <c r="E13" s="93">
        <v>439671</v>
      </c>
      <c r="F13" s="93">
        <v>-1236264</v>
      </c>
      <c r="G13" s="93">
        <v>332446</v>
      </c>
      <c r="H13" s="461">
        <v>718365</v>
      </c>
      <c r="I13" s="120"/>
    </row>
    <row r="14" spans="1:9" ht="23.1" customHeight="1" x14ac:dyDescent="0.15">
      <c r="A14" s="105"/>
      <c r="B14" s="121" t="s">
        <v>10</v>
      </c>
      <c r="C14" s="89"/>
      <c r="D14" s="93">
        <v>15800744</v>
      </c>
      <c r="E14" s="394">
        <v>16465841</v>
      </c>
      <c r="F14" s="394">
        <v>16832044</v>
      </c>
      <c r="G14" s="93">
        <v>16924492</v>
      </c>
      <c r="H14" s="461">
        <v>17106288</v>
      </c>
      <c r="I14" s="120"/>
    </row>
    <row r="15" spans="1:9" ht="23.1" customHeight="1" x14ac:dyDescent="0.15">
      <c r="A15" s="105"/>
      <c r="B15" s="121" t="s">
        <v>11</v>
      </c>
      <c r="C15" s="89"/>
      <c r="D15" s="93">
        <v>11409216</v>
      </c>
      <c r="E15" s="394">
        <v>12237022</v>
      </c>
      <c r="F15" s="394">
        <v>12417343</v>
      </c>
      <c r="G15" s="93">
        <v>12193410</v>
      </c>
      <c r="H15" s="461">
        <v>12733152</v>
      </c>
      <c r="I15" s="120"/>
    </row>
    <row r="16" spans="1:9" ht="23.1" customHeight="1" x14ac:dyDescent="0.15">
      <c r="A16" s="105"/>
      <c r="B16" s="121" t="s">
        <v>12</v>
      </c>
      <c r="C16" s="89"/>
      <c r="D16" s="93">
        <v>21225594</v>
      </c>
      <c r="E16" s="93">
        <v>21645047</v>
      </c>
      <c r="F16" s="93">
        <v>21965844</v>
      </c>
      <c r="G16" s="93">
        <v>22094345</v>
      </c>
      <c r="H16" s="461">
        <v>22376337</v>
      </c>
      <c r="I16" s="120"/>
    </row>
    <row r="17" spans="1:9" ht="23.1" customHeight="1" x14ac:dyDescent="0.15">
      <c r="A17" s="105"/>
      <c r="B17" s="121" t="s">
        <v>13</v>
      </c>
      <c r="C17" s="89"/>
      <c r="D17" s="95">
        <v>0.72</v>
      </c>
      <c r="E17" s="95">
        <v>0.73</v>
      </c>
      <c r="F17" s="95">
        <v>0.73</v>
      </c>
      <c r="G17" s="95">
        <v>0.73</v>
      </c>
      <c r="H17" s="463">
        <v>0.73</v>
      </c>
      <c r="I17" s="120"/>
    </row>
    <row r="18" spans="1:9" ht="23.1" customHeight="1" x14ac:dyDescent="0.15">
      <c r="A18" s="105"/>
      <c r="B18" s="121" t="s">
        <v>14</v>
      </c>
      <c r="C18" s="89"/>
      <c r="D18" s="93">
        <v>24933226</v>
      </c>
      <c r="E18" s="93">
        <v>24947157</v>
      </c>
      <c r="F18" s="93">
        <v>25500604</v>
      </c>
      <c r="G18" s="93">
        <v>25476070</v>
      </c>
      <c r="H18" s="461">
        <v>26610605</v>
      </c>
      <c r="I18" s="120"/>
    </row>
    <row r="19" spans="1:9" ht="23.1" customHeight="1" x14ac:dyDescent="0.15">
      <c r="A19" s="105"/>
      <c r="B19" s="121" t="s">
        <v>15</v>
      </c>
      <c r="C19" s="89"/>
      <c r="D19" s="94">
        <v>54.4</v>
      </c>
      <c r="E19" s="94">
        <v>52</v>
      </c>
      <c r="F19" s="94">
        <v>46.2</v>
      </c>
      <c r="G19" s="94">
        <v>46.5</v>
      </c>
      <c r="H19" s="462">
        <v>48.5</v>
      </c>
      <c r="I19" s="120"/>
    </row>
    <row r="20" spans="1:9" ht="23.1" customHeight="1" x14ac:dyDescent="0.15">
      <c r="A20" s="677" t="s">
        <v>16</v>
      </c>
      <c r="B20" s="678"/>
      <c r="C20" s="678"/>
      <c r="D20" s="93">
        <v>17918337</v>
      </c>
      <c r="E20" s="93">
        <v>18794298</v>
      </c>
      <c r="F20" s="93">
        <v>21920880</v>
      </c>
      <c r="G20" s="93">
        <v>21809251</v>
      </c>
      <c r="H20" s="461">
        <v>23131699</v>
      </c>
      <c r="I20" s="120"/>
    </row>
    <row r="21" spans="1:9" ht="23.1" customHeight="1" x14ac:dyDescent="0.15">
      <c r="A21" s="105"/>
      <c r="B21" s="121" t="s">
        <v>17</v>
      </c>
      <c r="C21" s="89"/>
      <c r="D21" s="94">
        <v>39.1</v>
      </c>
      <c r="E21" s="94">
        <v>39.200000000000003</v>
      </c>
      <c r="F21" s="94">
        <v>39.799999999999997</v>
      </c>
      <c r="G21" s="94">
        <v>39.799999999999997</v>
      </c>
      <c r="H21" s="462">
        <v>42.2</v>
      </c>
      <c r="I21" s="120"/>
    </row>
    <row r="22" spans="1:9" ht="23.1" customHeight="1" x14ac:dyDescent="0.15">
      <c r="A22" s="105"/>
      <c r="B22" s="121" t="s">
        <v>18</v>
      </c>
      <c r="C22" s="89"/>
      <c r="D22" s="93">
        <v>3556213</v>
      </c>
      <c r="E22" s="93">
        <v>3431133</v>
      </c>
      <c r="F22" s="93">
        <v>3410941</v>
      </c>
      <c r="G22" s="93">
        <v>3206976</v>
      </c>
      <c r="H22" s="464">
        <v>3111144</v>
      </c>
      <c r="I22" s="120"/>
    </row>
    <row r="23" spans="1:9" ht="23.1" customHeight="1" x14ac:dyDescent="0.15">
      <c r="A23" s="105"/>
      <c r="B23" s="121" t="s">
        <v>19</v>
      </c>
      <c r="C23" s="89"/>
      <c r="D23" s="94">
        <v>10.1</v>
      </c>
      <c r="E23" s="94" t="s">
        <v>355</v>
      </c>
      <c r="F23" s="295" t="s">
        <v>355</v>
      </c>
      <c r="G23" s="295" t="s">
        <v>355</v>
      </c>
      <c r="H23" s="465" t="s">
        <v>355</v>
      </c>
      <c r="I23" s="120"/>
    </row>
    <row r="24" spans="1:9" ht="23.1" customHeight="1" x14ac:dyDescent="0.15">
      <c r="A24" s="105"/>
      <c r="B24" s="121" t="s">
        <v>20</v>
      </c>
      <c r="C24" s="89"/>
      <c r="D24" s="94">
        <v>9.3000000000000007</v>
      </c>
      <c r="E24" s="94">
        <v>8.8000000000000007</v>
      </c>
      <c r="F24" s="94">
        <v>8.4</v>
      </c>
      <c r="G24" s="94">
        <v>7.6</v>
      </c>
      <c r="H24" s="466">
        <v>6.7</v>
      </c>
      <c r="I24" s="120"/>
    </row>
    <row r="25" spans="1:9" ht="23.1" customHeight="1" x14ac:dyDescent="0.15">
      <c r="A25" s="105"/>
      <c r="B25" s="121" t="s">
        <v>21</v>
      </c>
      <c r="C25" s="89"/>
      <c r="D25" s="93">
        <v>20711759</v>
      </c>
      <c r="E25" s="93">
        <v>21099941</v>
      </c>
      <c r="F25" s="93">
        <v>20516565</v>
      </c>
      <c r="G25" s="93">
        <v>21474924</v>
      </c>
      <c r="H25" s="464">
        <v>23270817</v>
      </c>
      <c r="I25" s="120"/>
    </row>
    <row r="26" spans="1:9" ht="23.1" customHeight="1" x14ac:dyDescent="0.15">
      <c r="A26" s="105"/>
      <c r="B26" s="121" t="s">
        <v>22</v>
      </c>
      <c r="C26" s="89"/>
      <c r="D26" s="93">
        <v>19773987</v>
      </c>
      <c r="E26" s="93">
        <v>19818331</v>
      </c>
      <c r="F26" s="93">
        <v>20312040</v>
      </c>
      <c r="G26" s="93">
        <v>20507471</v>
      </c>
      <c r="H26" s="464">
        <v>20870568</v>
      </c>
      <c r="I26" s="120"/>
    </row>
    <row r="27" spans="1:9" ht="23.1" customHeight="1" x14ac:dyDescent="0.15">
      <c r="A27" s="105"/>
      <c r="B27" s="121" t="s">
        <v>23</v>
      </c>
      <c r="C27" s="89"/>
      <c r="D27" s="94">
        <v>87.2</v>
      </c>
      <c r="E27" s="94">
        <v>87</v>
      </c>
      <c r="F27" s="94">
        <v>92.1</v>
      </c>
      <c r="G27" s="94">
        <v>88.4</v>
      </c>
      <c r="H27" s="462">
        <v>83.8</v>
      </c>
      <c r="I27" s="120"/>
    </row>
    <row r="28" spans="1:9" ht="23.1" customHeight="1" x14ac:dyDescent="0.15">
      <c r="A28" s="105"/>
      <c r="B28" s="121" t="s">
        <v>24</v>
      </c>
      <c r="C28" s="89"/>
      <c r="D28" s="93">
        <v>9332407</v>
      </c>
      <c r="E28" s="93">
        <v>11432458</v>
      </c>
      <c r="F28" s="93">
        <v>11255018</v>
      </c>
      <c r="G28" s="93">
        <v>10492540</v>
      </c>
      <c r="H28" s="461">
        <v>10716927</v>
      </c>
      <c r="I28" s="120"/>
    </row>
    <row r="29" spans="1:9" ht="23.1" customHeight="1" x14ac:dyDescent="0.15">
      <c r="A29" s="105"/>
      <c r="B29" s="121" t="s">
        <v>25</v>
      </c>
      <c r="C29" s="89"/>
      <c r="D29" s="93">
        <v>36453545</v>
      </c>
      <c r="E29" s="93">
        <v>36460050</v>
      </c>
      <c r="F29" s="93">
        <v>36888472</v>
      </c>
      <c r="G29" s="93">
        <v>37207174</v>
      </c>
      <c r="H29" s="461">
        <v>37502219</v>
      </c>
      <c r="I29" s="120"/>
    </row>
    <row r="30" spans="1:9" ht="23.1" customHeight="1" x14ac:dyDescent="0.15">
      <c r="A30" s="105"/>
      <c r="B30" s="121" t="s">
        <v>26</v>
      </c>
      <c r="C30" s="89"/>
      <c r="D30" s="93">
        <v>1976395</v>
      </c>
      <c r="E30" s="93">
        <v>4207939</v>
      </c>
      <c r="F30" s="93">
        <v>3993344</v>
      </c>
      <c r="G30" s="93">
        <v>4162166</v>
      </c>
      <c r="H30" s="461">
        <v>2862844</v>
      </c>
      <c r="I30" s="120"/>
    </row>
    <row r="31" spans="1:9" ht="10.5" customHeight="1" thickBot="1" x14ac:dyDescent="0.2">
      <c r="A31" s="106"/>
      <c r="B31" s="152"/>
      <c r="C31" s="153"/>
      <c r="D31" s="154"/>
      <c r="E31" s="154"/>
      <c r="F31" s="154"/>
      <c r="G31" s="234"/>
      <c r="H31" s="275"/>
      <c r="I31" s="120"/>
    </row>
    <row r="32" spans="1:9" ht="23.1" customHeight="1" x14ac:dyDescent="0.15">
      <c r="A32" s="676" t="s">
        <v>27</v>
      </c>
      <c r="B32" s="676"/>
      <c r="C32" s="676"/>
      <c r="D32" s="676"/>
      <c r="E32" s="676"/>
      <c r="F32" s="120"/>
      <c r="G32" s="120"/>
      <c r="H32" s="91" t="s">
        <v>28</v>
      </c>
    </row>
    <row r="33" spans="1:5" ht="23.1" customHeight="1" x14ac:dyDescent="0.15">
      <c r="A33" s="676"/>
      <c r="B33" s="676" t="s">
        <v>29</v>
      </c>
      <c r="C33" s="676"/>
      <c r="D33" s="676"/>
      <c r="E33" s="676"/>
    </row>
  </sheetData>
  <sheetProtection sheet="1" objects="1" scenarios="1" selectLockedCells="1" selectUnlockedCells="1"/>
  <mergeCells count="8">
    <mergeCell ref="A33:E33"/>
    <mergeCell ref="A32:E32"/>
    <mergeCell ref="A10:C10"/>
    <mergeCell ref="A20:C20"/>
    <mergeCell ref="A1:E1"/>
    <mergeCell ref="A5:C5"/>
    <mergeCell ref="A7:C7"/>
    <mergeCell ref="A8:C8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T38"/>
  <sheetViews>
    <sheetView view="pageBreakPreview" zoomScaleNormal="90" zoomScaleSheetLayoutView="100" workbookViewId="0">
      <pane xSplit="3" topLeftCell="D1" activePane="topRight" state="frozen"/>
      <selection activeCell="G38" sqref="G38"/>
      <selection pane="topRight" activeCell="X33" sqref="X33"/>
    </sheetView>
  </sheetViews>
  <sheetFormatPr defaultRowHeight="24.95" customHeight="1" x14ac:dyDescent="0.15"/>
  <cols>
    <col min="1" max="1" width="11.25" style="22" hidden="1" customWidth="1"/>
    <col min="2" max="2" width="2.75" style="22" customWidth="1"/>
    <col min="3" max="3" width="21.625" style="22" customWidth="1"/>
    <col min="4" max="4" width="12.75" style="1" customWidth="1"/>
    <col min="5" max="5" width="12.75" style="127" customWidth="1"/>
    <col min="6" max="6" width="10.125" style="10" bestFit="1" customWidth="1"/>
    <col min="7" max="7" width="8.375" style="10" customWidth="1"/>
    <col min="8" max="9" width="12.75" style="127" customWidth="1"/>
    <col min="10" max="10" width="9.125" style="10" customWidth="1"/>
    <col min="11" max="11" width="9.125" style="10" hidden="1" customWidth="1"/>
    <col min="12" max="13" width="14.125" style="127" hidden="1" customWidth="1"/>
    <col min="14" max="15" width="9.125" style="10" hidden="1" customWidth="1"/>
    <col min="16" max="17" width="14.125" style="127" hidden="1" customWidth="1"/>
    <col min="18" max="19" width="9.125" style="10" hidden="1" customWidth="1"/>
    <col min="20" max="20" width="0" style="22" hidden="1" customWidth="1"/>
    <col min="21" max="16384" width="9" style="22"/>
  </cols>
  <sheetData>
    <row r="1" spans="1:20" ht="5.0999999999999996" customHeight="1" x14ac:dyDescent="0.15">
      <c r="D1" s="127"/>
      <c r="P1" s="267"/>
      <c r="Q1" s="267"/>
      <c r="R1" s="125"/>
      <c r="S1" s="3"/>
    </row>
    <row r="2" spans="1:20" ht="18" customHeight="1" thickBot="1" x14ac:dyDescent="0.2">
      <c r="B2" s="301" t="s">
        <v>374</v>
      </c>
      <c r="D2" s="127"/>
      <c r="P2" s="311"/>
      <c r="Q2" s="311"/>
      <c r="R2" s="125"/>
      <c r="S2" s="3" t="s">
        <v>1</v>
      </c>
    </row>
    <row r="3" spans="1:20" ht="17.25" customHeight="1" x14ac:dyDescent="0.15">
      <c r="B3" s="692" t="s">
        <v>30</v>
      </c>
      <c r="C3" s="693"/>
      <c r="D3" s="696" t="s">
        <v>396</v>
      </c>
      <c r="E3" s="696"/>
      <c r="F3" s="696"/>
      <c r="G3" s="696"/>
      <c r="H3" s="693" t="s">
        <v>397</v>
      </c>
      <c r="I3" s="693"/>
      <c r="J3" s="693"/>
      <c r="K3" s="693"/>
      <c r="L3" s="693" t="s">
        <v>398</v>
      </c>
      <c r="M3" s="693"/>
      <c r="N3" s="693"/>
      <c r="O3" s="693"/>
      <c r="P3" s="697" t="s">
        <v>399</v>
      </c>
      <c r="Q3" s="697"/>
      <c r="R3" s="697"/>
      <c r="S3" s="698"/>
      <c r="T3" s="201"/>
    </row>
    <row r="4" spans="1:20" ht="13.5" customHeight="1" x14ac:dyDescent="0.15">
      <c r="A4" s="22" t="s">
        <v>454</v>
      </c>
      <c r="B4" s="694"/>
      <c r="C4" s="695"/>
      <c r="D4" s="687" t="s">
        <v>31</v>
      </c>
      <c r="E4" s="686" t="s">
        <v>32</v>
      </c>
      <c r="F4" s="304" t="s">
        <v>33</v>
      </c>
      <c r="G4" s="688" t="s">
        <v>34</v>
      </c>
      <c r="H4" s="686" t="s">
        <v>31</v>
      </c>
      <c r="I4" s="686" t="s">
        <v>32</v>
      </c>
      <c r="J4" s="130" t="s">
        <v>33</v>
      </c>
      <c r="K4" s="685" t="s">
        <v>34</v>
      </c>
      <c r="L4" s="686" t="s">
        <v>31</v>
      </c>
      <c r="M4" s="686" t="s">
        <v>32</v>
      </c>
      <c r="N4" s="129" t="s">
        <v>33</v>
      </c>
      <c r="O4" s="688" t="s">
        <v>34</v>
      </c>
      <c r="P4" s="684" t="s">
        <v>31</v>
      </c>
      <c r="Q4" s="684" t="s">
        <v>32</v>
      </c>
      <c r="R4" s="148" t="s">
        <v>33</v>
      </c>
      <c r="S4" s="689" t="s">
        <v>34</v>
      </c>
      <c r="T4" s="201"/>
    </row>
    <row r="5" spans="1:20" ht="13.5" customHeight="1" x14ac:dyDescent="0.15">
      <c r="A5" s="22" t="s">
        <v>360</v>
      </c>
      <c r="B5" s="694"/>
      <c r="C5" s="695"/>
      <c r="D5" s="687"/>
      <c r="E5" s="686"/>
      <c r="F5" s="305" t="s">
        <v>35</v>
      </c>
      <c r="G5" s="688"/>
      <c r="H5" s="686"/>
      <c r="I5" s="686"/>
      <c r="J5" s="132" t="s">
        <v>35</v>
      </c>
      <c r="K5" s="685"/>
      <c r="L5" s="686"/>
      <c r="M5" s="686"/>
      <c r="N5" s="131" t="s">
        <v>35</v>
      </c>
      <c r="O5" s="688"/>
      <c r="P5" s="684"/>
      <c r="Q5" s="684"/>
      <c r="R5" s="149" t="s">
        <v>35</v>
      </c>
      <c r="S5" s="689"/>
      <c r="T5" s="201"/>
    </row>
    <row r="6" spans="1:20" s="122" customFormat="1" ht="26.25" customHeight="1" x14ac:dyDescent="0.15">
      <c r="A6" s="276">
        <f>SUM(A7:A26)</f>
        <v>44681008</v>
      </c>
      <c r="B6" s="690" t="s">
        <v>36</v>
      </c>
      <c r="C6" s="691"/>
      <c r="D6" s="158">
        <f>SUM(D7:D26)</f>
        <v>50497485</v>
      </c>
      <c r="E6" s="158">
        <f>SUM(E7:E26)</f>
        <v>46627440</v>
      </c>
      <c r="F6" s="3">
        <f>ROUND(E6/A6,5)*100</f>
        <v>104.35600000000001</v>
      </c>
      <c r="G6" s="159">
        <f>SUM(G7:G26)</f>
        <v>100</v>
      </c>
      <c r="H6" s="158">
        <f>SUM(H7:H26)</f>
        <v>57832708</v>
      </c>
      <c r="I6" s="158">
        <f>SUM(I7:I26)</f>
        <v>53533830</v>
      </c>
      <c r="J6" s="159">
        <f>ROUND(I6/E6,5)*100</f>
        <v>114.812</v>
      </c>
      <c r="K6" s="159">
        <v>100</v>
      </c>
      <c r="L6" s="158">
        <f>SUM(L7:L26)</f>
        <v>55911232</v>
      </c>
      <c r="M6" s="158">
        <f>SUM(M7:M26)</f>
        <v>53575200</v>
      </c>
      <c r="N6" s="159">
        <f>ROUND(M6/I6,5)*100</f>
        <v>100.077</v>
      </c>
      <c r="O6" s="159">
        <f>M6/M6*100</f>
        <v>100</v>
      </c>
      <c r="P6" s="276">
        <f>SUM(P7:P26)</f>
        <v>55969958</v>
      </c>
      <c r="Q6" s="276">
        <f>SUM(Q7:Q26)</f>
        <v>52793340</v>
      </c>
      <c r="R6" s="279">
        <f>ROUND(Q6/M6,5)*100</f>
        <v>98.540999999999997</v>
      </c>
      <c r="S6" s="277">
        <f>Q6/Q6*100</f>
        <v>100</v>
      </c>
      <c r="T6" s="4"/>
    </row>
    <row r="7" spans="1:20" ht="26.25" customHeight="1" x14ac:dyDescent="0.15">
      <c r="A7" s="157">
        <v>14333664</v>
      </c>
      <c r="B7" s="103"/>
      <c r="C7" s="317" t="s">
        <v>37</v>
      </c>
      <c r="D7" s="157">
        <v>13815424</v>
      </c>
      <c r="E7" s="157">
        <v>14088234</v>
      </c>
      <c r="F7" s="3">
        <f t="shared" ref="F7:F33" si="0">ROUND(E7/A7,5)*100</f>
        <v>98.287999999999997</v>
      </c>
      <c r="G7" s="96">
        <f>E7/E6*100</f>
        <v>30.214470277587619</v>
      </c>
      <c r="H7" s="157">
        <v>13301828</v>
      </c>
      <c r="I7" s="157">
        <v>13505815</v>
      </c>
      <c r="J7" s="96">
        <f>ROUND(I7/E7,5)*100</f>
        <v>95.866</v>
      </c>
      <c r="K7" s="96">
        <f>I7/I6*100-0.01</f>
        <v>25.218561079975036</v>
      </c>
      <c r="L7" s="157">
        <v>13482341</v>
      </c>
      <c r="M7" s="157">
        <v>14024325</v>
      </c>
      <c r="N7" s="96">
        <f>ROUND(M7/I7,5)*100</f>
        <v>103.839</v>
      </c>
      <c r="O7" s="96">
        <f>M7/M6*100</f>
        <v>26.176897146440893</v>
      </c>
      <c r="P7" s="467">
        <v>15612460</v>
      </c>
      <c r="Q7" s="467">
        <v>15926355</v>
      </c>
      <c r="R7" s="279">
        <f t="shared" ref="R7:R33" si="1">ROUND(Q7/M7,5)*100</f>
        <v>113.56200000000001</v>
      </c>
      <c r="S7" s="318">
        <f>Q7/$Q$6*100</f>
        <v>30.167356336992508</v>
      </c>
      <c r="T7" s="201"/>
    </row>
    <row r="8" spans="1:20" ht="26.25" customHeight="1" x14ac:dyDescent="0.15">
      <c r="A8" s="157">
        <v>164562</v>
      </c>
      <c r="B8" s="103"/>
      <c r="C8" s="317" t="s">
        <v>38</v>
      </c>
      <c r="D8" s="157">
        <v>168066</v>
      </c>
      <c r="E8" s="157">
        <v>172753</v>
      </c>
      <c r="F8" s="3">
        <f t="shared" si="0"/>
        <v>104.977</v>
      </c>
      <c r="G8" s="96">
        <f>E8/E6*100</f>
        <v>0.37049642871236338</v>
      </c>
      <c r="H8" s="157">
        <v>168778</v>
      </c>
      <c r="I8" s="157">
        <v>177231</v>
      </c>
      <c r="J8" s="96">
        <f t="shared" ref="J8:J14" si="2">ROUND(I8/E8,5)*100</f>
        <v>102.592</v>
      </c>
      <c r="K8" s="96">
        <f>I8/I6*100</f>
        <v>0.33106355364448986</v>
      </c>
      <c r="L8" s="157">
        <v>171559</v>
      </c>
      <c r="M8" s="157">
        <v>177029</v>
      </c>
      <c r="N8" s="96">
        <f t="shared" ref="N8:N14" si="3">ROUND(M8/I8,5)*100</f>
        <v>99.885999999999996</v>
      </c>
      <c r="O8" s="96">
        <f>M8/M6*100</f>
        <v>0.33043087100001489</v>
      </c>
      <c r="P8" s="467">
        <v>176245</v>
      </c>
      <c r="Q8" s="467">
        <v>178913</v>
      </c>
      <c r="R8" s="279">
        <f t="shared" si="1"/>
        <v>101.06399999999999</v>
      </c>
      <c r="S8" s="318">
        <f t="shared" ref="S8:S26" si="4">Q8/$Q$6*100</f>
        <v>0.33889312553439505</v>
      </c>
      <c r="T8" s="201"/>
    </row>
    <row r="9" spans="1:20" ht="26.25" customHeight="1" x14ac:dyDescent="0.15">
      <c r="A9" s="157">
        <v>21334</v>
      </c>
      <c r="B9" s="103"/>
      <c r="C9" s="317" t="s">
        <v>39</v>
      </c>
      <c r="D9" s="157">
        <v>18988</v>
      </c>
      <c r="E9" s="157">
        <v>17980</v>
      </c>
      <c r="F9" s="3">
        <f t="shared" si="0"/>
        <v>84.279000000000011</v>
      </c>
      <c r="G9" s="96">
        <f>E9/E6*100</f>
        <v>3.8560984690559894E-2</v>
      </c>
      <c r="H9" s="157">
        <v>9953</v>
      </c>
      <c r="I9" s="157">
        <v>10571</v>
      </c>
      <c r="J9" s="96">
        <f t="shared" si="2"/>
        <v>58.792999999999992</v>
      </c>
      <c r="K9" s="96">
        <f>I9/I6*100</f>
        <v>1.9746392141193708E-2</v>
      </c>
      <c r="L9" s="157">
        <v>13335</v>
      </c>
      <c r="M9" s="157">
        <v>12797</v>
      </c>
      <c r="N9" s="96">
        <f t="shared" si="3"/>
        <v>121.05799999999999</v>
      </c>
      <c r="O9" s="96">
        <f>M9/M6*100</f>
        <v>2.3886051755289763E-2</v>
      </c>
      <c r="P9" s="467">
        <v>11185</v>
      </c>
      <c r="Q9" s="467">
        <v>10349</v>
      </c>
      <c r="R9" s="279">
        <f t="shared" si="1"/>
        <v>80.871000000000009</v>
      </c>
      <c r="S9" s="318">
        <f t="shared" si="4"/>
        <v>1.9602851420273845E-2</v>
      </c>
      <c r="T9" s="201"/>
    </row>
    <row r="10" spans="1:20" ht="26.25" customHeight="1" x14ac:dyDescent="0.15">
      <c r="A10" s="157">
        <v>31761</v>
      </c>
      <c r="B10" s="103"/>
      <c r="C10" s="317" t="s">
        <v>40</v>
      </c>
      <c r="D10" s="157">
        <v>36841</v>
      </c>
      <c r="E10" s="157">
        <v>36024</v>
      </c>
      <c r="F10" s="3">
        <f t="shared" si="0"/>
        <v>113.422</v>
      </c>
      <c r="G10" s="96">
        <f>E10/E6*100</f>
        <v>7.7259227613611217E-2</v>
      </c>
      <c r="H10" s="157">
        <v>28255</v>
      </c>
      <c r="I10" s="157">
        <v>17300</v>
      </c>
      <c r="J10" s="96">
        <f t="shared" si="2"/>
        <v>48.024000000000001</v>
      </c>
      <c r="K10" s="96">
        <f>I10/I6*100</f>
        <v>3.2316014004602323E-2</v>
      </c>
      <c r="L10" s="157">
        <v>18550</v>
      </c>
      <c r="M10" s="157">
        <v>25881</v>
      </c>
      <c r="N10" s="96">
        <f t="shared" si="3"/>
        <v>149.601</v>
      </c>
      <c r="O10" s="96">
        <f>M10/M6*100</f>
        <v>4.830779913094118E-2</v>
      </c>
      <c r="P10" s="467">
        <v>25443</v>
      </c>
      <c r="Q10" s="467">
        <v>17145</v>
      </c>
      <c r="R10" s="279">
        <f t="shared" si="1"/>
        <v>66.246000000000009</v>
      </c>
      <c r="S10" s="318">
        <f t="shared" si="4"/>
        <v>3.2475687274190264E-2</v>
      </c>
      <c r="T10" s="201"/>
    </row>
    <row r="11" spans="1:20" ht="26.25" customHeight="1" x14ac:dyDescent="0.15">
      <c r="A11" s="157">
        <v>23884</v>
      </c>
      <c r="B11" s="103"/>
      <c r="C11" s="5" t="s">
        <v>41</v>
      </c>
      <c r="D11" s="157">
        <v>31495</v>
      </c>
      <c r="E11" s="157">
        <v>28931</v>
      </c>
      <c r="F11" s="3">
        <f t="shared" si="0"/>
        <v>121.13100000000001</v>
      </c>
      <c r="G11" s="96">
        <f>E11/E6*100</f>
        <v>6.2047155065772436E-2</v>
      </c>
      <c r="H11" s="157">
        <v>30173</v>
      </c>
      <c r="I11" s="157">
        <v>13659</v>
      </c>
      <c r="J11" s="96">
        <f t="shared" si="2"/>
        <v>47.211999999999996</v>
      </c>
      <c r="K11" s="96">
        <f>I11/I6*100</f>
        <v>2.5514707242130816E-2</v>
      </c>
      <c r="L11" s="157">
        <v>13601</v>
      </c>
      <c r="M11" s="157">
        <v>28724</v>
      </c>
      <c r="N11" s="96">
        <f t="shared" si="3"/>
        <v>210.29399999999998</v>
      </c>
      <c r="O11" s="96">
        <f>M11/M6*100</f>
        <v>5.3614358882468009E-2</v>
      </c>
      <c r="P11" s="467">
        <v>28549</v>
      </c>
      <c r="Q11" s="467">
        <v>14780</v>
      </c>
      <c r="R11" s="279">
        <f t="shared" si="1"/>
        <v>51.454999999999998</v>
      </c>
      <c r="S11" s="318">
        <f t="shared" si="4"/>
        <v>2.7995955550453901E-2</v>
      </c>
      <c r="T11" s="201"/>
    </row>
    <row r="12" spans="1:20" ht="26.25" customHeight="1" x14ac:dyDescent="0.15">
      <c r="A12" s="157">
        <v>1122142</v>
      </c>
      <c r="B12" s="103"/>
      <c r="C12" s="317" t="s">
        <v>42</v>
      </c>
      <c r="D12" s="157">
        <v>1846826</v>
      </c>
      <c r="E12" s="157">
        <v>1968363</v>
      </c>
      <c r="F12" s="3">
        <f t="shared" si="0"/>
        <v>175.411</v>
      </c>
      <c r="G12" s="96">
        <f>E12/E6*100</f>
        <v>4.2214691606487511</v>
      </c>
      <c r="H12" s="157">
        <v>1781276</v>
      </c>
      <c r="I12" s="157">
        <v>1781276</v>
      </c>
      <c r="J12" s="96">
        <f t="shared" si="2"/>
        <v>90.495000000000005</v>
      </c>
      <c r="K12" s="96">
        <f>I12/I6*100</f>
        <v>3.327383824396648</v>
      </c>
      <c r="L12" s="157">
        <v>1909199</v>
      </c>
      <c r="M12" s="157">
        <v>1926475</v>
      </c>
      <c r="N12" s="96">
        <f t="shared" si="3"/>
        <v>108.151</v>
      </c>
      <c r="O12" s="96">
        <f>M12/M6*100</f>
        <v>3.5958335199868596</v>
      </c>
      <c r="P12" s="467">
        <v>2114937</v>
      </c>
      <c r="Q12" s="467">
        <v>2121100</v>
      </c>
      <c r="R12" s="279">
        <f t="shared" si="1"/>
        <v>110.10299999999999</v>
      </c>
      <c r="S12" s="318">
        <f t="shared" si="4"/>
        <v>4.0177416318043147</v>
      </c>
      <c r="T12" s="201"/>
    </row>
    <row r="13" spans="1:20" ht="26.25" customHeight="1" x14ac:dyDescent="0.15">
      <c r="A13" s="157">
        <v>15792</v>
      </c>
      <c r="B13" s="103"/>
      <c r="C13" s="317" t="s">
        <v>43</v>
      </c>
      <c r="D13" s="157">
        <v>32278</v>
      </c>
      <c r="E13" s="157">
        <v>30233</v>
      </c>
      <c r="F13" s="3">
        <f t="shared" si="0"/>
        <v>191.44499999999999</v>
      </c>
      <c r="G13" s="96">
        <f>E13/E6*100</f>
        <v>6.4839502233019874E-2</v>
      </c>
      <c r="H13" s="157">
        <v>34905</v>
      </c>
      <c r="I13" s="157">
        <v>33416</v>
      </c>
      <c r="J13" s="96">
        <f t="shared" si="2"/>
        <v>110.52800000000001</v>
      </c>
      <c r="K13" s="96">
        <f>I13/I6*100</f>
        <v>6.2420342426461925E-2</v>
      </c>
      <c r="L13" s="157">
        <v>47158</v>
      </c>
      <c r="M13" s="157">
        <v>46048</v>
      </c>
      <c r="N13" s="96">
        <f t="shared" si="3"/>
        <v>137.80199999999999</v>
      </c>
      <c r="O13" s="96">
        <f>M13/M6*100</f>
        <v>8.5950215771476352E-2</v>
      </c>
      <c r="P13" s="467">
        <v>53273</v>
      </c>
      <c r="Q13" s="467">
        <v>51925</v>
      </c>
      <c r="R13" s="279">
        <f t="shared" si="1"/>
        <v>112.76299999999999</v>
      </c>
      <c r="S13" s="318">
        <f t="shared" si="4"/>
        <v>9.8355209198736054E-2</v>
      </c>
      <c r="T13" s="201"/>
    </row>
    <row r="14" spans="1:20" ht="26.25" customHeight="1" x14ac:dyDescent="0.15">
      <c r="A14" s="157">
        <v>492532</v>
      </c>
      <c r="B14" s="103"/>
      <c r="C14" s="6" t="s">
        <v>44</v>
      </c>
      <c r="D14" s="157">
        <v>481315</v>
      </c>
      <c r="E14" s="157">
        <v>481315</v>
      </c>
      <c r="F14" s="3">
        <f t="shared" si="0"/>
        <v>97.722999999999999</v>
      </c>
      <c r="G14" s="96">
        <f>E14/E6*100</f>
        <v>1.0322569714314147</v>
      </c>
      <c r="H14" s="157">
        <v>477377</v>
      </c>
      <c r="I14" s="157">
        <v>477377</v>
      </c>
      <c r="J14" s="96">
        <f t="shared" si="2"/>
        <v>99.182000000000002</v>
      </c>
      <c r="K14" s="96">
        <f>I14/I6*100</f>
        <v>0.89172958482514697</v>
      </c>
      <c r="L14" s="157">
        <v>471887</v>
      </c>
      <c r="M14" s="157">
        <v>471887</v>
      </c>
      <c r="N14" s="96">
        <f t="shared" si="3"/>
        <v>98.850000000000009</v>
      </c>
      <c r="O14" s="96">
        <f>M14/M6*100</f>
        <v>0.88079372545506129</v>
      </c>
      <c r="P14" s="467">
        <v>471887</v>
      </c>
      <c r="Q14" s="467">
        <v>472317</v>
      </c>
      <c r="R14" s="279">
        <f t="shared" si="1"/>
        <v>100.09099999999999</v>
      </c>
      <c r="S14" s="318">
        <f t="shared" si="4"/>
        <v>0.89465262095559783</v>
      </c>
      <c r="T14" s="201"/>
    </row>
    <row r="15" spans="1:20" ht="26.25" customHeight="1" x14ac:dyDescent="0.15">
      <c r="A15" s="157">
        <v>4992348</v>
      </c>
      <c r="B15" s="103"/>
      <c r="C15" s="6" t="s">
        <v>45</v>
      </c>
      <c r="D15" s="157">
        <v>4684019</v>
      </c>
      <c r="E15" s="157">
        <v>4789826</v>
      </c>
      <c r="F15" s="3">
        <f t="shared" si="0"/>
        <v>95.942999999999998</v>
      </c>
      <c r="G15" s="96">
        <f>E15/E6*100</f>
        <v>10.272547667210553</v>
      </c>
      <c r="H15" s="157">
        <v>5004285</v>
      </c>
      <c r="I15" s="157">
        <v>5000241</v>
      </c>
      <c r="J15" s="96">
        <f>ROUND(I15/E15,5)*100</f>
        <v>104.393</v>
      </c>
      <c r="K15" s="96">
        <f>I15/I6*100</f>
        <v>9.3403386232593473</v>
      </c>
      <c r="L15" s="157">
        <v>5291481</v>
      </c>
      <c r="M15" s="157">
        <v>5237146</v>
      </c>
      <c r="N15" s="96">
        <f>ROUND(M15/I15,5)*100</f>
        <v>104.738</v>
      </c>
      <c r="O15" s="96">
        <f>M15/M6*100</f>
        <v>9.775317684301692</v>
      </c>
      <c r="P15" s="467">
        <v>4971654</v>
      </c>
      <c r="Q15" s="467">
        <v>4940049</v>
      </c>
      <c r="R15" s="279">
        <f t="shared" si="1"/>
        <v>94.326999999999998</v>
      </c>
      <c r="S15" s="318">
        <f t="shared" si="4"/>
        <v>9.3573337091383113</v>
      </c>
      <c r="T15" s="201"/>
    </row>
    <row r="16" spans="1:20" ht="26.25" customHeight="1" x14ac:dyDescent="0.15">
      <c r="A16" s="157">
        <v>16566</v>
      </c>
      <c r="B16" s="103"/>
      <c r="C16" s="7" t="s">
        <v>46</v>
      </c>
      <c r="D16" s="157">
        <v>17000</v>
      </c>
      <c r="E16" s="157">
        <v>17832</v>
      </c>
      <c r="F16" s="3">
        <f t="shared" si="0"/>
        <v>107.642</v>
      </c>
      <c r="G16" s="96">
        <f>E16/E6*100</f>
        <v>3.8243575027923471E-2</v>
      </c>
      <c r="H16" s="157">
        <v>17500</v>
      </c>
      <c r="I16" s="157">
        <v>16276</v>
      </c>
      <c r="J16" s="96">
        <f>ROUND(I16/E16,5)*100</f>
        <v>91.274000000000001</v>
      </c>
      <c r="K16" s="96">
        <f>I16/I6*100</f>
        <v>3.0403204851959967E-2</v>
      </c>
      <c r="L16" s="157">
        <v>18000</v>
      </c>
      <c r="M16" s="157">
        <v>15403</v>
      </c>
      <c r="N16" s="96">
        <f>ROUND(M16/I16,5)*100</f>
        <v>94.635999999999996</v>
      </c>
      <c r="O16" s="96">
        <f>M16/M6*100</f>
        <v>2.8750242649584139E-2</v>
      </c>
      <c r="P16" s="467">
        <v>17000</v>
      </c>
      <c r="Q16" s="467">
        <v>14057</v>
      </c>
      <c r="R16" s="279">
        <f t="shared" si="1"/>
        <v>91.26100000000001</v>
      </c>
      <c r="S16" s="318">
        <f t="shared" si="4"/>
        <v>2.662646462603048E-2</v>
      </c>
      <c r="T16" s="201"/>
    </row>
    <row r="17" spans="1:20" ht="26.25" customHeight="1" x14ac:dyDescent="0.15">
      <c r="A17" s="157">
        <v>671139</v>
      </c>
      <c r="B17" s="103"/>
      <c r="C17" s="317" t="s">
        <v>47</v>
      </c>
      <c r="D17" s="157">
        <v>665902</v>
      </c>
      <c r="E17" s="157">
        <v>604689</v>
      </c>
      <c r="F17" s="3">
        <f t="shared" si="0"/>
        <v>90.09899999999999</v>
      </c>
      <c r="G17" s="96">
        <f>E17/E6*100</f>
        <v>1.296852239796995</v>
      </c>
      <c r="H17" s="157">
        <v>640036</v>
      </c>
      <c r="I17" s="157">
        <v>602423</v>
      </c>
      <c r="J17" s="96">
        <f>ROUND(I17/E17,5)*100</f>
        <v>99.625</v>
      </c>
      <c r="K17" s="96">
        <f>I17/I6*100</f>
        <v>1.1253127228147137</v>
      </c>
      <c r="L17" s="157">
        <v>652011</v>
      </c>
      <c r="M17" s="157">
        <v>635045</v>
      </c>
      <c r="N17" s="96">
        <f t="shared" ref="N17:N27" si="5">ROUND(M17/I17,5)*100</f>
        <v>105.41499999999999</v>
      </c>
      <c r="O17" s="96">
        <f>M17/M6*100</f>
        <v>1.1853338858277711</v>
      </c>
      <c r="P17" s="467">
        <v>709831</v>
      </c>
      <c r="Q17" s="467">
        <v>660066</v>
      </c>
      <c r="R17" s="279">
        <f t="shared" si="1"/>
        <v>103.94000000000001</v>
      </c>
      <c r="S17" s="318">
        <f t="shared" si="4"/>
        <v>1.2502827061140667</v>
      </c>
      <c r="T17" s="201"/>
    </row>
    <row r="18" spans="1:20" ht="26.25" customHeight="1" x14ac:dyDescent="0.15">
      <c r="A18" s="157">
        <v>521480</v>
      </c>
      <c r="B18" s="103"/>
      <c r="C18" s="317" t="s">
        <v>48</v>
      </c>
      <c r="D18" s="157">
        <v>621362</v>
      </c>
      <c r="E18" s="157">
        <v>610398</v>
      </c>
      <c r="F18" s="3">
        <f t="shared" si="0"/>
        <v>117.05099999999999</v>
      </c>
      <c r="G18" s="96">
        <f>E18/E6*100</f>
        <v>1.3090961030672068</v>
      </c>
      <c r="H18" s="157">
        <v>651686</v>
      </c>
      <c r="I18" s="157">
        <v>632884</v>
      </c>
      <c r="J18" s="96">
        <f t="shared" ref="J18:J29" si="6">ROUND(I18/E18,5)*100</f>
        <v>103.684</v>
      </c>
      <c r="K18" s="96">
        <f>I18/I6*100</f>
        <v>1.1822131911727594</v>
      </c>
      <c r="L18" s="157">
        <v>647522</v>
      </c>
      <c r="M18" s="157">
        <v>643603</v>
      </c>
      <c r="N18" s="96">
        <f t="shared" si="5"/>
        <v>101.69399999999999</v>
      </c>
      <c r="O18" s="96">
        <f>M18/M6*100</f>
        <v>1.2013076946049666</v>
      </c>
      <c r="P18" s="467">
        <v>670504</v>
      </c>
      <c r="Q18" s="467">
        <v>680836</v>
      </c>
      <c r="R18" s="279">
        <f t="shared" si="1"/>
        <v>105.785</v>
      </c>
      <c r="S18" s="318">
        <f t="shared" si="4"/>
        <v>1.2896247897935611</v>
      </c>
      <c r="T18" s="201"/>
    </row>
    <row r="19" spans="1:20" ht="26.25" customHeight="1" x14ac:dyDescent="0.15">
      <c r="A19" s="157">
        <v>10447629</v>
      </c>
      <c r="B19" s="103"/>
      <c r="C19" s="317" t="s">
        <v>49</v>
      </c>
      <c r="D19" s="157">
        <v>10639242</v>
      </c>
      <c r="E19" s="157">
        <v>9472689</v>
      </c>
      <c r="F19" s="3">
        <f t="shared" si="0"/>
        <v>90.668000000000006</v>
      </c>
      <c r="G19" s="96">
        <f>E19/E6*100</f>
        <v>20.315696079390161</v>
      </c>
      <c r="H19" s="157">
        <v>12789479</v>
      </c>
      <c r="I19" s="157">
        <v>11133970</v>
      </c>
      <c r="J19" s="96">
        <f t="shared" si="6"/>
        <v>117.53800000000001</v>
      </c>
      <c r="K19" s="96">
        <f>I19/I6*100</f>
        <v>20.798007540278736</v>
      </c>
      <c r="L19" s="157">
        <v>11207988</v>
      </c>
      <c r="M19" s="157">
        <v>10765836</v>
      </c>
      <c r="N19" s="96">
        <f t="shared" si="5"/>
        <v>96.694000000000003</v>
      </c>
      <c r="O19" s="96">
        <f>M19/M6*100</f>
        <v>20.094812525198229</v>
      </c>
      <c r="P19" s="467">
        <v>11205805</v>
      </c>
      <c r="Q19" s="467">
        <v>10657408</v>
      </c>
      <c r="R19" s="279">
        <f t="shared" si="1"/>
        <v>98.992999999999995</v>
      </c>
      <c r="S19" s="318">
        <f t="shared" si="4"/>
        <v>20.187031167188891</v>
      </c>
      <c r="T19" s="201"/>
    </row>
    <row r="20" spans="1:20" ht="26.25" customHeight="1" x14ac:dyDescent="0.15">
      <c r="A20" s="157">
        <v>6429495</v>
      </c>
      <c r="B20" s="103"/>
      <c r="C20" s="317" t="s">
        <v>50</v>
      </c>
      <c r="D20" s="157">
        <v>9811137</v>
      </c>
      <c r="E20" s="157">
        <v>7929475</v>
      </c>
      <c r="F20" s="3">
        <f t="shared" si="0"/>
        <v>123.33000000000001</v>
      </c>
      <c r="G20" s="96">
        <f>E20/E6*100</f>
        <v>17.006026923202302</v>
      </c>
      <c r="H20" s="157">
        <v>11736900</v>
      </c>
      <c r="I20" s="157">
        <v>9620428</v>
      </c>
      <c r="J20" s="96">
        <f t="shared" si="6"/>
        <v>121.32499999999999</v>
      </c>
      <c r="K20" s="96">
        <f>I20/I6*100</f>
        <v>17.970744854235164</v>
      </c>
      <c r="L20" s="157">
        <v>11166580</v>
      </c>
      <c r="M20" s="157">
        <v>9982690</v>
      </c>
      <c r="N20" s="96">
        <f t="shared" si="5"/>
        <v>103.76600000000001</v>
      </c>
      <c r="O20" s="96">
        <f>M20/M6*100</f>
        <v>18.633042900446476</v>
      </c>
      <c r="P20" s="467">
        <v>9511671</v>
      </c>
      <c r="Q20" s="467">
        <v>8312358</v>
      </c>
      <c r="R20" s="279">
        <f t="shared" si="1"/>
        <v>83.268000000000001</v>
      </c>
      <c r="S20" s="318">
        <f t="shared" si="4"/>
        <v>15.745088300910684</v>
      </c>
      <c r="T20" s="201"/>
    </row>
    <row r="21" spans="1:20" ht="26.25" customHeight="1" x14ac:dyDescent="0.15">
      <c r="A21" s="157">
        <v>243101</v>
      </c>
      <c r="B21" s="103"/>
      <c r="C21" s="317" t="s">
        <v>51</v>
      </c>
      <c r="D21" s="157">
        <v>33588</v>
      </c>
      <c r="E21" s="157">
        <v>35834</v>
      </c>
      <c r="F21" s="3">
        <f t="shared" si="0"/>
        <v>14.74</v>
      </c>
      <c r="G21" s="96">
        <f>E21/E6*100</f>
        <v>7.6851742235902284E-2</v>
      </c>
      <c r="H21" s="157">
        <v>214594</v>
      </c>
      <c r="I21" s="157">
        <v>224346</v>
      </c>
      <c r="J21" s="96">
        <f t="shared" si="6"/>
        <v>626.06999999999994</v>
      </c>
      <c r="K21" s="96">
        <f>I21/I6*100</f>
        <v>0.41907332242060769</v>
      </c>
      <c r="L21" s="157">
        <v>465063</v>
      </c>
      <c r="M21" s="157">
        <v>485417</v>
      </c>
      <c r="N21" s="96">
        <f t="shared" si="5"/>
        <v>216.37</v>
      </c>
      <c r="O21" s="96">
        <f>M21/M6*100</f>
        <v>0.90604794755782514</v>
      </c>
      <c r="P21" s="467">
        <v>302790</v>
      </c>
      <c r="Q21" s="467">
        <v>300892</v>
      </c>
      <c r="R21" s="279">
        <f t="shared" si="1"/>
        <v>61.985999999999997</v>
      </c>
      <c r="S21" s="318">
        <f t="shared" si="4"/>
        <v>0.56994310267166282</v>
      </c>
      <c r="T21" s="201"/>
    </row>
    <row r="22" spans="1:20" ht="26.25" customHeight="1" x14ac:dyDescent="0.15">
      <c r="A22" s="157">
        <v>10903</v>
      </c>
      <c r="B22" s="103"/>
      <c r="C22" s="317" t="s">
        <v>52</v>
      </c>
      <c r="D22" s="157">
        <v>38217</v>
      </c>
      <c r="E22" s="157">
        <v>43194</v>
      </c>
      <c r="F22" s="3">
        <f t="shared" si="0"/>
        <v>396.166</v>
      </c>
      <c r="G22" s="96">
        <f>E22/E6*100</f>
        <v>9.2636438972416232E-2</v>
      </c>
      <c r="H22" s="157">
        <v>103505</v>
      </c>
      <c r="I22" s="157">
        <v>108699</v>
      </c>
      <c r="J22" s="96">
        <f t="shared" si="6"/>
        <v>251.65299999999999</v>
      </c>
      <c r="K22" s="96">
        <f>I22/I6*100</f>
        <v>0.20304730672174959</v>
      </c>
      <c r="L22" s="157">
        <v>154322</v>
      </c>
      <c r="M22" s="157">
        <v>140933</v>
      </c>
      <c r="N22" s="96">
        <f t="shared" si="5"/>
        <v>129.654</v>
      </c>
      <c r="O22" s="96">
        <f>M22/M6*100</f>
        <v>0.26305641416177633</v>
      </c>
      <c r="P22" s="467">
        <v>156002</v>
      </c>
      <c r="Q22" s="467">
        <v>161922</v>
      </c>
      <c r="R22" s="279">
        <f t="shared" si="1"/>
        <v>114.893</v>
      </c>
      <c r="S22" s="318">
        <f t="shared" si="4"/>
        <v>0.30670914172128527</v>
      </c>
      <c r="T22" s="201"/>
    </row>
    <row r="23" spans="1:20" ht="26.25" customHeight="1" x14ac:dyDescent="0.15">
      <c r="A23" s="157">
        <v>570559</v>
      </c>
      <c r="B23" s="103"/>
      <c r="C23" s="317" t="s">
        <v>53</v>
      </c>
      <c r="D23" s="157">
        <v>2177514</v>
      </c>
      <c r="E23" s="157">
        <v>1437968</v>
      </c>
      <c r="F23" s="3">
        <f t="shared" si="0"/>
        <v>252.02800000000002</v>
      </c>
      <c r="G23" s="96">
        <f>E23/E6*100</f>
        <v>3.0839522821754746</v>
      </c>
      <c r="H23" s="157">
        <v>5310903</v>
      </c>
      <c r="I23" s="157">
        <v>5061737</v>
      </c>
      <c r="J23" s="96">
        <f t="shared" si="6"/>
        <v>352.00599999999997</v>
      </c>
      <c r="K23" s="96">
        <f>I23/I6*100</f>
        <v>9.4552117791684243</v>
      </c>
      <c r="L23" s="157">
        <v>5550831</v>
      </c>
      <c r="M23" s="157">
        <v>4690411</v>
      </c>
      <c r="N23" s="96">
        <f t="shared" si="5"/>
        <v>92.664000000000001</v>
      </c>
      <c r="O23" s="96">
        <f>M23/M6*100</f>
        <v>8.7548175275127296</v>
      </c>
      <c r="P23" s="467">
        <v>5073436</v>
      </c>
      <c r="Q23" s="467">
        <v>4022797</v>
      </c>
      <c r="R23" s="279">
        <f t="shared" si="1"/>
        <v>85.765999999999991</v>
      </c>
      <c r="S23" s="318">
        <f t="shared" si="4"/>
        <v>7.6198948579498857</v>
      </c>
      <c r="T23" s="201"/>
    </row>
    <row r="24" spans="1:20" ht="26.25" customHeight="1" x14ac:dyDescent="0.15">
      <c r="A24" s="157">
        <v>1192160</v>
      </c>
      <c r="B24" s="103"/>
      <c r="C24" s="317" t="s">
        <v>54</v>
      </c>
      <c r="D24" s="157">
        <v>1057317</v>
      </c>
      <c r="E24" s="157">
        <v>1057317</v>
      </c>
      <c r="F24" s="3">
        <f t="shared" si="0"/>
        <v>88.688999999999993</v>
      </c>
      <c r="G24" s="96">
        <f>E24/E6*100</f>
        <v>2.2675853531740109</v>
      </c>
      <c r="H24" s="157">
        <v>1335927</v>
      </c>
      <c r="I24" s="157">
        <v>1335927</v>
      </c>
      <c r="J24" s="96">
        <f t="shared" si="6"/>
        <v>126.35099999999998</v>
      </c>
      <c r="K24" s="96">
        <f>I24/I6*100</f>
        <v>2.4954818289668421</v>
      </c>
      <c r="L24" s="157">
        <v>916210</v>
      </c>
      <c r="M24" s="157">
        <v>916211</v>
      </c>
      <c r="N24" s="96">
        <f t="shared" si="5"/>
        <v>68.581999999999994</v>
      </c>
      <c r="O24" s="96">
        <f>M24/M6*100</f>
        <v>1.7101401394675149</v>
      </c>
      <c r="P24" s="467">
        <v>959015</v>
      </c>
      <c r="Q24" s="467">
        <v>959016</v>
      </c>
      <c r="R24" s="279">
        <f t="shared" si="1"/>
        <v>104.67200000000001</v>
      </c>
      <c r="S24" s="318">
        <f t="shared" si="4"/>
        <v>1.8165473144908053</v>
      </c>
      <c r="T24" s="201"/>
    </row>
    <row r="25" spans="1:20" ht="26.25" customHeight="1" x14ac:dyDescent="0.15">
      <c r="A25" s="157">
        <v>344076</v>
      </c>
      <c r="B25" s="103"/>
      <c r="C25" s="317" t="s">
        <v>55</v>
      </c>
      <c r="D25" s="157">
        <v>903236</v>
      </c>
      <c r="E25" s="157">
        <v>969153</v>
      </c>
      <c r="F25" s="3">
        <f t="shared" si="0"/>
        <v>281.66800000000001</v>
      </c>
      <c r="G25" s="96">
        <f>E25/E6*100</f>
        <v>2.0785035592775412</v>
      </c>
      <c r="H25" s="157">
        <v>488379</v>
      </c>
      <c r="I25" s="157">
        <v>485985</v>
      </c>
      <c r="J25" s="96">
        <f t="shared" si="6"/>
        <v>50.144999999999996</v>
      </c>
      <c r="K25" s="96">
        <f>I25/I6*100</f>
        <v>0.90780913676454678</v>
      </c>
      <c r="L25" s="157">
        <v>252662</v>
      </c>
      <c r="M25" s="157">
        <v>282407</v>
      </c>
      <c r="N25" s="96">
        <f t="shared" si="5"/>
        <v>58.109999999999992</v>
      </c>
      <c r="O25" s="96">
        <f>M25/M6*100</f>
        <v>0.52712262390061071</v>
      </c>
      <c r="P25" s="467">
        <v>475758</v>
      </c>
      <c r="Q25" s="467">
        <v>363197</v>
      </c>
      <c r="R25" s="279">
        <f t="shared" si="1"/>
        <v>128.60799999999998</v>
      </c>
      <c r="S25" s="318">
        <f t="shared" si="4"/>
        <v>0.68795988281855247</v>
      </c>
      <c r="T25" s="201"/>
    </row>
    <row r="26" spans="1:20" ht="26.25" customHeight="1" x14ac:dyDescent="0.15">
      <c r="A26" s="157">
        <v>3035881</v>
      </c>
      <c r="B26" s="103"/>
      <c r="C26" s="317" t="s">
        <v>56</v>
      </c>
      <c r="D26" s="157">
        <v>3417718</v>
      </c>
      <c r="E26" s="157">
        <v>2835232</v>
      </c>
      <c r="F26" s="3">
        <f t="shared" si="0"/>
        <v>93.391000000000005</v>
      </c>
      <c r="G26" s="96">
        <f>E26/E6*100</f>
        <v>6.0806083284864014</v>
      </c>
      <c r="H26" s="157">
        <v>3706969</v>
      </c>
      <c r="I26" s="157">
        <v>3294269</v>
      </c>
      <c r="J26" s="96">
        <f t="shared" si="6"/>
        <v>116.19</v>
      </c>
      <c r="K26" s="96">
        <f>I26/I6*100</f>
        <v>6.153620990689439</v>
      </c>
      <c r="L26" s="157">
        <v>3460932</v>
      </c>
      <c r="M26" s="157">
        <v>3066932</v>
      </c>
      <c r="N26" s="96">
        <f t="shared" si="5"/>
        <v>93.099000000000004</v>
      </c>
      <c r="O26" s="96">
        <f>M26/M6*100</f>
        <v>5.7245367259478268</v>
      </c>
      <c r="P26" s="467">
        <v>3422513</v>
      </c>
      <c r="Q26" s="467">
        <v>2927858</v>
      </c>
      <c r="R26" s="279">
        <f t="shared" si="1"/>
        <v>95.465000000000003</v>
      </c>
      <c r="S26" s="318">
        <f t="shared" si="4"/>
        <v>5.545885143845795</v>
      </c>
      <c r="T26" s="201"/>
    </row>
    <row r="27" spans="1:20" ht="26.25" customHeight="1" x14ac:dyDescent="0.15">
      <c r="A27" s="278">
        <f>SUM(A28:A33)</f>
        <v>24878165</v>
      </c>
      <c r="B27" s="682" t="s">
        <v>57</v>
      </c>
      <c r="C27" s="683"/>
      <c r="D27" s="157">
        <f>SUM(D28:D33)</f>
        <v>29261904</v>
      </c>
      <c r="E27" s="157">
        <f>SUM(E28:E33)</f>
        <v>27450386</v>
      </c>
      <c r="F27" s="3">
        <f t="shared" si="0"/>
        <v>110.33900000000001</v>
      </c>
      <c r="G27" s="96">
        <f>SUM(G28:G33)</f>
        <v>100.00000000000001</v>
      </c>
      <c r="H27" s="157">
        <f>SUM(H28:H33)</f>
        <v>13845843</v>
      </c>
      <c r="I27" s="157">
        <f>SUM(I28:I33)</f>
        <v>27269877</v>
      </c>
      <c r="J27" s="96">
        <f t="shared" si="6"/>
        <v>99.341999999999999</v>
      </c>
      <c r="K27" s="96">
        <f>SUM(K28:K33)</f>
        <v>99.999999999999986</v>
      </c>
      <c r="L27" s="157">
        <f>SUM(L28:L33)</f>
        <v>29357505</v>
      </c>
      <c r="M27" s="157">
        <f>SUM(M28:M33)</f>
        <v>27563649</v>
      </c>
      <c r="N27" s="96">
        <f t="shared" si="5"/>
        <v>101.077</v>
      </c>
      <c r="O27" s="96">
        <f>M27/M27*100</f>
        <v>100</v>
      </c>
      <c r="P27" s="157">
        <f>SUM(P28:P33)</f>
        <v>27457172</v>
      </c>
      <c r="Q27" s="157">
        <f>SUM(Q28:Q33)</f>
        <v>26322375</v>
      </c>
      <c r="R27" s="279">
        <f>ROUND(Q27/M27,5)*100</f>
        <v>95.497</v>
      </c>
      <c r="S27" s="318">
        <f>Q27/Q27*100</f>
        <v>100</v>
      </c>
      <c r="T27" s="201"/>
    </row>
    <row r="28" spans="1:20" ht="26.25" customHeight="1" x14ac:dyDescent="0.15">
      <c r="A28" s="157">
        <v>14142349</v>
      </c>
      <c r="B28" s="103"/>
      <c r="C28" s="317" t="s">
        <v>58</v>
      </c>
      <c r="D28" s="157">
        <v>17300077</v>
      </c>
      <c r="E28" s="157">
        <v>16120057</v>
      </c>
      <c r="F28" s="3">
        <f t="shared" si="0"/>
        <v>113.98399999999999</v>
      </c>
      <c r="G28" s="96">
        <f>E28/E27*100</f>
        <v>58.724336335379768</v>
      </c>
      <c r="H28" s="157">
        <v>1593932</v>
      </c>
      <c r="I28" s="157">
        <v>15556231</v>
      </c>
      <c r="J28" s="96">
        <f t="shared" si="6"/>
        <v>96.501999999999995</v>
      </c>
      <c r="K28" s="96">
        <f>I28/I27*100</f>
        <v>57.04547548931005</v>
      </c>
      <c r="L28" s="157">
        <v>16284105</v>
      </c>
      <c r="M28" s="157">
        <v>15680180</v>
      </c>
      <c r="N28" s="96">
        <f>ROUND(M28/I28,5)*100</f>
        <v>100.797</v>
      </c>
      <c r="O28" s="96">
        <f>M28/M27*100</f>
        <v>56.887170490380278</v>
      </c>
      <c r="P28" s="467">
        <v>13050808</v>
      </c>
      <c r="Q28" s="467">
        <v>12716105</v>
      </c>
      <c r="R28" s="279">
        <f>ROUND(Q28/M28,5)*100</f>
        <v>81.096999999999994</v>
      </c>
      <c r="S28" s="318">
        <f>Q28/$Q$27*100</f>
        <v>48.30910964531126</v>
      </c>
      <c r="T28" s="201"/>
    </row>
    <row r="29" spans="1:20" ht="26.25" customHeight="1" x14ac:dyDescent="0.15">
      <c r="A29" s="157">
        <v>1927479</v>
      </c>
      <c r="B29" s="103"/>
      <c r="C29" s="5" t="s">
        <v>59</v>
      </c>
      <c r="D29" s="157">
        <v>2627068</v>
      </c>
      <c r="E29" s="157">
        <v>2128406</v>
      </c>
      <c r="F29" s="3">
        <f t="shared" si="0"/>
        <v>110.42400000000001</v>
      </c>
      <c r="G29" s="96">
        <f>E29/E27*100</f>
        <v>7.7536468886084151</v>
      </c>
      <c r="H29" s="157">
        <v>2613382</v>
      </c>
      <c r="I29" s="157">
        <v>2236364</v>
      </c>
      <c r="J29" s="96">
        <f t="shared" si="6"/>
        <v>105.072</v>
      </c>
      <c r="K29" s="96">
        <f>I29/I27*100</f>
        <v>8.2008584050452438</v>
      </c>
      <c r="L29" s="157">
        <v>2863368</v>
      </c>
      <c r="M29" s="157">
        <v>2080062</v>
      </c>
      <c r="N29" s="96">
        <f t="shared" ref="N29" si="7">ROUND(M29/I29,5)*100</f>
        <v>93.010999999999996</v>
      </c>
      <c r="O29" s="96">
        <f>M29/M27*100</f>
        <v>7.5463956169228537</v>
      </c>
      <c r="P29" s="467">
        <v>3651649</v>
      </c>
      <c r="Q29" s="467">
        <v>3385345</v>
      </c>
      <c r="R29" s="279">
        <f t="shared" si="1"/>
        <v>162.75200000000001</v>
      </c>
      <c r="S29" s="318">
        <f>Q29/$Q$27*100</f>
        <v>12.861092511598974</v>
      </c>
      <c r="T29" s="201"/>
    </row>
    <row r="30" spans="1:20" ht="26.25" customHeight="1" x14ac:dyDescent="0.15">
      <c r="A30" s="139">
        <v>0</v>
      </c>
      <c r="B30" s="103"/>
      <c r="C30" s="317" t="s">
        <v>60</v>
      </c>
      <c r="D30" s="139">
        <v>0</v>
      </c>
      <c r="E30" s="139">
        <v>0</v>
      </c>
      <c r="F30" s="3" t="s">
        <v>368</v>
      </c>
      <c r="G30" s="200">
        <f>E30/E27*100</f>
        <v>0</v>
      </c>
      <c r="H30" s="139">
        <v>0</v>
      </c>
      <c r="I30" s="139">
        <v>0</v>
      </c>
      <c r="J30" s="200">
        <v>0</v>
      </c>
      <c r="K30" s="200">
        <f>I30/I27*100</f>
        <v>0</v>
      </c>
      <c r="L30" s="139">
        <v>0</v>
      </c>
      <c r="M30" s="139">
        <v>0</v>
      </c>
      <c r="N30" s="139">
        <v>0</v>
      </c>
      <c r="O30" s="139">
        <f>M30/M27*100</f>
        <v>0</v>
      </c>
      <c r="P30" s="468">
        <v>0</v>
      </c>
      <c r="Q30" s="468">
        <v>0</v>
      </c>
      <c r="R30" s="279"/>
      <c r="S30" s="318">
        <f>Q30/$Q$27*100</f>
        <v>0</v>
      </c>
      <c r="T30" s="201"/>
    </row>
    <row r="31" spans="1:20" ht="26.25" customHeight="1" x14ac:dyDescent="0.15">
      <c r="A31" s="157">
        <v>1875861</v>
      </c>
      <c r="B31" s="103"/>
      <c r="C31" s="317" t="s">
        <v>61</v>
      </c>
      <c r="D31" s="157">
        <v>2007031</v>
      </c>
      <c r="E31" s="157">
        <v>2016855</v>
      </c>
      <c r="F31" s="3">
        <f t="shared" si="0"/>
        <v>107.51599999999999</v>
      </c>
      <c r="G31" s="96">
        <f>E31/E27*100</f>
        <v>7.3472737323256583</v>
      </c>
      <c r="H31" s="157">
        <v>1974965</v>
      </c>
      <c r="I31" s="157">
        <v>1868692</v>
      </c>
      <c r="J31" s="96">
        <f t="shared" ref="J31:J33" si="8">ROUND(I31/E31,5)*100</f>
        <v>92.653999999999996</v>
      </c>
      <c r="K31" s="96">
        <f>I31/I27*100</f>
        <v>6.8525868305163247</v>
      </c>
      <c r="L31" s="157">
        <v>2037883</v>
      </c>
      <c r="M31" s="157">
        <v>1773655</v>
      </c>
      <c r="N31" s="96">
        <f t="shared" ref="N31:N32" si="9">ROUND(M31/I31,5)*100</f>
        <v>94.914000000000001</v>
      </c>
      <c r="O31" s="96">
        <f>M31/M27*100</f>
        <v>6.4347612320850551</v>
      </c>
      <c r="P31" s="467">
        <v>2158403</v>
      </c>
      <c r="Q31" s="467">
        <v>1887736</v>
      </c>
      <c r="R31" s="279">
        <f t="shared" si="1"/>
        <v>106.43199999999999</v>
      </c>
      <c r="S31" s="318">
        <f t="shared" ref="S31:S33" si="10">Q31/$Q$27*100</f>
        <v>7.1716021065728306</v>
      </c>
      <c r="T31" s="201"/>
    </row>
    <row r="32" spans="1:20" ht="26.25" customHeight="1" x14ac:dyDescent="0.15">
      <c r="A32" s="157">
        <v>6072155</v>
      </c>
      <c r="B32" s="103"/>
      <c r="C32" s="317" t="s">
        <v>62</v>
      </c>
      <c r="D32" s="157">
        <v>6427891</v>
      </c>
      <c r="E32" s="157">
        <v>6276033</v>
      </c>
      <c r="F32" s="3">
        <f t="shared" si="0"/>
        <v>103.35799999999999</v>
      </c>
      <c r="G32" s="96">
        <f>E32/E27*100</f>
        <v>22.863186696172505</v>
      </c>
      <c r="H32" s="157">
        <v>6729057</v>
      </c>
      <c r="I32" s="157">
        <v>6636081</v>
      </c>
      <c r="J32" s="96">
        <f t="shared" si="8"/>
        <v>105.73699999999999</v>
      </c>
      <c r="K32" s="96">
        <f>I32/I27*100</f>
        <v>24.334840234152871</v>
      </c>
      <c r="L32" s="157">
        <v>7156556</v>
      </c>
      <c r="M32" s="157">
        <v>6980923</v>
      </c>
      <c r="N32" s="96">
        <f t="shared" si="9"/>
        <v>105.196</v>
      </c>
      <c r="O32" s="96">
        <f>M32/M27*100</f>
        <v>25.326556001348006</v>
      </c>
      <c r="P32" s="467">
        <v>7499518</v>
      </c>
      <c r="Q32" s="467">
        <v>7231005</v>
      </c>
      <c r="R32" s="279">
        <f t="shared" si="1"/>
        <v>103.58199999999999</v>
      </c>
      <c r="S32" s="318">
        <f t="shared" si="10"/>
        <v>27.47094439616486</v>
      </c>
      <c r="T32" s="201"/>
    </row>
    <row r="33" spans="1:20" ht="26.25" customHeight="1" thickBot="1" x14ac:dyDescent="0.2">
      <c r="A33" s="157">
        <v>860321</v>
      </c>
      <c r="B33" s="155"/>
      <c r="C33" s="156" t="s">
        <v>63</v>
      </c>
      <c r="D33" s="160">
        <v>899837</v>
      </c>
      <c r="E33" s="160">
        <v>909035</v>
      </c>
      <c r="F33" s="319">
        <f t="shared" si="0"/>
        <v>105.66199999999999</v>
      </c>
      <c r="G33" s="247">
        <f>E33/E27*100</f>
        <v>3.3115563475136565</v>
      </c>
      <c r="H33" s="160">
        <v>934507</v>
      </c>
      <c r="I33" s="160">
        <v>972509</v>
      </c>
      <c r="J33" s="161">
        <f t="shared" si="8"/>
        <v>106.983</v>
      </c>
      <c r="K33" s="247">
        <f>I33/I27*100</f>
        <v>3.566239040975506</v>
      </c>
      <c r="L33" s="160">
        <v>1015593</v>
      </c>
      <c r="M33" s="160">
        <v>1048829</v>
      </c>
      <c r="N33" s="161">
        <f>ROUND(M33/I33,5)*100</f>
        <v>107.84800000000001</v>
      </c>
      <c r="O33" s="161">
        <f>M33/M27*100</f>
        <v>3.8051166592638004</v>
      </c>
      <c r="P33" s="469">
        <v>1096794</v>
      </c>
      <c r="Q33" s="469">
        <v>1102184</v>
      </c>
      <c r="R33" s="373">
        <f t="shared" si="1"/>
        <v>105.087</v>
      </c>
      <c r="S33" s="374">
        <f t="shared" si="10"/>
        <v>4.1872513403520761</v>
      </c>
      <c r="T33" s="201"/>
    </row>
    <row r="34" spans="1:20" ht="15" customHeight="1" x14ac:dyDescent="0.15">
      <c r="A34" s="458"/>
      <c r="B34" s="306" t="s">
        <v>317</v>
      </c>
      <c r="C34" s="306"/>
      <c r="D34" s="8"/>
      <c r="E34" s="8"/>
      <c r="F34" s="9"/>
      <c r="G34" s="9"/>
      <c r="H34" s="8"/>
      <c r="I34" s="8"/>
      <c r="J34" s="9"/>
      <c r="K34" s="9"/>
      <c r="L34" s="8"/>
      <c r="M34" s="8"/>
      <c r="N34" s="9"/>
      <c r="O34" s="9"/>
      <c r="P34" s="8"/>
      <c r="Q34" s="8"/>
      <c r="S34" s="162" t="s">
        <v>28</v>
      </c>
    </row>
    <row r="35" spans="1:20" ht="15.75" customHeight="1" x14ac:dyDescent="0.15">
      <c r="C35" s="22" t="s">
        <v>318</v>
      </c>
      <c r="D35" s="311"/>
    </row>
    <row r="36" spans="1:20" ht="24.95" hidden="1" customHeight="1" x14ac:dyDescent="0.15">
      <c r="D36" s="267"/>
      <c r="E36" s="127">
        <v>561826</v>
      </c>
      <c r="I36" s="127">
        <v>626946</v>
      </c>
      <c r="J36" s="3">
        <f>ROUND(I36/E36,5)*100</f>
        <v>111.59099999999999</v>
      </c>
    </row>
    <row r="38" spans="1:20" ht="24.95" customHeight="1" x14ac:dyDescent="0.15">
      <c r="E38" s="459"/>
    </row>
  </sheetData>
  <sheetProtection sheet="1" objects="1" scenarios="1" selectLockedCells="1" selectUnlockedCells="1"/>
  <mergeCells count="19">
    <mergeCell ref="Q4:Q5"/>
    <mergeCell ref="S4:S5"/>
    <mergeCell ref="B6:C6"/>
    <mergeCell ref="B3:C5"/>
    <mergeCell ref="D3:G3"/>
    <mergeCell ref="H3:K3"/>
    <mergeCell ref="L3:O3"/>
    <mergeCell ref="P3:S3"/>
    <mergeCell ref="O4:O5"/>
    <mergeCell ref="I4:I5"/>
    <mergeCell ref="B27:C27"/>
    <mergeCell ref="P4:P5"/>
    <mergeCell ref="K4:K5"/>
    <mergeCell ref="L4:L5"/>
    <mergeCell ref="M4:M5"/>
    <mergeCell ref="D4:D5"/>
    <mergeCell ref="E4:E5"/>
    <mergeCell ref="G4:G5"/>
    <mergeCell ref="H4:H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36"/>
  <sheetViews>
    <sheetView view="pageBreakPreview" zoomScaleNormal="90" zoomScaleSheetLayoutView="100" workbookViewId="0">
      <pane xSplit="2" topLeftCell="C1" activePane="topRight" state="frozen"/>
      <selection activeCell="G38" sqref="G38"/>
      <selection pane="topRight" activeCell="U12" sqref="U12"/>
    </sheetView>
  </sheetViews>
  <sheetFormatPr defaultRowHeight="24.95" customHeight="1" x14ac:dyDescent="0.15"/>
  <cols>
    <col min="1" max="1" width="11.25" style="22" hidden="1" customWidth="1"/>
    <col min="2" max="2" width="2.75" style="22" hidden="1" customWidth="1"/>
    <col min="3" max="3" width="21.625" style="22" hidden="1" customWidth="1"/>
    <col min="4" max="4" width="12.75" style="348" hidden="1" customWidth="1"/>
    <col min="5" max="5" width="12.75" style="127" hidden="1" customWidth="1"/>
    <col min="6" max="6" width="10.125" style="10" hidden="1" customWidth="1"/>
    <col min="7" max="7" width="8.375" style="10" hidden="1" customWidth="1"/>
    <col min="8" max="9" width="12.75" style="127" hidden="1" customWidth="1"/>
    <col min="10" max="10" width="9.125" style="10" hidden="1" customWidth="1"/>
    <col min="11" max="11" width="9.125" style="10" customWidth="1"/>
    <col min="12" max="13" width="14.125" style="127" customWidth="1"/>
    <col min="14" max="15" width="9.125" style="10" customWidth="1"/>
    <col min="16" max="17" width="14.125" style="127" customWidth="1"/>
    <col min="18" max="19" width="9.125" style="10" customWidth="1"/>
    <col min="20" max="16384" width="9" style="22"/>
  </cols>
  <sheetData>
    <row r="1" spans="1:19" ht="5.0999999999999996" customHeight="1" x14ac:dyDescent="0.15">
      <c r="D1" s="127"/>
      <c r="P1" s="348"/>
      <c r="Q1" s="348"/>
      <c r="R1" s="125"/>
      <c r="S1" s="3"/>
    </row>
    <row r="2" spans="1:19" ht="18" customHeight="1" thickBot="1" x14ac:dyDescent="0.2">
      <c r="B2" s="339" t="s">
        <v>375</v>
      </c>
      <c r="D2" s="127"/>
      <c r="P2" s="348"/>
      <c r="Q2" s="348"/>
      <c r="R2" s="125"/>
      <c r="S2" s="3" t="s">
        <v>1</v>
      </c>
    </row>
    <row r="3" spans="1:19" ht="17.25" customHeight="1" x14ac:dyDescent="0.15">
      <c r="B3" s="692" t="s">
        <v>30</v>
      </c>
      <c r="C3" s="693"/>
      <c r="D3" s="696" t="s">
        <v>428</v>
      </c>
      <c r="E3" s="696"/>
      <c r="F3" s="696"/>
      <c r="G3" s="696"/>
      <c r="H3" s="693" t="s">
        <v>429</v>
      </c>
      <c r="I3" s="693"/>
      <c r="J3" s="693"/>
      <c r="K3" s="693"/>
      <c r="L3" s="693" t="s">
        <v>398</v>
      </c>
      <c r="M3" s="693"/>
      <c r="N3" s="693"/>
      <c r="O3" s="693"/>
      <c r="P3" s="697" t="s">
        <v>399</v>
      </c>
      <c r="Q3" s="697"/>
      <c r="R3" s="697"/>
      <c r="S3" s="698"/>
    </row>
    <row r="4" spans="1:19" ht="13.5" customHeight="1" x14ac:dyDescent="0.15">
      <c r="A4" s="22" t="s">
        <v>454</v>
      </c>
      <c r="B4" s="694"/>
      <c r="C4" s="695"/>
      <c r="D4" s="687" t="s">
        <v>31</v>
      </c>
      <c r="E4" s="686" t="s">
        <v>32</v>
      </c>
      <c r="F4" s="342" t="s">
        <v>33</v>
      </c>
      <c r="G4" s="688" t="s">
        <v>34</v>
      </c>
      <c r="H4" s="686" t="s">
        <v>31</v>
      </c>
      <c r="I4" s="686" t="s">
        <v>32</v>
      </c>
      <c r="J4" s="130" t="s">
        <v>33</v>
      </c>
      <c r="K4" s="685" t="s">
        <v>34</v>
      </c>
      <c r="L4" s="686" t="s">
        <v>31</v>
      </c>
      <c r="M4" s="686" t="s">
        <v>32</v>
      </c>
      <c r="N4" s="129" t="s">
        <v>33</v>
      </c>
      <c r="O4" s="688" t="s">
        <v>34</v>
      </c>
      <c r="P4" s="684" t="s">
        <v>31</v>
      </c>
      <c r="Q4" s="684" t="s">
        <v>32</v>
      </c>
      <c r="R4" s="148" t="s">
        <v>33</v>
      </c>
      <c r="S4" s="689" t="s">
        <v>34</v>
      </c>
    </row>
    <row r="5" spans="1:19" ht="13.5" customHeight="1" x14ac:dyDescent="0.15">
      <c r="A5" s="22" t="s">
        <v>360</v>
      </c>
      <c r="B5" s="694"/>
      <c r="C5" s="695"/>
      <c r="D5" s="687"/>
      <c r="E5" s="686"/>
      <c r="F5" s="343" t="s">
        <v>35</v>
      </c>
      <c r="G5" s="688"/>
      <c r="H5" s="686"/>
      <c r="I5" s="686"/>
      <c r="J5" s="132" t="s">
        <v>35</v>
      </c>
      <c r="K5" s="685"/>
      <c r="L5" s="686"/>
      <c r="M5" s="686"/>
      <c r="N5" s="131" t="s">
        <v>35</v>
      </c>
      <c r="O5" s="688"/>
      <c r="P5" s="684"/>
      <c r="Q5" s="684"/>
      <c r="R5" s="372" t="s">
        <v>35</v>
      </c>
      <c r="S5" s="689"/>
    </row>
    <row r="6" spans="1:19" s="122" customFormat="1" ht="26.25" customHeight="1" x14ac:dyDescent="0.15">
      <c r="A6" s="276">
        <f>SUM(A7:A26)</f>
        <v>44681008</v>
      </c>
      <c r="B6" s="690" t="s">
        <v>36</v>
      </c>
      <c r="C6" s="691"/>
      <c r="D6" s="158">
        <f>SUM(D7:D26)</f>
        <v>50497485</v>
      </c>
      <c r="E6" s="158">
        <f>SUM(E7:E26)</f>
        <v>46627440</v>
      </c>
      <c r="F6" s="3">
        <f>ROUND(E6/A6,5)*100</f>
        <v>104.35600000000001</v>
      </c>
      <c r="G6" s="159">
        <f>SUM(G7:G26)</f>
        <v>100</v>
      </c>
      <c r="H6" s="158">
        <f>SUM(H7:H26)</f>
        <v>57832708</v>
      </c>
      <c r="I6" s="158">
        <f>SUM(I7:I26)</f>
        <v>53533830</v>
      </c>
      <c r="J6" s="159">
        <f>ROUND(I6/E6,5)*100</f>
        <v>114.812</v>
      </c>
      <c r="K6" s="159">
        <v>100</v>
      </c>
      <c r="L6" s="158">
        <f>SUM(L7:L26)</f>
        <v>55911232</v>
      </c>
      <c r="M6" s="158">
        <f>SUM(M7:M26)</f>
        <v>53575200</v>
      </c>
      <c r="N6" s="159">
        <f>ROUND(M6/I6,5)*100</f>
        <v>100.077</v>
      </c>
      <c r="O6" s="159">
        <f>M6/M6*100</f>
        <v>100</v>
      </c>
      <c r="P6" s="276">
        <f>SUM(P7:P26)</f>
        <v>55969958</v>
      </c>
      <c r="Q6" s="276">
        <f>SUM(Q7:Q26)</f>
        <v>52793340</v>
      </c>
      <c r="R6" s="279">
        <f>ROUND(Q6/M6,5)*100</f>
        <v>98.540999999999997</v>
      </c>
      <c r="S6" s="277">
        <f>Q6/Q6*100</f>
        <v>100</v>
      </c>
    </row>
    <row r="7" spans="1:19" ht="26.25" customHeight="1" x14ac:dyDescent="0.15">
      <c r="A7" s="157">
        <v>14333664</v>
      </c>
      <c r="B7" s="103"/>
      <c r="C7" s="357" t="s">
        <v>37</v>
      </c>
      <c r="D7" s="157">
        <v>13815424</v>
      </c>
      <c r="E7" s="157">
        <v>14088234</v>
      </c>
      <c r="F7" s="3">
        <f t="shared" ref="F7:F33" si="0">ROUND(E7/A7,5)*100</f>
        <v>98.287999999999997</v>
      </c>
      <c r="G7" s="96">
        <f>E7/E6*100</f>
        <v>30.214470277587619</v>
      </c>
      <c r="H7" s="157">
        <v>13301828</v>
      </c>
      <c r="I7" s="157">
        <v>13505815</v>
      </c>
      <c r="J7" s="96">
        <f>ROUND(I7/E7,5)*100</f>
        <v>95.866</v>
      </c>
      <c r="K7" s="96">
        <f>I7/I6*100-0.01</f>
        <v>25.218561079975036</v>
      </c>
      <c r="L7" s="157">
        <v>13482341</v>
      </c>
      <c r="M7" s="157">
        <v>14024325</v>
      </c>
      <c r="N7" s="96">
        <f>ROUND(M7/I7,5)*100</f>
        <v>103.839</v>
      </c>
      <c r="O7" s="96">
        <f>M7/M6*100</f>
        <v>26.176897146440893</v>
      </c>
      <c r="P7" s="278">
        <v>15612460</v>
      </c>
      <c r="Q7" s="278">
        <v>15926355</v>
      </c>
      <c r="R7" s="279">
        <f t="shared" ref="R7:R26" si="1">ROUND(Q7/M7,5)*100</f>
        <v>113.56200000000001</v>
      </c>
      <c r="S7" s="318">
        <f>Q7/$Q$6*100</f>
        <v>30.167356336992508</v>
      </c>
    </row>
    <row r="8" spans="1:19" ht="26.25" customHeight="1" x14ac:dyDescent="0.15">
      <c r="A8" s="157">
        <v>164562</v>
      </c>
      <c r="B8" s="103"/>
      <c r="C8" s="357" t="s">
        <v>38</v>
      </c>
      <c r="D8" s="157">
        <v>168066</v>
      </c>
      <c r="E8" s="157">
        <v>172753</v>
      </c>
      <c r="F8" s="3">
        <f t="shared" si="0"/>
        <v>104.977</v>
      </c>
      <c r="G8" s="96">
        <f>E8/E6*100</f>
        <v>0.37049642871236338</v>
      </c>
      <c r="H8" s="157">
        <v>168778</v>
      </c>
      <c r="I8" s="157">
        <v>177231</v>
      </c>
      <c r="J8" s="96">
        <f t="shared" ref="J8:J14" si="2">ROUND(I8/E8,5)*100</f>
        <v>102.592</v>
      </c>
      <c r="K8" s="96">
        <f>I8/I6*100</f>
        <v>0.33106355364448986</v>
      </c>
      <c r="L8" s="157">
        <v>171559</v>
      </c>
      <c r="M8" s="157">
        <v>177029</v>
      </c>
      <c r="N8" s="96">
        <f t="shared" ref="N8:N14" si="3">ROUND(M8/I8,5)*100</f>
        <v>99.885999999999996</v>
      </c>
      <c r="O8" s="96">
        <f>M8/M6*100</f>
        <v>0.33043087100001489</v>
      </c>
      <c r="P8" s="278">
        <v>176245</v>
      </c>
      <c r="Q8" s="278">
        <v>178913</v>
      </c>
      <c r="R8" s="279">
        <f t="shared" si="1"/>
        <v>101.06399999999999</v>
      </c>
      <c r="S8" s="318">
        <f t="shared" ref="S8:S26" si="4">Q8/$Q$6*100</f>
        <v>0.33889312553439505</v>
      </c>
    </row>
    <row r="9" spans="1:19" ht="26.25" customHeight="1" x14ac:dyDescent="0.15">
      <c r="A9" s="157">
        <v>21334</v>
      </c>
      <c r="B9" s="103"/>
      <c r="C9" s="357" t="s">
        <v>39</v>
      </c>
      <c r="D9" s="157">
        <v>18988</v>
      </c>
      <c r="E9" s="157">
        <v>17980</v>
      </c>
      <c r="F9" s="3">
        <f t="shared" si="0"/>
        <v>84.279000000000011</v>
      </c>
      <c r="G9" s="96">
        <f>E9/E6*100</f>
        <v>3.8560984690559894E-2</v>
      </c>
      <c r="H9" s="157">
        <v>9953</v>
      </c>
      <c r="I9" s="157">
        <v>10571</v>
      </c>
      <c r="J9" s="96">
        <f t="shared" si="2"/>
        <v>58.792999999999992</v>
      </c>
      <c r="K9" s="96">
        <f>I9/I6*100</f>
        <v>1.9746392141193708E-2</v>
      </c>
      <c r="L9" s="157">
        <v>13335</v>
      </c>
      <c r="M9" s="157">
        <v>12797</v>
      </c>
      <c r="N9" s="96">
        <f t="shared" si="3"/>
        <v>121.05799999999999</v>
      </c>
      <c r="O9" s="96">
        <f>M9/M6*100</f>
        <v>2.3886051755289763E-2</v>
      </c>
      <c r="P9" s="278">
        <v>11185</v>
      </c>
      <c r="Q9" s="278">
        <v>10349</v>
      </c>
      <c r="R9" s="279">
        <f t="shared" si="1"/>
        <v>80.871000000000009</v>
      </c>
      <c r="S9" s="318">
        <f t="shared" si="4"/>
        <v>1.9602851420273845E-2</v>
      </c>
    </row>
    <row r="10" spans="1:19" ht="26.25" customHeight="1" x14ac:dyDescent="0.15">
      <c r="A10" s="157">
        <v>31761</v>
      </c>
      <c r="B10" s="103"/>
      <c r="C10" s="357" t="s">
        <v>40</v>
      </c>
      <c r="D10" s="157">
        <v>36841</v>
      </c>
      <c r="E10" s="157">
        <v>36024</v>
      </c>
      <c r="F10" s="3">
        <f t="shared" si="0"/>
        <v>113.422</v>
      </c>
      <c r="G10" s="96">
        <f>E10/E6*100</f>
        <v>7.7259227613611217E-2</v>
      </c>
      <c r="H10" s="157">
        <v>28255</v>
      </c>
      <c r="I10" s="157">
        <v>17300</v>
      </c>
      <c r="J10" s="96">
        <f t="shared" si="2"/>
        <v>48.024000000000001</v>
      </c>
      <c r="K10" s="96">
        <f>I10/I6*100</f>
        <v>3.2316014004602323E-2</v>
      </c>
      <c r="L10" s="157">
        <v>18550</v>
      </c>
      <c r="M10" s="157">
        <v>25881</v>
      </c>
      <c r="N10" s="96">
        <f t="shared" si="3"/>
        <v>149.601</v>
      </c>
      <c r="O10" s="96">
        <f>M10/M6*100</f>
        <v>4.830779913094118E-2</v>
      </c>
      <c r="P10" s="278">
        <v>25443</v>
      </c>
      <c r="Q10" s="278">
        <v>17145</v>
      </c>
      <c r="R10" s="279">
        <f t="shared" si="1"/>
        <v>66.246000000000009</v>
      </c>
      <c r="S10" s="318">
        <f t="shared" si="4"/>
        <v>3.2475687274190264E-2</v>
      </c>
    </row>
    <row r="11" spans="1:19" ht="26.25" customHeight="1" x14ac:dyDescent="0.15">
      <c r="A11" s="157">
        <v>23884</v>
      </c>
      <c r="B11" s="103"/>
      <c r="C11" s="5" t="s">
        <v>41</v>
      </c>
      <c r="D11" s="157">
        <v>31495</v>
      </c>
      <c r="E11" s="157">
        <v>28931</v>
      </c>
      <c r="F11" s="3">
        <f t="shared" si="0"/>
        <v>121.13100000000001</v>
      </c>
      <c r="G11" s="96">
        <f>E11/E6*100</f>
        <v>6.2047155065772436E-2</v>
      </c>
      <c r="H11" s="157">
        <v>30173</v>
      </c>
      <c r="I11" s="157">
        <v>13659</v>
      </c>
      <c r="J11" s="96">
        <f t="shared" si="2"/>
        <v>47.211999999999996</v>
      </c>
      <c r="K11" s="96">
        <f>I11/I6*100</f>
        <v>2.5514707242130816E-2</v>
      </c>
      <c r="L11" s="157">
        <v>13601</v>
      </c>
      <c r="M11" s="157">
        <v>28724</v>
      </c>
      <c r="N11" s="96">
        <f t="shared" si="3"/>
        <v>210.29399999999998</v>
      </c>
      <c r="O11" s="96">
        <f>M11/M6*100</f>
        <v>5.3614358882468009E-2</v>
      </c>
      <c r="P11" s="278">
        <v>28549</v>
      </c>
      <c r="Q11" s="278">
        <v>14780</v>
      </c>
      <c r="R11" s="279">
        <f t="shared" si="1"/>
        <v>51.454999999999998</v>
      </c>
      <c r="S11" s="318">
        <f t="shared" si="4"/>
        <v>2.7995955550453901E-2</v>
      </c>
    </row>
    <row r="12" spans="1:19" ht="26.25" customHeight="1" x14ac:dyDescent="0.15">
      <c r="A12" s="157">
        <v>1122142</v>
      </c>
      <c r="B12" s="103"/>
      <c r="C12" s="357" t="s">
        <v>42</v>
      </c>
      <c r="D12" s="157">
        <v>1846826</v>
      </c>
      <c r="E12" s="157">
        <v>1968363</v>
      </c>
      <c r="F12" s="3">
        <f t="shared" si="0"/>
        <v>175.411</v>
      </c>
      <c r="G12" s="96">
        <f>E12/E6*100</f>
        <v>4.2214691606487511</v>
      </c>
      <c r="H12" s="157">
        <v>1781276</v>
      </c>
      <c r="I12" s="157">
        <v>1781276</v>
      </c>
      <c r="J12" s="96">
        <f t="shared" si="2"/>
        <v>90.495000000000005</v>
      </c>
      <c r="K12" s="96">
        <f>I12/I6*100</f>
        <v>3.327383824396648</v>
      </c>
      <c r="L12" s="157">
        <v>1909199</v>
      </c>
      <c r="M12" s="157">
        <v>1926475</v>
      </c>
      <c r="N12" s="96">
        <f t="shared" si="3"/>
        <v>108.151</v>
      </c>
      <c r="O12" s="96">
        <f>M12/M6*100</f>
        <v>3.5958335199868596</v>
      </c>
      <c r="P12" s="278">
        <v>2114937</v>
      </c>
      <c r="Q12" s="278">
        <v>2121100</v>
      </c>
      <c r="R12" s="279">
        <f t="shared" si="1"/>
        <v>110.10299999999999</v>
      </c>
      <c r="S12" s="318">
        <f t="shared" si="4"/>
        <v>4.0177416318043147</v>
      </c>
    </row>
    <row r="13" spans="1:19" ht="26.25" customHeight="1" x14ac:dyDescent="0.15">
      <c r="A13" s="157">
        <v>15792</v>
      </c>
      <c r="B13" s="103"/>
      <c r="C13" s="357" t="s">
        <v>43</v>
      </c>
      <c r="D13" s="157">
        <v>32278</v>
      </c>
      <c r="E13" s="157">
        <v>30233</v>
      </c>
      <c r="F13" s="3">
        <f t="shared" si="0"/>
        <v>191.44499999999999</v>
      </c>
      <c r="G13" s="96">
        <f>E13/E6*100</f>
        <v>6.4839502233019874E-2</v>
      </c>
      <c r="H13" s="157">
        <v>34905</v>
      </c>
      <c r="I13" s="157">
        <v>33416</v>
      </c>
      <c r="J13" s="96">
        <f t="shared" si="2"/>
        <v>110.52800000000001</v>
      </c>
      <c r="K13" s="96">
        <f>I13/I6*100</f>
        <v>6.2420342426461925E-2</v>
      </c>
      <c r="L13" s="157">
        <v>47158</v>
      </c>
      <c r="M13" s="157">
        <v>46048</v>
      </c>
      <c r="N13" s="96">
        <f t="shared" si="3"/>
        <v>137.80199999999999</v>
      </c>
      <c r="O13" s="96">
        <f>M13/M6*100</f>
        <v>8.5950215771476352E-2</v>
      </c>
      <c r="P13" s="278">
        <v>53273</v>
      </c>
      <c r="Q13" s="278">
        <v>51925</v>
      </c>
      <c r="R13" s="279">
        <f t="shared" si="1"/>
        <v>112.76299999999999</v>
      </c>
      <c r="S13" s="318">
        <f t="shared" si="4"/>
        <v>9.8355209198736054E-2</v>
      </c>
    </row>
    <row r="14" spans="1:19" ht="26.25" customHeight="1" x14ac:dyDescent="0.15">
      <c r="A14" s="157">
        <v>492532</v>
      </c>
      <c r="B14" s="103"/>
      <c r="C14" s="6" t="s">
        <v>44</v>
      </c>
      <c r="D14" s="157">
        <v>481315</v>
      </c>
      <c r="E14" s="157">
        <v>481315</v>
      </c>
      <c r="F14" s="3">
        <f t="shared" si="0"/>
        <v>97.722999999999999</v>
      </c>
      <c r="G14" s="96">
        <f>E14/E6*100</f>
        <v>1.0322569714314147</v>
      </c>
      <c r="H14" s="157">
        <v>477377</v>
      </c>
      <c r="I14" s="157">
        <v>477377</v>
      </c>
      <c r="J14" s="96">
        <f t="shared" si="2"/>
        <v>99.182000000000002</v>
      </c>
      <c r="K14" s="96">
        <f>I14/I6*100</f>
        <v>0.89172958482514697</v>
      </c>
      <c r="L14" s="157">
        <v>471887</v>
      </c>
      <c r="M14" s="157">
        <v>471887</v>
      </c>
      <c r="N14" s="96">
        <f t="shared" si="3"/>
        <v>98.850000000000009</v>
      </c>
      <c r="O14" s="96">
        <f>M14/M6*100</f>
        <v>0.88079372545506129</v>
      </c>
      <c r="P14" s="278">
        <v>471887</v>
      </c>
      <c r="Q14" s="278">
        <v>472317</v>
      </c>
      <c r="R14" s="279">
        <f t="shared" si="1"/>
        <v>100.09099999999999</v>
      </c>
      <c r="S14" s="318">
        <f t="shared" si="4"/>
        <v>0.89465262095559783</v>
      </c>
    </row>
    <row r="15" spans="1:19" ht="26.25" customHeight="1" x14ac:dyDescent="0.15">
      <c r="A15" s="157">
        <v>4992348</v>
      </c>
      <c r="B15" s="103"/>
      <c r="C15" s="6" t="s">
        <v>45</v>
      </c>
      <c r="D15" s="157">
        <v>4684019</v>
      </c>
      <c r="E15" s="157">
        <v>4789826</v>
      </c>
      <c r="F15" s="3">
        <f t="shared" si="0"/>
        <v>95.942999999999998</v>
      </c>
      <c r="G15" s="96">
        <f>E15/E6*100</f>
        <v>10.272547667210553</v>
      </c>
      <c r="H15" s="157">
        <v>5004285</v>
      </c>
      <c r="I15" s="157">
        <v>5000241</v>
      </c>
      <c r="J15" s="96">
        <f>ROUND(I15/E15,5)*100</f>
        <v>104.393</v>
      </c>
      <c r="K15" s="96">
        <f>I15/I6*100</f>
        <v>9.3403386232593473</v>
      </c>
      <c r="L15" s="157">
        <v>5291481</v>
      </c>
      <c r="M15" s="157">
        <v>5237146</v>
      </c>
      <c r="N15" s="96">
        <f>ROUND(M15/I15,5)*100</f>
        <v>104.738</v>
      </c>
      <c r="O15" s="96">
        <f>M15/M6*100</f>
        <v>9.775317684301692</v>
      </c>
      <c r="P15" s="278">
        <v>4971654</v>
      </c>
      <c r="Q15" s="278">
        <v>4940049</v>
      </c>
      <c r="R15" s="279">
        <f t="shared" si="1"/>
        <v>94.326999999999998</v>
      </c>
      <c r="S15" s="318">
        <f t="shared" si="4"/>
        <v>9.3573337091383113</v>
      </c>
    </row>
    <row r="16" spans="1:19" ht="26.25" customHeight="1" x14ac:dyDescent="0.15">
      <c r="A16" s="157">
        <v>16566</v>
      </c>
      <c r="B16" s="103"/>
      <c r="C16" s="7" t="s">
        <v>46</v>
      </c>
      <c r="D16" s="157">
        <v>17000</v>
      </c>
      <c r="E16" s="157">
        <v>17832</v>
      </c>
      <c r="F16" s="3">
        <f t="shared" si="0"/>
        <v>107.642</v>
      </c>
      <c r="G16" s="96">
        <f>E16/E6*100</f>
        <v>3.8243575027923471E-2</v>
      </c>
      <c r="H16" s="157">
        <v>17500</v>
      </c>
      <c r="I16" s="157">
        <v>16276</v>
      </c>
      <c r="J16" s="96">
        <f>ROUND(I16/E16,5)*100</f>
        <v>91.274000000000001</v>
      </c>
      <c r="K16" s="96">
        <f>I16/I6*100</f>
        <v>3.0403204851959967E-2</v>
      </c>
      <c r="L16" s="157">
        <v>18000</v>
      </c>
      <c r="M16" s="157">
        <v>15403</v>
      </c>
      <c r="N16" s="96">
        <f>ROUND(M16/I16,5)*100</f>
        <v>94.635999999999996</v>
      </c>
      <c r="O16" s="96">
        <f>M16/M6*100</f>
        <v>2.8750242649584139E-2</v>
      </c>
      <c r="P16" s="278">
        <v>17000</v>
      </c>
      <c r="Q16" s="278">
        <v>14057</v>
      </c>
      <c r="R16" s="279">
        <f t="shared" si="1"/>
        <v>91.26100000000001</v>
      </c>
      <c r="S16" s="318">
        <f t="shared" si="4"/>
        <v>2.662646462603048E-2</v>
      </c>
    </row>
    <row r="17" spans="1:19" ht="26.25" customHeight="1" x14ac:dyDescent="0.15">
      <c r="A17" s="157">
        <v>671139</v>
      </c>
      <c r="B17" s="103"/>
      <c r="C17" s="357" t="s">
        <v>47</v>
      </c>
      <c r="D17" s="157">
        <v>665902</v>
      </c>
      <c r="E17" s="157">
        <v>604689</v>
      </c>
      <c r="F17" s="3">
        <f t="shared" si="0"/>
        <v>90.09899999999999</v>
      </c>
      <c r="G17" s="96">
        <f>E17/E6*100</f>
        <v>1.296852239796995</v>
      </c>
      <c r="H17" s="157">
        <v>640036</v>
      </c>
      <c r="I17" s="157">
        <v>602423</v>
      </c>
      <c r="J17" s="96">
        <f>ROUND(I17/E17,5)*100</f>
        <v>99.625</v>
      </c>
      <c r="K17" s="96">
        <f>I17/I6*100</f>
        <v>1.1253127228147137</v>
      </c>
      <c r="L17" s="157">
        <v>652011</v>
      </c>
      <c r="M17" s="157">
        <v>635045</v>
      </c>
      <c r="N17" s="96">
        <f t="shared" ref="N17:N26" si="5">ROUND(M17/I17,5)*100</f>
        <v>105.41499999999999</v>
      </c>
      <c r="O17" s="96">
        <f>M17/M6*100</f>
        <v>1.1853338858277711</v>
      </c>
      <c r="P17" s="278">
        <v>709831</v>
      </c>
      <c r="Q17" s="278">
        <v>660066</v>
      </c>
      <c r="R17" s="279">
        <f t="shared" si="1"/>
        <v>103.94000000000001</v>
      </c>
      <c r="S17" s="318">
        <f t="shared" si="4"/>
        <v>1.2502827061140667</v>
      </c>
    </row>
    <row r="18" spans="1:19" ht="26.25" customHeight="1" x14ac:dyDescent="0.15">
      <c r="A18" s="157">
        <v>521480</v>
      </c>
      <c r="B18" s="103"/>
      <c r="C18" s="357" t="s">
        <v>48</v>
      </c>
      <c r="D18" s="157">
        <v>621362</v>
      </c>
      <c r="E18" s="157">
        <v>610398</v>
      </c>
      <c r="F18" s="3">
        <f t="shared" si="0"/>
        <v>117.05099999999999</v>
      </c>
      <c r="G18" s="96">
        <f>E18/E6*100</f>
        <v>1.3090961030672068</v>
      </c>
      <c r="H18" s="157">
        <v>651686</v>
      </c>
      <c r="I18" s="157">
        <v>632884</v>
      </c>
      <c r="J18" s="96">
        <f t="shared" ref="J18:J29" si="6">ROUND(I18/E18,5)*100</f>
        <v>103.684</v>
      </c>
      <c r="K18" s="96">
        <f>I18/I6*100</f>
        <v>1.1822131911727594</v>
      </c>
      <c r="L18" s="157">
        <v>647522</v>
      </c>
      <c r="M18" s="157">
        <v>643603</v>
      </c>
      <c r="N18" s="96">
        <f>ROUND(M18/I18,5)*100</f>
        <v>101.69399999999999</v>
      </c>
      <c r="O18" s="96">
        <f>M18/M6*100</f>
        <v>1.2013076946049666</v>
      </c>
      <c r="P18" s="278">
        <v>670504</v>
      </c>
      <c r="Q18" s="278">
        <v>680836</v>
      </c>
      <c r="R18" s="279">
        <f t="shared" si="1"/>
        <v>105.785</v>
      </c>
      <c r="S18" s="318">
        <f t="shared" si="4"/>
        <v>1.2896247897935611</v>
      </c>
    </row>
    <row r="19" spans="1:19" ht="26.25" customHeight="1" x14ac:dyDescent="0.15">
      <c r="A19" s="157">
        <v>10447629</v>
      </c>
      <c r="B19" s="103"/>
      <c r="C19" s="357" t="s">
        <v>49</v>
      </c>
      <c r="D19" s="157">
        <v>10639242</v>
      </c>
      <c r="E19" s="157">
        <v>9472689</v>
      </c>
      <c r="F19" s="3">
        <f t="shared" si="0"/>
        <v>90.668000000000006</v>
      </c>
      <c r="G19" s="96">
        <f>E19/E6*100</f>
        <v>20.315696079390161</v>
      </c>
      <c r="H19" s="157">
        <v>12789479</v>
      </c>
      <c r="I19" s="157">
        <v>11133970</v>
      </c>
      <c r="J19" s="96">
        <f t="shared" si="6"/>
        <v>117.53800000000001</v>
      </c>
      <c r="K19" s="96">
        <f>I19/I6*100</f>
        <v>20.798007540278736</v>
      </c>
      <c r="L19" s="157">
        <v>11207988</v>
      </c>
      <c r="M19" s="157">
        <v>10765836</v>
      </c>
      <c r="N19" s="96">
        <f t="shared" si="5"/>
        <v>96.694000000000003</v>
      </c>
      <c r="O19" s="96">
        <f>M19/M6*100</f>
        <v>20.094812525198229</v>
      </c>
      <c r="P19" s="278">
        <v>11205805</v>
      </c>
      <c r="Q19" s="278">
        <v>10657408</v>
      </c>
      <c r="R19" s="279">
        <f t="shared" si="1"/>
        <v>98.992999999999995</v>
      </c>
      <c r="S19" s="318">
        <f t="shared" si="4"/>
        <v>20.187031167188891</v>
      </c>
    </row>
    <row r="20" spans="1:19" ht="26.25" customHeight="1" x14ac:dyDescent="0.15">
      <c r="A20" s="157">
        <v>6429495</v>
      </c>
      <c r="B20" s="103"/>
      <c r="C20" s="357" t="s">
        <v>50</v>
      </c>
      <c r="D20" s="157">
        <v>9811137</v>
      </c>
      <c r="E20" s="157">
        <v>7929475</v>
      </c>
      <c r="F20" s="3">
        <f t="shared" si="0"/>
        <v>123.33000000000001</v>
      </c>
      <c r="G20" s="96">
        <f>E20/E6*100</f>
        <v>17.006026923202302</v>
      </c>
      <c r="H20" s="157">
        <v>11736900</v>
      </c>
      <c r="I20" s="157">
        <v>9620428</v>
      </c>
      <c r="J20" s="96">
        <f t="shared" si="6"/>
        <v>121.32499999999999</v>
      </c>
      <c r="K20" s="96">
        <f>I20/I6*100</f>
        <v>17.970744854235164</v>
      </c>
      <c r="L20" s="157">
        <v>11166580</v>
      </c>
      <c r="M20" s="157">
        <v>9982690</v>
      </c>
      <c r="N20" s="96">
        <f t="shared" si="5"/>
        <v>103.76600000000001</v>
      </c>
      <c r="O20" s="96">
        <f>M20/M6*100</f>
        <v>18.633042900446476</v>
      </c>
      <c r="P20" s="278">
        <v>9511671</v>
      </c>
      <c r="Q20" s="278">
        <v>8312358</v>
      </c>
      <c r="R20" s="279">
        <f t="shared" si="1"/>
        <v>83.268000000000001</v>
      </c>
      <c r="S20" s="318">
        <f t="shared" si="4"/>
        <v>15.745088300910684</v>
      </c>
    </row>
    <row r="21" spans="1:19" ht="26.25" customHeight="1" x14ac:dyDescent="0.15">
      <c r="A21" s="157">
        <v>243101</v>
      </c>
      <c r="B21" s="103"/>
      <c r="C21" s="357" t="s">
        <v>51</v>
      </c>
      <c r="D21" s="157">
        <v>33588</v>
      </c>
      <c r="E21" s="157">
        <v>35834</v>
      </c>
      <c r="F21" s="3">
        <f t="shared" si="0"/>
        <v>14.74</v>
      </c>
      <c r="G21" s="96">
        <f>E21/E6*100</f>
        <v>7.6851742235902284E-2</v>
      </c>
      <c r="H21" s="157">
        <v>214594</v>
      </c>
      <c r="I21" s="157">
        <v>224346</v>
      </c>
      <c r="J21" s="96">
        <f t="shared" si="6"/>
        <v>626.06999999999994</v>
      </c>
      <c r="K21" s="96">
        <f>I21/I6*100</f>
        <v>0.41907332242060769</v>
      </c>
      <c r="L21" s="157">
        <v>465063</v>
      </c>
      <c r="M21" s="157">
        <v>485417</v>
      </c>
      <c r="N21" s="96">
        <f t="shared" si="5"/>
        <v>216.37</v>
      </c>
      <c r="O21" s="96">
        <f>M21/M6*100</f>
        <v>0.90604794755782514</v>
      </c>
      <c r="P21" s="278">
        <v>302790</v>
      </c>
      <c r="Q21" s="278">
        <v>300892</v>
      </c>
      <c r="R21" s="279">
        <f t="shared" si="1"/>
        <v>61.985999999999997</v>
      </c>
      <c r="S21" s="318">
        <f t="shared" si="4"/>
        <v>0.56994310267166282</v>
      </c>
    </row>
    <row r="22" spans="1:19" ht="26.25" customHeight="1" x14ac:dyDescent="0.15">
      <c r="A22" s="157">
        <v>10903</v>
      </c>
      <c r="B22" s="103"/>
      <c r="C22" s="357" t="s">
        <v>52</v>
      </c>
      <c r="D22" s="157">
        <v>38217</v>
      </c>
      <c r="E22" s="157">
        <v>43194</v>
      </c>
      <c r="F22" s="3">
        <f t="shared" si="0"/>
        <v>396.166</v>
      </c>
      <c r="G22" s="96">
        <f>E22/E6*100</f>
        <v>9.2636438972416232E-2</v>
      </c>
      <c r="H22" s="157">
        <v>103505</v>
      </c>
      <c r="I22" s="157">
        <v>108699</v>
      </c>
      <c r="J22" s="96">
        <f t="shared" si="6"/>
        <v>251.65299999999999</v>
      </c>
      <c r="K22" s="96">
        <f>I22/I6*100</f>
        <v>0.20304730672174959</v>
      </c>
      <c r="L22" s="157">
        <v>154322</v>
      </c>
      <c r="M22" s="157">
        <v>140933</v>
      </c>
      <c r="N22" s="96">
        <f t="shared" si="5"/>
        <v>129.654</v>
      </c>
      <c r="O22" s="96">
        <f>M22/M6*100</f>
        <v>0.26305641416177633</v>
      </c>
      <c r="P22" s="278">
        <v>156002</v>
      </c>
      <c r="Q22" s="278">
        <v>161922</v>
      </c>
      <c r="R22" s="279">
        <f t="shared" si="1"/>
        <v>114.893</v>
      </c>
      <c r="S22" s="318">
        <f t="shared" si="4"/>
        <v>0.30670914172128527</v>
      </c>
    </row>
    <row r="23" spans="1:19" ht="26.25" customHeight="1" x14ac:dyDescent="0.15">
      <c r="A23" s="157">
        <v>570559</v>
      </c>
      <c r="B23" s="103"/>
      <c r="C23" s="357" t="s">
        <v>53</v>
      </c>
      <c r="D23" s="157">
        <v>2177514</v>
      </c>
      <c r="E23" s="157">
        <v>1437968</v>
      </c>
      <c r="F23" s="3">
        <f t="shared" si="0"/>
        <v>252.02800000000002</v>
      </c>
      <c r="G23" s="96">
        <f>E23/E6*100</f>
        <v>3.0839522821754746</v>
      </c>
      <c r="H23" s="157">
        <v>5310903</v>
      </c>
      <c r="I23" s="157">
        <v>5061737</v>
      </c>
      <c r="J23" s="96">
        <f t="shared" si="6"/>
        <v>352.00599999999997</v>
      </c>
      <c r="K23" s="96">
        <f>I23/I6*100</f>
        <v>9.4552117791684243</v>
      </c>
      <c r="L23" s="157">
        <v>5550831</v>
      </c>
      <c r="M23" s="157">
        <v>4690411</v>
      </c>
      <c r="N23" s="96">
        <f t="shared" si="5"/>
        <v>92.664000000000001</v>
      </c>
      <c r="O23" s="96">
        <f>M23/M6*100</f>
        <v>8.7548175275127296</v>
      </c>
      <c r="P23" s="278">
        <v>5073436</v>
      </c>
      <c r="Q23" s="278">
        <v>4022797</v>
      </c>
      <c r="R23" s="279">
        <f t="shared" si="1"/>
        <v>85.765999999999991</v>
      </c>
      <c r="S23" s="318">
        <f t="shared" si="4"/>
        <v>7.6198948579498857</v>
      </c>
    </row>
    <row r="24" spans="1:19" ht="26.25" customHeight="1" x14ac:dyDescent="0.15">
      <c r="A24" s="157">
        <v>1192160</v>
      </c>
      <c r="B24" s="103"/>
      <c r="C24" s="357" t="s">
        <v>54</v>
      </c>
      <c r="D24" s="157">
        <v>1057317</v>
      </c>
      <c r="E24" s="157">
        <v>1057317</v>
      </c>
      <c r="F24" s="3">
        <f t="shared" si="0"/>
        <v>88.688999999999993</v>
      </c>
      <c r="G24" s="96">
        <f>E24/E6*100</f>
        <v>2.2675853531740109</v>
      </c>
      <c r="H24" s="157">
        <v>1335927</v>
      </c>
      <c r="I24" s="157">
        <v>1335927</v>
      </c>
      <c r="J24" s="96">
        <f t="shared" si="6"/>
        <v>126.35099999999998</v>
      </c>
      <c r="K24" s="96">
        <f>I24/I6*100</f>
        <v>2.4954818289668421</v>
      </c>
      <c r="L24" s="157">
        <v>916210</v>
      </c>
      <c r="M24" s="157">
        <v>916211</v>
      </c>
      <c r="N24" s="96">
        <f t="shared" si="5"/>
        <v>68.581999999999994</v>
      </c>
      <c r="O24" s="96">
        <f>M24/M6*100</f>
        <v>1.7101401394675149</v>
      </c>
      <c r="P24" s="278">
        <v>959015</v>
      </c>
      <c r="Q24" s="278">
        <v>959016</v>
      </c>
      <c r="R24" s="279">
        <f t="shared" si="1"/>
        <v>104.67200000000001</v>
      </c>
      <c r="S24" s="318">
        <f t="shared" si="4"/>
        <v>1.8165473144908053</v>
      </c>
    </row>
    <row r="25" spans="1:19" ht="26.25" customHeight="1" x14ac:dyDescent="0.15">
      <c r="A25" s="157">
        <v>344076</v>
      </c>
      <c r="B25" s="103"/>
      <c r="C25" s="357" t="s">
        <v>55</v>
      </c>
      <c r="D25" s="157">
        <v>903236</v>
      </c>
      <c r="E25" s="157">
        <v>969153</v>
      </c>
      <c r="F25" s="3">
        <f t="shared" si="0"/>
        <v>281.66800000000001</v>
      </c>
      <c r="G25" s="96">
        <f>E25/E6*100</f>
        <v>2.0785035592775412</v>
      </c>
      <c r="H25" s="157">
        <v>488379</v>
      </c>
      <c r="I25" s="157">
        <v>485985</v>
      </c>
      <c r="J25" s="96">
        <f t="shared" si="6"/>
        <v>50.144999999999996</v>
      </c>
      <c r="K25" s="96">
        <f>I25/I6*100</f>
        <v>0.90780913676454678</v>
      </c>
      <c r="L25" s="157">
        <v>252662</v>
      </c>
      <c r="M25" s="157">
        <v>282407</v>
      </c>
      <c r="N25" s="96">
        <f t="shared" si="5"/>
        <v>58.109999999999992</v>
      </c>
      <c r="O25" s="96">
        <f>M25/M6*100</f>
        <v>0.52712262390061071</v>
      </c>
      <c r="P25" s="278">
        <v>475758</v>
      </c>
      <c r="Q25" s="278">
        <v>363197</v>
      </c>
      <c r="R25" s="279">
        <f t="shared" si="1"/>
        <v>128.60799999999998</v>
      </c>
      <c r="S25" s="318">
        <f t="shared" si="4"/>
        <v>0.68795988281855247</v>
      </c>
    </row>
    <row r="26" spans="1:19" ht="26.25" customHeight="1" x14ac:dyDescent="0.15">
      <c r="A26" s="157">
        <v>3035881</v>
      </c>
      <c r="B26" s="103"/>
      <c r="C26" s="357" t="s">
        <v>56</v>
      </c>
      <c r="D26" s="157">
        <v>3417718</v>
      </c>
      <c r="E26" s="157">
        <v>2835232</v>
      </c>
      <c r="F26" s="3">
        <f t="shared" si="0"/>
        <v>93.391000000000005</v>
      </c>
      <c r="G26" s="96">
        <f>E26/E6*100</f>
        <v>6.0806083284864014</v>
      </c>
      <c r="H26" s="157">
        <v>3706969</v>
      </c>
      <c r="I26" s="157">
        <v>3294269</v>
      </c>
      <c r="J26" s="96">
        <f t="shared" si="6"/>
        <v>116.19</v>
      </c>
      <c r="K26" s="96">
        <f>I26/I6*100</f>
        <v>6.153620990689439</v>
      </c>
      <c r="L26" s="157">
        <v>3460932</v>
      </c>
      <c r="M26" s="157">
        <v>3066932</v>
      </c>
      <c r="N26" s="96">
        <f t="shared" si="5"/>
        <v>93.099000000000004</v>
      </c>
      <c r="O26" s="96">
        <f>M26/M6*100</f>
        <v>5.7245367259478268</v>
      </c>
      <c r="P26" s="278">
        <v>3422513</v>
      </c>
      <c r="Q26" s="278">
        <v>2927858</v>
      </c>
      <c r="R26" s="279">
        <f t="shared" si="1"/>
        <v>95.465000000000003</v>
      </c>
      <c r="S26" s="318">
        <f t="shared" si="4"/>
        <v>5.545885143845795</v>
      </c>
    </row>
    <row r="27" spans="1:19" ht="26.25" customHeight="1" x14ac:dyDescent="0.15">
      <c r="A27" s="278">
        <f>SUM(A28:A33)</f>
        <v>24878165</v>
      </c>
      <c r="B27" s="682" t="s">
        <v>57</v>
      </c>
      <c r="C27" s="683"/>
      <c r="D27" s="157">
        <f>SUM(D28:D33)</f>
        <v>29261904</v>
      </c>
      <c r="E27" s="157">
        <f>SUM(E28:E33)</f>
        <v>27450386</v>
      </c>
      <c r="F27" s="3">
        <f t="shared" si="0"/>
        <v>110.33900000000001</v>
      </c>
      <c r="G27" s="96">
        <f>SUM(G28:G33)</f>
        <v>100.00000000000001</v>
      </c>
      <c r="H27" s="157">
        <f>SUM(H28:H33)</f>
        <v>13845843</v>
      </c>
      <c r="I27" s="157">
        <f>SUM(I28:I33)</f>
        <v>27269877</v>
      </c>
      <c r="J27" s="96">
        <f t="shared" si="6"/>
        <v>99.341999999999999</v>
      </c>
      <c r="K27" s="96">
        <f>SUM(K28:K33)</f>
        <v>99.999999999999986</v>
      </c>
      <c r="L27" s="157">
        <f>SUM(L28:L33)</f>
        <v>29357505</v>
      </c>
      <c r="M27" s="157">
        <f>SUM(M28:M33)</f>
        <v>27563649</v>
      </c>
      <c r="N27" s="96">
        <f>ROUND(M27/I27,5)*100</f>
        <v>101.077</v>
      </c>
      <c r="O27" s="96">
        <f>M27/M27*100</f>
        <v>100</v>
      </c>
      <c r="P27" s="278">
        <f>SUM(P28:P33)</f>
        <v>27457172</v>
      </c>
      <c r="Q27" s="278">
        <f>SUM(Q28:Q33)</f>
        <v>26322375</v>
      </c>
      <c r="R27" s="279">
        <f>ROUND(Q27/M27,5)*100</f>
        <v>95.497</v>
      </c>
      <c r="S27" s="318">
        <f>Q27/Q27*100</f>
        <v>100</v>
      </c>
    </row>
    <row r="28" spans="1:19" ht="26.25" customHeight="1" x14ac:dyDescent="0.15">
      <c r="A28" s="157">
        <v>14142349</v>
      </c>
      <c r="B28" s="103"/>
      <c r="C28" s="357" t="s">
        <v>58</v>
      </c>
      <c r="D28" s="157">
        <v>17300077</v>
      </c>
      <c r="E28" s="157">
        <v>16120057</v>
      </c>
      <c r="F28" s="3">
        <f t="shared" si="0"/>
        <v>113.98399999999999</v>
      </c>
      <c r="G28" s="96">
        <f>E28/E27*100</f>
        <v>58.724336335379768</v>
      </c>
      <c r="H28" s="157">
        <v>1593932</v>
      </c>
      <c r="I28" s="157">
        <v>15556231</v>
      </c>
      <c r="J28" s="96">
        <f t="shared" si="6"/>
        <v>96.501999999999995</v>
      </c>
      <c r="K28" s="389">
        <f>I28/I27*100</f>
        <v>57.04547548931005</v>
      </c>
      <c r="L28" s="157">
        <v>16284105</v>
      </c>
      <c r="M28" s="157">
        <v>15680180</v>
      </c>
      <c r="N28" s="96">
        <f>ROUND(M28/I28,5)*100</f>
        <v>100.797</v>
      </c>
      <c r="O28" s="96">
        <f>M28/M27*100</f>
        <v>56.887170490380278</v>
      </c>
      <c r="P28" s="278">
        <v>13050808</v>
      </c>
      <c r="Q28" s="278">
        <v>12716105</v>
      </c>
      <c r="R28" s="279">
        <f>ROUND(Q28/M28,5)*100</f>
        <v>81.096999999999994</v>
      </c>
      <c r="S28" s="318">
        <f>Q28/$Q$27*100</f>
        <v>48.30910964531126</v>
      </c>
    </row>
    <row r="29" spans="1:19" ht="26.25" customHeight="1" x14ac:dyDescent="0.15">
      <c r="A29" s="157">
        <v>1927479</v>
      </c>
      <c r="B29" s="103"/>
      <c r="C29" s="5" t="s">
        <v>59</v>
      </c>
      <c r="D29" s="157">
        <v>2627068</v>
      </c>
      <c r="E29" s="157">
        <v>2128406</v>
      </c>
      <c r="F29" s="3">
        <f t="shared" si="0"/>
        <v>110.42400000000001</v>
      </c>
      <c r="G29" s="96">
        <f>E29/E27*100</f>
        <v>7.7536468886084151</v>
      </c>
      <c r="H29" s="157">
        <v>2613382</v>
      </c>
      <c r="I29" s="157">
        <v>2236364</v>
      </c>
      <c r="J29" s="96">
        <f t="shared" si="6"/>
        <v>105.072</v>
      </c>
      <c r="K29" s="96">
        <f>I29/I27*100</f>
        <v>8.2008584050452438</v>
      </c>
      <c r="L29" s="157">
        <v>2863368</v>
      </c>
      <c r="M29" s="157">
        <v>2080062</v>
      </c>
      <c r="N29" s="96">
        <f t="shared" ref="N29" si="7">ROUND(M29/I29,5)*100</f>
        <v>93.010999999999996</v>
      </c>
      <c r="O29" s="96">
        <f>M29/M27*100</f>
        <v>7.5463956169228537</v>
      </c>
      <c r="P29" s="278">
        <v>3651649</v>
      </c>
      <c r="Q29" s="278">
        <v>3385345</v>
      </c>
      <c r="R29" s="279">
        <f>ROUND(Q29/M29,5)*100</f>
        <v>162.75200000000001</v>
      </c>
      <c r="S29" s="318">
        <f>Q29/$Q$27*100</f>
        <v>12.861092511598974</v>
      </c>
    </row>
    <row r="30" spans="1:19" ht="26.25" customHeight="1" x14ac:dyDescent="0.15">
      <c r="A30" s="139">
        <v>0</v>
      </c>
      <c r="B30" s="103"/>
      <c r="C30" s="357" t="s">
        <v>60</v>
      </c>
      <c r="D30" s="139">
        <v>0</v>
      </c>
      <c r="E30" s="139">
        <v>0</v>
      </c>
      <c r="F30" s="3" t="s">
        <v>368</v>
      </c>
      <c r="G30" s="200">
        <f>E30/E27*100</f>
        <v>0</v>
      </c>
      <c r="H30" s="139">
        <v>0</v>
      </c>
      <c r="I30" s="139">
        <v>0</v>
      </c>
      <c r="J30" s="200">
        <v>0</v>
      </c>
      <c r="K30" s="200">
        <f>I30/I27*100</f>
        <v>0</v>
      </c>
      <c r="L30" s="139">
        <v>0</v>
      </c>
      <c r="M30" s="139">
        <v>0</v>
      </c>
      <c r="N30" s="139">
        <v>0</v>
      </c>
      <c r="O30" s="139">
        <f>M30/M27*100</f>
        <v>0</v>
      </c>
      <c r="P30" s="200">
        <v>0</v>
      </c>
      <c r="Q30" s="200">
        <v>0</v>
      </c>
      <c r="R30" s="139">
        <v>0</v>
      </c>
      <c r="S30" s="470">
        <v>0</v>
      </c>
    </row>
    <row r="31" spans="1:19" ht="26.25" customHeight="1" x14ac:dyDescent="0.15">
      <c r="A31" s="157">
        <v>1875861</v>
      </c>
      <c r="B31" s="103"/>
      <c r="C31" s="357" t="s">
        <v>61</v>
      </c>
      <c r="D31" s="157">
        <v>2007031</v>
      </c>
      <c r="E31" s="157">
        <v>2016855</v>
      </c>
      <c r="F31" s="3">
        <f t="shared" si="0"/>
        <v>107.51599999999999</v>
      </c>
      <c r="G31" s="96">
        <f>E31/E27*100</f>
        <v>7.3472737323256583</v>
      </c>
      <c r="H31" s="157">
        <v>1974965</v>
      </c>
      <c r="I31" s="157">
        <v>1868692</v>
      </c>
      <c r="J31" s="96">
        <f t="shared" ref="J31:J33" si="8">ROUND(I31/E31,5)*100</f>
        <v>92.653999999999996</v>
      </c>
      <c r="K31" s="96">
        <f>I31/I27*100</f>
        <v>6.8525868305163247</v>
      </c>
      <c r="L31" s="157">
        <v>2037883</v>
      </c>
      <c r="M31" s="157">
        <v>1773655</v>
      </c>
      <c r="N31" s="96">
        <f t="shared" ref="N31:N32" si="9">ROUND(M31/I31,5)*100</f>
        <v>94.914000000000001</v>
      </c>
      <c r="O31" s="96">
        <f>M31/M27*100</f>
        <v>6.4347612320850551</v>
      </c>
      <c r="P31" s="278">
        <v>2158403</v>
      </c>
      <c r="Q31" s="278">
        <v>1887736</v>
      </c>
      <c r="R31" s="279">
        <f>ROUND(Q31/M31,5)*100</f>
        <v>106.43199999999999</v>
      </c>
      <c r="S31" s="318">
        <f>Q31/$Q$27*100</f>
        <v>7.1716021065728306</v>
      </c>
    </row>
    <row r="32" spans="1:19" ht="26.25" customHeight="1" x14ac:dyDescent="0.15">
      <c r="A32" s="157">
        <v>6072155</v>
      </c>
      <c r="B32" s="103"/>
      <c r="C32" s="357" t="s">
        <v>62</v>
      </c>
      <c r="D32" s="157">
        <v>6427891</v>
      </c>
      <c r="E32" s="157">
        <v>6276033</v>
      </c>
      <c r="F32" s="3">
        <f t="shared" si="0"/>
        <v>103.35799999999999</v>
      </c>
      <c r="G32" s="96">
        <f>E32/E27*100</f>
        <v>22.863186696172505</v>
      </c>
      <c r="H32" s="157">
        <v>6729057</v>
      </c>
      <c r="I32" s="157">
        <v>6636081</v>
      </c>
      <c r="J32" s="96">
        <f t="shared" si="8"/>
        <v>105.73699999999999</v>
      </c>
      <c r="K32" s="96">
        <f>I32/I27*100</f>
        <v>24.334840234152871</v>
      </c>
      <c r="L32" s="157">
        <v>7156556</v>
      </c>
      <c r="M32" s="157">
        <v>6980923</v>
      </c>
      <c r="N32" s="96">
        <f t="shared" si="9"/>
        <v>105.196</v>
      </c>
      <c r="O32" s="96">
        <f>M32/M27*100</f>
        <v>25.326556001348006</v>
      </c>
      <c r="P32" s="278">
        <v>7499518</v>
      </c>
      <c r="Q32" s="278">
        <v>7231005</v>
      </c>
      <c r="R32" s="279">
        <f>ROUND(Q32/M32,5)*100</f>
        <v>103.58199999999999</v>
      </c>
      <c r="S32" s="318">
        <f>Q32/$Q$27*100</f>
        <v>27.47094439616486</v>
      </c>
    </row>
    <row r="33" spans="1:19" ht="26.25" customHeight="1" thickBot="1" x14ac:dyDescent="0.2">
      <c r="A33" s="160">
        <v>860321</v>
      </c>
      <c r="B33" s="155"/>
      <c r="C33" s="156" t="s">
        <v>63</v>
      </c>
      <c r="D33" s="160">
        <v>899837</v>
      </c>
      <c r="E33" s="160">
        <v>909035</v>
      </c>
      <c r="F33" s="319">
        <f t="shared" si="0"/>
        <v>105.66199999999999</v>
      </c>
      <c r="G33" s="247">
        <f>E33/E27*100</f>
        <v>3.3115563475136565</v>
      </c>
      <c r="H33" s="160">
        <v>934507</v>
      </c>
      <c r="I33" s="160">
        <v>972509</v>
      </c>
      <c r="J33" s="161">
        <f t="shared" si="8"/>
        <v>106.983</v>
      </c>
      <c r="K33" s="247">
        <f>I33/I27*100</f>
        <v>3.566239040975506</v>
      </c>
      <c r="L33" s="160">
        <v>1015593</v>
      </c>
      <c r="M33" s="160">
        <v>1048829</v>
      </c>
      <c r="N33" s="161">
        <f>ROUND(M33/I33,5)*100</f>
        <v>107.84800000000001</v>
      </c>
      <c r="O33" s="161">
        <f>M33/M27*100</f>
        <v>3.8051166592638004</v>
      </c>
      <c r="P33" s="471">
        <v>1096794</v>
      </c>
      <c r="Q33" s="471">
        <v>1102184</v>
      </c>
      <c r="R33" s="373">
        <f>ROUND(Q33/M33,5)*100</f>
        <v>105.087</v>
      </c>
      <c r="S33" s="374">
        <f>Q33/$Q$27*100</f>
        <v>4.1872513403520761</v>
      </c>
    </row>
    <row r="34" spans="1:19" ht="15" customHeight="1" x14ac:dyDescent="0.15">
      <c r="B34" s="344" t="s">
        <v>317</v>
      </c>
      <c r="C34" s="344"/>
      <c r="D34" s="8"/>
      <c r="E34" s="8"/>
      <c r="F34" s="9"/>
      <c r="G34" s="9"/>
      <c r="H34" s="8"/>
      <c r="I34" s="8"/>
      <c r="J34" s="9"/>
      <c r="K34" s="9"/>
      <c r="L34" s="8"/>
      <c r="M34" s="8"/>
      <c r="N34" s="9"/>
      <c r="O34" s="9"/>
      <c r="P34" s="8"/>
      <c r="Q34" s="8"/>
      <c r="S34" s="162" t="s">
        <v>28</v>
      </c>
    </row>
    <row r="35" spans="1:19" ht="15.75" customHeight="1" x14ac:dyDescent="0.15">
      <c r="C35" s="22" t="s">
        <v>318</v>
      </c>
    </row>
    <row r="36" spans="1:19" ht="24.95" customHeight="1" x14ac:dyDescent="0.15">
      <c r="E36" s="127">
        <v>561826</v>
      </c>
      <c r="I36" s="127">
        <v>626946</v>
      </c>
      <c r="J36" s="3">
        <f>ROUND(I36/E36,5)*100</f>
        <v>111.59099999999999</v>
      </c>
    </row>
  </sheetData>
  <sheetProtection sheet="1" objects="1" scenarios="1" selectLockedCells="1" selectUnlockedCells="1"/>
  <mergeCells count="19">
    <mergeCell ref="B6:C6"/>
    <mergeCell ref="B27:C27"/>
    <mergeCell ref="D4:D5"/>
    <mergeCell ref="B3:C5"/>
    <mergeCell ref="D3:G3"/>
    <mergeCell ref="G4:G5"/>
    <mergeCell ref="H3:K3"/>
    <mergeCell ref="L3:O3"/>
    <mergeCell ref="P3:S3"/>
    <mergeCell ref="E4:E5"/>
    <mergeCell ref="O4:O5"/>
    <mergeCell ref="P4:P5"/>
    <mergeCell ref="H4:H5"/>
    <mergeCell ref="K4:K5"/>
    <mergeCell ref="L4:L5"/>
    <mergeCell ref="I4:I5"/>
    <mergeCell ref="M4:M5"/>
    <mergeCell ref="Q4:Q5"/>
    <mergeCell ref="S4:S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9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T32"/>
  <sheetViews>
    <sheetView view="pageBreakPreview" zoomScaleNormal="70" zoomScaleSheetLayoutView="100" workbookViewId="0">
      <pane xSplit="3" ySplit="5" topLeftCell="D6" activePane="bottomRight" state="frozen"/>
      <selection activeCell="G38" sqref="G38"/>
      <selection pane="topRight" activeCell="G38" sqref="G38"/>
      <selection pane="bottomLeft" activeCell="G38" sqref="G38"/>
      <selection pane="bottomRight" activeCell="AB11" sqref="AB11"/>
    </sheetView>
  </sheetViews>
  <sheetFormatPr defaultRowHeight="26.1" customHeight="1" x14ac:dyDescent="0.15"/>
  <cols>
    <col min="1" max="1" width="11.25" style="63" hidden="1" customWidth="1"/>
    <col min="2" max="2" width="1.75" style="63" customWidth="1"/>
    <col min="3" max="3" width="17.5" style="63" customWidth="1"/>
    <col min="4" max="4" width="12.5" style="147" customWidth="1"/>
    <col min="5" max="5" width="11.75" style="147" customWidth="1"/>
    <col min="6" max="6" width="7.75" style="128" customWidth="1"/>
    <col min="7" max="7" width="7.875" style="128" customWidth="1"/>
    <col min="8" max="8" width="12" style="147" customWidth="1"/>
    <col min="9" max="9" width="11.875" style="147" customWidth="1"/>
    <col min="10" max="10" width="8.625" style="128" customWidth="1"/>
    <col min="11" max="11" width="7.625" style="128" hidden="1" customWidth="1"/>
    <col min="12" max="13" width="12.625" style="147" hidden="1" customWidth="1"/>
    <col min="14" max="15" width="7.625" style="128" hidden="1" customWidth="1"/>
    <col min="16" max="17" width="12.625" style="147" hidden="1" customWidth="1"/>
    <col min="18" max="18" width="9.125" style="128" hidden="1" customWidth="1"/>
    <col min="19" max="19" width="7.625" style="128" hidden="1" customWidth="1"/>
    <col min="20" max="20" width="0" style="63" hidden="1" customWidth="1"/>
    <col min="21" max="16384" width="9" style="63"/>
  </cols>
  <sheetData>
    <row r="1" spans="1:20" ht="5.0999999999999996" customHeight="1" x14ac:dyDescent="0.15">
      <c r="B1" s="712"/>
      <c r="C1" s="712"/>
      <c r="D1" s="712"/>
      <c r="E1" s="267"/>
      <c r="F1" s="125"/>
      <c r="G1" s="125"/>
      <c r="H1" s="267"/>
      <c r="I1" s="267"/>
      <c r="J1" s="126"/>
      <c r="K1" s="125"/>
      <c r="L1" s="293"/>
      <c r="M1" s="293"/>
      <c r="N1" s="125"/>
      <c r="O1" s="125"/>
      <c r="P1" s="293"/>
      <c r="Q1" s="293"/>
      <c r="R1" s="125"/>
      <c r="S1" s="3"/>
      <c r="T1" s="22"/>
    </row>
    <row r="2" spans="1:20" ht="15" customHeight="1" thickBot="1" x14ac:dyDescent="0.2">
      <c r="B2" s="713" t="s">
        <v>376</v>
      </c>
      <c r="C2" s="713"/>
      <c r="D2" s="713"/>
      <c r="E2" s="127"/>
      <c r="F2" s="10"/>
      <c r="G2" s="10"/>
      <c r="H2" s="127"/>
      <c r="I2" s="127"/>
      <c r="K2" s="10"/>
      <c r="L2" s="127"/>
      <c r="M2" s="127"/>
      <c r="N2" s="10"/>
      <c r="O2" s="10"/>
      <c r="P2" s="127"/>
      <c r="Q2" s="127"/>
      <c r="R2" s="10"/>
      <c r="S2" s="162" t="s">
        <v>1</v>
      </c>
      <c r="T2" s="22"/>
    </row>
    <row r="3" spans="1:20" ht="40.5" customHeight="1" x14ac:dyDescent="0.15">
      <c r="A3" s="63" t="s">
        <v>454</v>
      </c>
      <c r="B3" s="714" t="s">
        <v>64</v>
      </c>
      <c r="C3" s="715"/>
      <c r="D3" s="701" t="s">
        <v>400</v>
      </c>
      <c r="E3" s="702"/>
      <c r="F3" s="702"/>
      <c r="G3" s="696"/>
      <c r="H3" s="701" t="s">
        <v>401</v>
      </c>
      <c r="I3" s="702"/>
      <c r="J3" s="702"/>
      <c r="K3" s="696"/>
      <c r="L3" s="693" t="s">
        <v>431</v>
      </c>
      <c r="M3" s="693"/>
      <c r="N3" s="693"/>
      <c r="O3" s="693"/>
      <c r="P3" s="703" t="s">
        <v>430</v>
      </c>
      <c r="Q3" s="697"/>
      <c r="R3" s="697"/>
      <c r="S3" s="698"/>
      <c r="T3" s="201"/>
    </row>
    <row r="4" spans="1:20" s="22" customFormat="1" ht="30" customHeight="1" x14ac:dyDescent="0.15">
      <c r="B4" s="716"/>
      <c r="C4" s="717"/>
      <c r="D4" s="706" t="s">
        <v>31</v>
      </c>
      <c r="E4" s="706" t="s">
        <v>32</v>
      </c>
      <c r="F4" s="129" t="s">
        <v>33</v>
      </c>
      <c r="G4" s="720" t="s">
        <v>34</v>
      </c>
      <c r="H4" s="706" t="s">
        <v>31</v>
      </c>
      <c r="I4" s="706" t="s">
        <v>32</v>
      </c>
      <c r="J4" s="130" t="s">
        <v>33</v>
      </c>
      <c r="K4" s="710" t="s">
        <v>34</v>
      </c>
      <c r="L4" s="686" t="s">
        <v>31</v>
      </c>
      <c r="M4" s="686" t="s">
        <v>32</v>
      </c>
      <c r="N4" s="129" t="s">
        <v>33</v>
      </c>
      <c r="O4" s="709" t="s">
        <v>34</v>
      </c>
      <c r="P4" s="686" t="s">
        <v>31</v>
      </c>
      <c r="Q4" s="686" t="s">
        <v>32</v>
      </c>
      <c r="R4" s="129" t="s">
        <v>33</v>
      </c>
      <c r="S4" s="700" t="s">
        <v>34</v>
      </c>
      <c r="T4" s="201"/>
    </row>
    <row r="5" spans="1:20" ht="30" customHeight="1" x14ac:dyDescent="0.15">
      <c r="A5" s="63" t="s">
        <v>360</v>
      </c>
      <c r="B5" s="718"/>
      <c r="C5" s="719"/>
      <c r="D5" s="707"/>
      <c r="E5" s="707"/>
      <c r="F5" s="131" t="s">
        <v>35</v>
      </c>
      <c r="G5" s="721"/>
      <c r="H5" s="707"/>
      <c r="I5" s="707"/>
      <c r="J5" s="132" t="s">
        <v>35</v>
      </c>
      <c r="K5" s="711"/>
      <c r="L5" s="686"/>
      <c r="M5" s="686"/>
      <c r="N5" s="131" t="s">
        <v>35</v>
      </c>
      <c r="O5" s="709"/>
      <c r="P5" s="686"/>
      <c r="Q5" s="686"/>
      <c r="R5" s="131" t="s">
        <v>35</v>
      </c>
      <c r="S5" s="700"/>
      <c r="T5" s="201"/>
    </row>
    <row r="6" spans="1:20" ht="9" customHeight="1" x14ac:dyDescent="0.15">
      <c r="B6" s="237"/>
      <c r="C6" s="238"/>
      <c r="D6" s="134"/>
      <c r="E6" s="134"/>
      <c r="F6" s="135"/>
      <c r="G6" s="135"/>
      <c r="H6" s="134"/>
      <c r="I6" s="134"/>
      <c r="J6" s="135"/>
      <c r="K6" s="135"/>
      <c r="L6" s="134"/>
      <c r="M6" s="134"/>
      <c r="N6" s="135"/>
      <c r="O6" s="135"/>
      <c r="P6" s="134"/>
      <c r="Q6" s="134"/>
      <c r="R6" s="135"/>
      <c r="S6" s="136"/>
      <c r="T6" s="201"/>
    </row>
    <row r="7" spans="1:20" s="137" customFormat="1" ht="26.1" customHeight="1" x14ac:dyDescent="0.15">
      <c r="A7" s="308">
        <f>SUM(A8:A21)</f>
        <v>43623690</v>
      </c>
      <c r="B7" s="704" t="s">
        <v>36</v>
      </c>
      <c r="C7" s="705"/>
      <c r="D7" s="266">
        <f>SUM(D8:D21)</f>
        <v>50497484</v>
      </c>
      <c r="E7" s="266">
        <f>SUM(E8:E21)</f>
        <v>45291513</v>
      </c>
      <c r="F7" s="3">
        <f>ROUND(E7/A7,5)*100</f>
        <v>103.82299999999999</v>
      </c>
      <c r="G7" s="3">
        <f>ROUND(E7/E7,5)*100</f>
        <v>100</v>
      </c>
      <c r="H7" s="266">
        <f>SUM(H8:H21)</f>
        <v>57832708</v>
      </c>
      <c r="I7" s="266">
        <f>SUM(I8:I21)</f>
        <v>52617619</v>
      </c>
      <c r="J7" s="3">
        <f>ROUND(I7/E7,5)*100</f>
        <v>116.17500000000001</v>
      </c>
      <c r="K7" s="3">
        <f>ROUND(I7/I7,5)*100</f>
        <v>100</v>
      </c>
      <c r="L7" s="292">
        <f>SUM(L8:L21)</f>
        <v>52227640</v>
      </c>
      <c r="M7" s="292">
        <f>SUM(M8:M21)</f>
        <v>52616185</v>
      </c>
      <c r="N7" s="3">
        <f>ROUND(M7/I7,5)*100</f>
        <v>99.997</v>
      </c>
      <c r="O7" s="3">
        <f>ROUND(M7/M7,5)*100</f>
        <v>100</v>
      </c>
      <c r="P7" s="472">
        <f>SUM(P8:P21)</f>
        <v>55969959</v>
      </c>
      <c r="Q7" s="472">
        <f>SUM(Q8:Q21)</f>
        <v>51549346</v>
      </c>
      <c r="R7" s="473">
        <f>ROUND(Q7/M7,5)*100</f>
        <v>97.972000000000008</v>
      </c>
      <c r="S7" s="474">
        <f>ROUND(Q7/$Q$7,5)*100</f>
        <v>100</v>
      </c>
      <c r="T7" s="12"/>
    </row>
    <row r="8" spans="1:20" ht="26.1" customHeight="1" x14ac:dyDescent="0.15">
      <c r="A8" s="337">
        <v>354007</v>
      </c>
      <c r="B8" s="133"/>
      <c r="C8" s="239" t="s">
        <v>65</v>
      </c>
      <c r="D8" s="337">
        <v>374435</v>
      </c>
      <c r="E8" s="337">
        <v>370189</v>
      </c>
      <c r="F8" s="3">
        <f t="shared" ref="F8:F29" si="0">ROUND(E8/A8,5)*100</f>
        <v>104.571</v>
      </c>
      <c r="G8" s="3">
        <f>ROUND(E8/E7,5)*100</f>
        <v>0.81700000000000006</v>
      </c>
      <c r="H8" s="337">
        <v>328459</v>
      </c>
      <c r="I8" s="337">
        <v>321453</v>
      </c>
      <c r="J8" s="3">
        <f>ROUND(I8/E8,5)*100</f>
        <v>86.834999999999994</v>
      </c>
      <c r="K8" s="3">
        <f>ROUND(I8/I7,5)*100</f>
        <v>0.61099999999999999</v>
      </c>
      <c r="L8" s="377">
        <v>341324</v>
      </c>
      <c r="M8" s="377">
        <v>336734</v>
      </c>
      <c r="N8" s="3">
        <f t="shared" ref="N8:N17" si="1">ROUND(M8/I8,5)*100</f>
        <v>104.75399999999999</v>
      </c>
      <c r="O8" s="3">
        <f>ROUND(M8/M7,5)*100</f>
        <v>0.64</v>
      </c>
      <c r="P8" s="475">
        <v>344907</v>
      </c>
      <c r="Q8" s="475">
        <v>338814</v>
      </c>
      <c r="R8" s="473">
        <f>ROUND(Q8/M8,5)*100</f>
        <v>100.61800000000001</v>
      </c>
      <c r="S8" s="474">
        <f>ROUND(Q8/$Q$7,5)*100</f>
        <v>0.65700000000000003</v>
      </c>
      <c r="T8" s="201"/>
    </row>
    <row r="9" spans="1:20" ht="26.1" customHeight="1" x14ac:dyDescent="0.15">
      <c r="A9" s="337">
        <v>6458547</v>
      </c>
      <c r="B9" s="133"/>
      <c r="C9" s="239" t="s">
        <v>66</v>
      </c>
      <c r="D9" s="337">
        <v>7607746</v>
      </c>
      <c r="E9" s="337">
        <v>7319861</v>
      </c>
      <c r="F9" s="3">
        <f t="shared" si="0"/>
        <v>113.336</v>
      </c>
      <c r="G9" s="3">
        <f>ROUND(E9/E7,5)*100</f>
        <v>16.162000000000003</v>
      </c>
      <c r="H9" s="337">
        <v>12304388</v>
      </c>
      <c r="I9" s="337">
        <v>11725490</v>
      </c>
      <c r="J9" s="3">
        <f>ROUND(I9/E9,5)*100</f>
        <v>160.18699999999998</v>
      </c>
      <c r="K9" s="3">
        <f>ROUND(I9/I7,5)*100</f>
        <v>22.284000000000002</v>
      </c>
      <c r="L9" s="377">
        <v>11308890</v>
      </c>
      <c r="M9" s="377">
        <v>10879053</v>
      </c>
      <c r="N9" s="3">
        <f t="shared" si="1"/>
        <v>92.781000000000006</v>
      </c>
      <c r="O9" s="3">
        <f>ROUND(M9/M7,5)*100</f>
        <v>20.675999999999998</v>
      </c>
      <c r="P9" s="475">
        <v>11007504</v>
      </c>
      <c r="Q9" s="475">
        <v>10739507</v>
      </c>
      <c r="R9" s="473">
        <f t="shared" ref="R9:R29" si="2">ROUND(Q9/M9,5)*100</f>
        <v>98.716999999999999</v>
      </c>
      <c r="S9" s="474">
        <f>ROUND(Q9/$Q$7,5)*100</f>
        <v>20.832999999999998</v>
      </c>
      <c r="T9" s="201"/>
    </row>
    <row r="10" spans="1:20" ht="26.1" customHeight="1" x14ac:dyDescent="0.15">
      <c r="A10" s="337">
        <v>19930891</v>
      </c>
      <c r="B10" s="133"/>
      <c r="C10" s="239" t="s">
        <v>67</v>
      </c>
      <c r="D10" s="337">
        <v>21781521</v>
      </c>
      <c r="E10" s="337">
        <v>20554172</v>
      </c>
      <c r="F10" s="3">
        <f t="shared" si="0"/>
        <v>103.127</v>
      </c>
      <c r="G10" s="3">
        <f>ROUND(E10/E7,5)*100</f>
        <v>45.381999999999998</v>
      </c>
      <c r="H10" s="337">
        <v>23533819</v>
      </c>
      <c r="I10" s="337">
        <v>21412760</v>
      </c>
      <c r="J10" s="3">
        <f>ROUND(I10/E10,5)*100</f>
        <v>104.17700000000001</v>
      </c>
      <c r="K10" s="3">
        <f>ROUND(I10/I7,5)*100</f>
        <v>40.695</v>
      </c>
      <c r="L10" s="377">
        <v>22109630</v>
      </c>
      <c r="M10" s="377">
        <v>22933831</v>
      </c>
      <c r="N10" s="3">
        <f t="shared" si="1"/>
        <v>107.104</v>
      </c>
      <c r="O10" s="3">
        <f>ROUND(M10/M7,5)*100</f>
        <v>43.586999999999996</v>
      </c>
      <c r="P10" s="475">
        <v>23987912</v>
      </c>
      <c r="Q10" s="475">
        <v>22974370</v>
      </c>
      <c r="R10" s="473">
        <f t="shared" si="2"/>
        <v>100.17700000000001</v>
      </c>
      <c r="S10" s="474">
        <f t="shared" ref="S10:S21" si="3">ROUND(Q10/$Q$7,5)*100</f>
        <v>44.568000000000005</v>
      </c>
      <c r="T10" s="201"/>
    </row>
    <row r="11" spans="1:20" ht="26.1" customHeight="1" x14ac:dyDescent="0.15">
      <c r="A11" s="337">
        <v>2087788</v>
      </c>
      <c r="B11" s="133"/>
      <c r="C11" s="239" t="s">
        <v>68</v>
      </c>
      <c r="D11" s="337">
        <v>2228658</v>
      </c>
      <c r="E11" s="337">
        <v>2116753</v>
      </c>
      <c r="F11" s="3">
        <f t="shared" si="0"/>
        <v>101.387</v>
      </c>
      <c r="G11" s="3">
        <f>ROUND(E11/E7,5)*100</f>
        <v>4.6739999999999995</v>
      </c>
      <c r="H11" s="337">
        <v>2143714</v>
      </c>
      <c r="I11" s="337">
        <v>2061811</v>
      </c>
      <c r="J11" s="3">
        <f t="shared" ref="J11:J17" si="4">ROUND(I11/E11,5)*100</f>
        <v>97.403999999999996</v>
      </c>
      <c r="K11" s="3">
        <f>ROUND(I11/I7,5)*100</f>
        <v>3.9180000000000001</v>
      </c>
      <c r="L11" s="377">
        <v>2462222</v>
      </c>
      <c r="M11" s="377">
        <v>2398957</v>
      </c>
      <c r="N11" s="3">
        <f t="shared" si="1"/>
        <v>116.352</v>
      </c>
      <c r="O11" s="3">
        <f>ROUND(M11/M7,5)*100</f>
        <v>4.5590000000000002</v>
      </c>
      <c r="P11" s="475">
        <v>2346958</v>
      </c>
      <c r="Q11" s="475">
        <v>2249118</v>
      </c>
      <c r="R11" s="473">
        <f t="shared" si="2"/>
        <v>93.754000000000005</v>
      </c>
      <c r="S11" s="474">
        <f t="shared" si="3"/>
        <v>4.3630000000000004</v>
      </c>
      <c r="T11" s="201"/>
    </row>
    <row r="12" spans="1:20" ht="26.1" customHeight="1" x14ac:dyDescent="0.15">
      <c r="A12" s="337">
        <v>61833</v>
      </c>
      <c r="B12" s="133"/>
      <c r="C12" s="239" t="s">
        <v>69</v>
      </c>
      <c r="D12" s="337">
        <v>72944</v>
      </c>
      <c r="E12" s="337">
        <v>50528</v>
      </c>
      <c r="F12" s="3">
        <f t="shared" si="0"/>
        <v>81.716999999999999</v>
      </c>
      <c r="G12" s="3">
        <f>ROUND(E12/E7,5)*100</f>
        <v>0.11199999999999999</v>
      </c>
      <c r="H12" s="337">
        <v>56538</v>
      </c>
      <c r="I12" s="337">
        <v>53722</v>
      </c>
      <c r="J12" s="3">
        <f t="shared" si="4"/>
        <v>106.321</v>
      </c>
      <c r="K12" s="3">
        <f>ROUND(I12/I7,5)*100</f>
        <v>0.10200000000000001</v>
      </c>
      <c r="L12" s="377">
        <v>69238</v>
      </c>
      <c r="M12" s="377">
        <v>63639</v>
      </c>
      <c r="N12" s="3">
        <f t="shared" si="1"/>
        <v>118.46000000000001</v>
      </c>
      <c r="O12" s="3">
        <f>ROUND(M12/M7,5)*100</f>
        <v>0.121</v>
      </c>
      <c r="P12" s="475">
        <v>52823</v>
      </c>
      <c r="Q12" s="475">
        <v>51210</v>
      </c>
      <c r="R12" s="473">
        <f t="shared" si="2"/>
        <v>80.47</v>
      </c>
      <c r="S12" s="474">
        <f t="shared" si="3"/>
        <v>9.9000000000000005E-2</v>
      </c>
      <c r="T12" s="201"/>
    </row>
    <row r="13" spans="1:20" ht="26.1" customHeight="1" x14ac:dyDescent="0.15">
      <c r="A13" s="337">
        <v>81504</v>
      </c>
      <c r="B13" s="133"/>
      <c r="C13" s="239" t="s">
        <v>70</v>
      </c>
      <c r="D13" s="337">
        <v>284923</v>
      </c>
      <c r="E13" s="337">
        <v>249731</v>
      </c>
      <c r="F13" s="3">
        <f t="shared" si="0"/>
        <v>306.40299999999996</v>
      </c>
      <c r="G13" s="3">
        <f>ROUND(E13/E7,5)*100</f>
        <v>0.55100000000000005</v>
      </c>
      <c r="H13" s="337">
        <v>184658</v>
      </c>
      <c r="I13" s="337">
        <v>132935</v>
      </c>
      <c r="J13" s="3">
        <f t="shared" si="4"/>
        <v>53.230999999999995</v>
      </c>
      <c r="K13" s="3">
        <f>ROUND(I13/I7,5)*100</f>
        <v>0.253</v>
      </c>
      <c r="L13" s="377">
        <v>93830</v>
      </c>
      <c r="M13" s="377">
        <v>130341</v>
      </c>
      <c r="N13" s="3">
        <f t="shared" si="1"/>
        <v>98.048999999999992</v>
      </c>
      <c r="O13" s="3">
        <f>ROUND(M13/M7,5)*100</f>
        <v>0.248</v>
      </c>
      <c r="P13" s="475">
        <v>127294</v>
      </c>
      <c r="Q13" s="475">
        <v>94784</v>
      </c>
      <c r="R13" s="473">
        <f t="shared" si="2"/>
        <v>72.72</v>
      </c>
      <c r="S13" s="474">
        <f t="shared" si="3"/>
        <v>0.184</v>
      </c>
      <c r="T13" s="201"/>
    </row>
    <row r="14" spans="1:20" ht="26.1" customHeight="1" x14ac:dyDescent="0.15">
      <c r="A14" s="337">
        <v>400212</v>
      </c>
      <c r="B14" s="133"/>
      <c r="C14" s="239" t="s">
        <v>71</v>
      </c>
      <c r="D14" s="337">
        <v>404172</v>
      </c>
      <c r="E14" s="337">
        <v>383830</v>
      </c>
      <c r="F14" s="3">
        <f t="shared" si="0"/>
        <v>95.906999999999996</v>
      </c>
      <c r="G14" s="3">
        <f>ROUND(E14/E7,5)*100</f>
        <v>0.84699999999999998</v>
      </c>
      <c r="H14" s="337">
        <v>218904</v>
      </c>
      <c r="I14" s="337">
        <v>211448</v>
      </c>
      <c r="J14" s="3">
        <f t="shared" si="4"/>
        <v>55.088999999999999</v>
      </c>
      <c r="K14" s="3">
        <f>ROUND(I14/I7,5)*100</f>
        <v>0.40200000000000002</v>
      </c>
      <c r="L14" s="377">
        <v>225403</v>
      </c>
      <c r="M14" s="377">
        <v>221771</v>
      </c>
      <c r="N14" s="3">
        <f t="shared" si="1"/>
        <v>104.88200000000001</v>
      </c>
      <c r="O14" s="3">
        <f>ROUND(M14/M7,5)*100</f>
        <v>0.42100000000000004</v>
      </c>
      <c r="P14" s="475">
        <v>347791</v>
      </c>
      <c r="Q14" s="475">
        <v>342290</v>
      </c>
      <c r="R14" s="473">
        <f t="shared" si="2"/>
        <v>154.34399999999999</v>
      </c>
      <c r="S14" s="474">
        <f t="shared" si="3"/>
        <v>0.66400000000000003</v>
      </c>
      <c r="T14" s="201"/>
    </row>
    <row r="15" spans="1:20" ht="26.1" customHeight="1" x14ac:dyDescent="0.15">
      <c r="A15" s="337">
        <v>5002527</v>
      </c>
      <c r="B15" s="133"/>
      <c r="C15" s="239" t="s">
        <v>72</v>
      </c>
      <c r="D15" s="337">
        <v>8401575</v>
      </c>
      <c r="E15" s="337">
        <v>5732393</v>
      </c>
      <c r="F15" s="3">
        <f t="shared" si="0"/>
        <v>114.58999999999999</v>
      </c>
      <c r="G15" s="3">
        <f>ROUND(E15/E7,5)*100</f>
        <v>12.656999999999998</v>
      </c>
      <c r="H15" s="337">
        <v>8787257</v>
      </c>
      <c r="I15" s="337">
        <v>6710215</v>
      </c>
      <c r="J15" s="3">
        <f t="shared" si="4"/>
        <v>117.05799999999999</v>
      </c>
      <c r="K15" s="3">
        <f>ROUND(I15/I7,5)*100</f>
        <v>12.753</v>
      </c>
      <c r="L15" s="377">
        <v>7056222</v>
      </c>
      <c r="M15" s="377">
        <v>7577846</v>
      </c>
      <c r="N15" s="3">
        <f t="shared" si="1"/>
        <v>112.92999999999999</v>
      </c>
      <c r="O15" s="3">
        <f>ROUND(M15/M7,5)*100</f>
        <v>14.402000000000001</v>
      </c>
      <c r="P15" s="475">
        <v>8498138</v>
      </c>
      <c r="Q15" s="475">
        <v>6140171</v>
      </c>
      <c r="R15" s="473">
        <f t="shared" si="2"/>
        <v>81.028000000000006</v>
      </c>
      <c r="S15" s="474">
        <f t="shared" si="3"/>
        <v>11.911</v>
      </c>
      <c r="T15" s="201"/>
    </row>
    <row r="16" spans="1:20" ht="26.1" customHeight="1" x14ac:dyDescent="0.15">
      <c r="A16" s="337">
        <v>924196</v>
      </c>
      <c r="B16" s="133"/>
      <c r="C16" s="239" t="s">
        <v>73</v>
      </c>
      <c r="D16" s="337">
        <v>1249192</v>
      </c>
      <c r="E16" s="337">
        <v>1083077</v>
      </c>
      <c r="F16" s="3">
        <f t="shared" si="0"/>
        <v>117.191</v>
      </c>
      <c r="G16" s="3">
        <f>ROUND(E16/E7,5)*100</f>
        <v>2.391</v>
      </c>
      <c r="H16" s="337">
        <v>1184209</v>
      </c>
      <c r="I16" s="337">
        <v>1150673</v>
      </c>
      <c r="J16" s="3">
        <f t="shared" si="4"/>
        <v>106.24100000000001</v>
      </c>
      <c r="K16" s="3">
        <f>ROUND(I16/I7,5)*100</f>
        <v>2.1870000000000003</v>
      </c>
      <c r="L16" s="377">
        <v>868692</v>
      </c>
      <c r="M16" s="377">
        <v>858526</v>
      </c>
      <c r="N16" s="3">
        <f t="shared" si="1"/>
        <v>74.611000000000004</v>
      </c>
      <c r="O16" s="3">
        <f>ROUND(M16/M7,5)*100</f>
        <v>1.6320000000000001</v>
      </c>
      <c r="P16" s="475">
        <v>887481</v>
      </c>
      <c r="Q16" s="475">
        <v>870694</v>
      </c>
      <c r="R16" s="473">
        <f t="shared" si="2"/>
        <v>101.417</v>
      </c>
      <c r="S16" s="474">
        <f t="shared" si="3"/>
        <v>1.6889999999999998</v>
      </c>
      <c r="T16" s="201"/>
    </row>
    <row r="17" spans="1:20" ht="26.1" customHeight="1" x14ac:dyDescent="0.15">
      <c r="A17" s="337">
        <v>4943756</v>
      </c>
      <c r="B17" s="133"/>
      <c r="C17" s="239" t="s">
        <v>74</v>
      </c>
      <c r="D17" s="337">
        <v>4824024</v>
      </c>
      <c r="E17" s="337">
        <v>4205181</v>
      </c>
      <c r="F17" s="3">
        <f t="shared" si="0"/>
        <v>85.06</v>
      </c>
      <c r="G17" s="3">
        <f>ROUND(E17/E7,5)*100</f>
        <v>9.2850000000000001</v>
      </c>
      <c r="H17" s="337">
        <v>5906858</v>
      </c>
      <c r="I17" s="337">
        <v>5661830</v>
      </c>
      <c r="J17" s="3">
        <f t="shared" si="4"/>
        <v>134.63900000000001</v>
      </c>
      <c r="K17" s="3">
        <f>ROUND(I17/I7,5)*100</f>
        <v>10.76</v>
      </c>
      <c r="L17" s="377">
        <v>4617388</v>
      </c>
      <c r="M17" s="377">
        <v>4257973</v>
      </c>
      <c r="N17" s="3">
        <f t="shared" si="1"/>
        <v>75.204999999999998</v>
      </c>
      <c r="O17" s="3">
        <f>ROUND(M17/M7,5)*100</f>
        <v>8.093</v>
      </c>
      <c r="P17" s="475">
        <v>5499592</v>
      </c>
      <c r="Q17" s="475">
        <v>4900901</v>
      </c>
      <c r="R17" s="473">
        <f t="shared" si="2"/>
        <v>115.09899999999999</v>
      </c>
      <c r="S17" s="474">
        <f t="shared" si="3"/>
        <v>9.5069999999999997</v>
      </c>
      <c r="T17" s="201"/>
    </row>
    <row r="18" spans="1:20" ht="26.1" customHeight="1" x14ac:dyDescent="0.15">
      <c r="A18" s="236">
        <v>0</v>
      </c>
      <c r="B18" s="133"/>
      <c r="C18" s="239" t="s">
        <v>75</v>
      </c>
      <c r="D18" s="337">
        <v>3</v>
      </c>
      <c r="E18" s="236">
        <v>0</v>
      </c>
      <c r="F18" s="250" t="s">
        <v>361</v>
      </c>
      <c r="G18" s="236">
        <f>ROUND(E18/E7,5)*100</f>
        <v>0</v>
      </c>
      <c r="H18" s="337">
        <v>3</v>
      </c>
      <c r="I18" s="236">
        <v>0</v>
      </c>
      <c r="J18" s="236">
        <v>0</v>
      </c>
      <c r="K18" s="236">
        <v>0</v>
      </c>
      <c r="L18" s="377">
        <v>3</v>
      </c>
      <c r="M18" s="236">
        <v>0</v>
      </c>
      <c r="N18" s="236">
        <v>0</v>
      </c>
      <c r="O18" s="236">
        <f>ROUND(M18/M7,5)*100</f>
        <v>0</v>
      </c>
      <c r="P18" s="475">
        <v>3</v>
      </c>
      <c r="Q18" s="476">
        <v>0</v>
      </c>
      <c r="R18" s="477">
        <v>0</v>
      </c>
      <c r="S18" s="478">
        <f t="shared" si="3"/>
        <v>0</v>
      </c>
      <c r="T18" s="201"/>
    </row>
    <row r="19" spans="1:20" ht="26.1" customHeight="1" x14ac:dyDescent="0.15">
      <c r="A19" s="337">
        <v>3378429</v>
      </c>
      <c r="B19" s="133"/>
      <c r="C19" s="239" t="s">
        <v>18</v>
      </c>
      <c r="D19" s="337">
        <v>3226380</v>
      </c>
      <c r="E19" s="337">
        <v>3225798</v>
      </c>
      <c r="F19" s="3">
        <f t="shared" si="0"/>
        <v>95.481999999999999</v>
      </c>
      <c r="G19" s="3">
        <f>ROUND(E19/E7,5)*100</f>
        <v>7.1220000000000008</v>
      </c>
      <c r="H19" s="337">
        <v>3176326</v>
      </c>
      <c r="I19" s="337">
        <v>3175282</v>
      </c>
      <c r="J19" s="3">
        <f t="shared" ref="J19" si="5">ROUND(I19/E19,5)*100</f>
        <v>98.433999999999997</v>
      </c>
      <c r="K19" s="3">
        <f>ROUND(I19/I7,5)*100</f>
        <v>6.0350000000000001</v>
      </c>
      <c r="L19" s="377">
        <v>2957675</v>
      </c>
      <c r="M19" s="377">
        <v>2957514</v>
      </c>
      <c r="N19" s="3">
        <f t="shared" ref="N19" si="6">ROUND(M19/I19,5)*100</f>
        <v>93.141999999999996</v>
      </c>
      <c r="O19" s="3">
        <f>ROUND(M19/M7,5)*100</f>
        <v>5.6210000000000004</v>
      </c>
      <c r="P19" s="475">
        <v>2848855</v>
      </c>
      <c r="Q19" s="475">
        <v>2847487</v>
      </c>
      <c r="R19" s="473">
        <f t="shared" si="2"/>
        <v>96.28</v>
      </c>
      <c r="S19" s="474">
        <f t="shared" si="3"/>
        <v>5.524</v>
      </c>
      <c r="T19" s="201"/>
    </row>
    <row r="20" spans="1:20" ht="26.1" customHeight="1" x14ac:dyDescent="0.15">
      <c r="A20" s="236">
        <v>0</v>
      </c>
      <c r="B20" s="133"/>
      <c r="C20" s="239" t="s">
        <v>76</v>
      </c>
      <c r="D20" s="337">
        <v>1</v>
      </c>
      <c r="E20" s="236">
        <v>0</v>
      </c>
      <c r="F20" s="250" t="s">
        <v>361</v>
      </c>
      <c r="G20" s="236">
        <f>ROUND(E20/E7,5)*100</f>
        <v>0</v>
      </c>
      <c r="H20" s="337">
        <v>1</v>
      </c>
      <c r="I20" s="236">
        <v>0</v>
      </c>
      <c r="J20" s="236">
        <v>0</v>
      </c>
      <c r="K20" s="236">
        <f>ROUND(I20/I7,5)*100</f>
        <v>0</v>
      </c>
      <c r="L20" s="377">
        <v>1</v>
      </c>
      <c r="M20" s="236">
        <v>0</v>
      </c>
      <c r="N20" s="236">
        <v>0</v>
      </c>
      <c r="O20" s="236">
        <f>ROUND(M20/M7,5)*100</f>
        <v>0</v>
      </c>
      <c r="P20" s="475">
        <v>1</v>
      </c>
      <c r="Q20" s="476">
        <v>0</v>
      </c>
      <c r="R20" s="477">
        <v>0</v>
      </c>
      <c r="S20" s="479">
        <f t="shared" si="3"/>
        <v>0</v>
      </c>
      <c r="T20" s="201"/>
    </row>
    <row r="21" spans="1:20" ht="26.1" customHeight="1" x14ac:dyDescent="0.15">
      <c r="A21" s="236">
        <v>0</v>
      </c>
      <c r="B21" s="133"/>
      <c r="C21" s="239" t="s">
        <v>77</v>
      </c>
      <c r="D21" s="337">
        <v>41910</v>
      </c>
      <c r="E21" s="236">
        <v>0</v>
      </c>
      <c r="F21" s="250" t="s">
        <v>361</v>
      </c>
      <c r="G21" s="236">
        <f>ROUND(E21/E7,5)*100</f>
        <v>0</v>
      </c>
      <c r="H21" s="337">
        <v>7574</v>
      </c>
      <c r="I21" s="236">
        <v>0</v>
      </c>
      <c r="J21" s="236">
        <v>0</v>
      </c>
      <c r="K21" s="236">
        <f>ROUND(I21/I7,5)*100</f>
        <v>0</v>
      </c>
      <c r="L21" s="377">
        <v>117122</v>
      </c>
      <c r="M21" s="236">
        <v>0</v>
      </c>
      <c r="N21" s="236">
        <v>0</v>
      </c>
      <c r="O21" s="236">
        <f>ROUND(M21/M7,5)*100</f>
        <v>0</v>
      </c>
      <c r="P21" s="475">
        <v>20700</v>
      </c>
      <c r="Q21" s="476">
        <v>0</v>
      </c>
      <c r="R21" s="477">
        <v>0</v>
      </c>
      <c r="S21" s="479">
        <f t="shared" si="3"/>
        <v>0</v>
      </c>
      <c r="T21" s="201"/>
    </row>
    <row r="22" spans="1:20" ht="26.1" customHeight="1" x14ac:dyDescent="0.15">
      <c r="A22" s="308"/>
      <c r="B22" s="133"/>
      <c r="C22" s="239"/>
      <c r="D22" s="266"/>
      <c r="E22" s="266"/>
      <c r="F22" s="250"/>
      <c r="G22" s="3"/>
      <c r="H22" s="266"/>
      <c r="I22" s="266"/>
      <c r="J22" s="3"/>
      <c r="K22" s="3"/>
      <c r="L22" s="377"/>
      <c r="M22" s="377"/>
      <c r="N22" s="3"/>
      <c r="O22" s="3"/>
      <c r="P22" s="472"/>
      <c r="Q22" s="472"/>
      <c r="R22" s="473"/>
      <c r="S22" s="474"/>
      <c r="T22" s="201"/>
    </row>
    <row r="23" spans="1:20" s="137" customFormat="1" ht="26.1" customHeight="1" x14ac:dyDescent="0.15">
      <c r="A23" s="308">
        <f>SUM(A24:A29)</f>
        <v>25807548</v>
      </c>
      <c r="B23" s="704" t="s">
        <v>57</v>
      </c>
      <c r="C23" s="705"/>
      <c r="D23" s="266">
        <f>SUM(D24:D29)</f>
        <v>29261904</v>
      </c>
      <c r="E23" s="266">
        <f>SUM(E24:E29)</f>
        <v>27067336</v>
      </c>
      <c r="F23" s="3">
        <f t="shared" si="0"/>
        <v>104.881</v>
      </c>
      <c r="G23" s="3">
        <f>ROUND(E23/E23,5)*100</f>
        <v>100</v>
      </c>
      <c r="H23" s="266">
        <f>SUM(H24:H29)</f>
        <v>28205843</v>
      </c>
      <c r="I23" s="266">
        <f>SUM(I24:I29)</f>
        <v>26906215</v>
      </c>
      <c r="J23" s="3">
        <f>ROUND(I23/E23,5)*100</f>
        <v>99.405000000000001</v>
      </c>
      <c r="K23" s="3">
        <f>ROUND(I23/I23,5)*100</f>
        <v>100</v>
      </c>
      <c r="L23" s="292">
        <f>SUM(L24:L29)</f>
        <v>29357505</v>
      </c>
      <c r="M23" s="292">
        <f>SUM(M24:M29)</f>
        <v>26834135</v>
      </c>
      <c r="N23" s="3">
        <f t="shared" ref="N23" si="7">ROUND(M23/I23,5)*100</f>
        <v>99.731999999999999</v>
      </c>
      <c r="O23" s="3">
        <f>ROUND(M23/M23,5)*100</f>
        <v>100</v>
      </c>
      <c r="P23" s="472">
        <f>SUM(P24:P29)</f>
        <v>27457172</v>
      </c>
      <c r="Q23" s="472">
        <f>SUM(Q24:Q29)</f>
        <v>25500417</v>
      </c>
      <c r="R23" s="473">
        <f t="shared" si="2"/>
        <v>95.03</v>
      </c>
      <c r="S23" s="474">
        <f>ROUND(Q23/$Q$23,5)*100</f>
        <v>100</v>
      </c>
      <c r="T23" s="12"/>
    </row>
    <row r="24" spans="1:20" ht="26.1" customHeight="1" x14ac:dyDescent="0.15">
      <c r="A24" s="337">
        <v>15265657</v>
      </c>
      <c r="B24" s="138"/>
      <c r="C24" s="240" t="s">
        <v>78</v>
      </c>
      <c r="D24" s="337">
        <v>17300077</v>
      </c>
      <c r="E24" s="337">
        <v>16101739</v>
      </c>
      <c r="F24" s="3">
        <f t="shared" si="0"/>
        <v>105.477</v>
      </c>
      <c r="G24" s="3">
        <f>ROUND(E24/E23,5)*100</f>
        <v>59.488</v>
      </c>
      <c r="H24" s="337">
        <v>15953932</v>
      </c>
      <c r="I24" s="337">
        <v>15533176</v>
      </c>
      <c r="J24" s="3">
        <f>ROUND(I24/E24,5)*100</f>
        <v>96.469000000000008</v>
      </c>
      <c r="K24" s="3">
        <f>ROUND(I24/I23,5)*100</f>
        <v>57.731000000000002</v>
      </c>
      <c r="L24" s="377">
        <v>16284105</v>
      </c>
      <c r="M24" s="377">
        <v>15402724</v>
      </c>
      <c r="N24" s="3">
        <f>ROUND(M24/I24,5)*100</f>
        <v>99.16</v>
      </c>
      <c r="O24" s="3">
        <f>ROUND(M24/M23,5)*100</f>
        <v>57.4</v>
      </c>
      <c r="P24" s="475">
        <v>13050808</v>
      </c>
      <c r="Q24" s="475">
        <v>12694780</v>
      </c>
      <c r="R24" s="473">
        <f>ROUND(Q24/M24,5)*100</f>
        <v>82.418999999999997</v>
      </c>
      <c r="S24" s="474">
        <f t="shared" ref="S24:S29" si="8">ROUND(Q24/$Q$23,5)*100</f>
        <v>49.783000000000001</v>
      </c>
      <c r="T24" s="201"/>
    </row>
    <row r="25" spans="1:20" ht="26.1" customHeight="1" x14ac:dyDescent="0.15">
      <c r="A25" s="337">
        <v>1891084</v>
      </c>
      <c r="B25" s="138"/>
      <c r="C25" s="255" t="s">
        <v>345</v>
      </c>
      <c r="D25" s="337">
        <v>2627068</v>
      </c>
      <c r="E25" s="337">
        <v>2098411</v>
      </c>
      <c r="F25" s="3">
        <f t="shared" si="0"/>
        <v>110.96299999999999</v>
      </c>
      <c r="G25" s="3">
        <f>ROUND(E25/E23,5)*100</f>
        <v>7.7530000000000001</v>
      </c>
      <c r="H25" s="337">
        <v>2613382</v>
      </c>
      <c r="I25" s="337">
        <v>2211752</v>
      </c>
      <c r="J25" s="3">
        <f t="shared" ref="J25" si="9">ROUND(I25/E25,5)*100</f>
        <v>105.40099999999998</v>
      </c>
      <c r="K25" s="3">
        <f>ROUND(I25/I23,5)*100</f>
        <v>8.2199999999999989</v>
      </c>
      <c r="L25" s="377">
        <v>2863368</v>
      </c>
      <c r="M25" s="377">
        <v>1949218</v>
      </c>
      <c r="N25" s="3">
        <f t="shared" ref="N25" si="10">ROUND(M25/I25,5)*100</f>
        <v>88.13</v>
      </c>
      <c r="O25" s="3">
        <f>ROUND(M25/M23,5)*100</f>
        <v>7.2639999999999993</v>
      </c>
      <c r="P25" s="475">
        <v>3651649</v>
      </c>
      <c r="Q25" s="475">
        <v>3036692</v>
      </c>
      <c r="R25" s="473">
        <f>ROUND(Q25/M25,5)*100</f>
        <v>155.79000000000002</v>
      </c>
      <c r="S25" s="474">
        <f t="shared" si="8"/>
        <v>11.908000000000001</v>
      </c>
      <c r="T25" s="201"/>
    </row>
    <row r="26" spans="1:20" ht="26.1" customHeight="1" x14ac:dyDescent="0.15">
      <c r="A26" s="236">
        <v>0</v>
      </c>
      <c r="B26" s="138"/>
      <c r="C26" s="239" t="s">
        <v>60</v>
      </c>
      <c r="D26" s="236">
        <v>0</v>
      </c>
      <c r="E26" s="236">
        <v>0</v>
      </c>
      <c r="F26" s="250" t="s">
        <v>361</v>
      </c>
      <c r="G26" s="139">
        <f>ROUND(E26/E23,5)*100</f>
        <v>0</v>
      </c>
      <c r="H26" s="236">
        <v>0</v>
      </c>
      <c r="I26" s="236">
        <v>0</v>
      </c>
      <c r="J26" s="236">
        <v>0</v>
      </c>
      <c r="K26" s="236">
        <f>ROUND(I26/I23,5)*100</f>
        <v>0</v>
      </c>
      <c r="L26" s="236"/>
      <c r="M26" s="236"/>
      <c r="N26" s="236">
        <v>0</v>
      </c>
      <c r="O26" s="236">
        <f>ROUND(M26/M23,5)*100</f>
        <v>0</v>
      </c>
      <c r="P26" s="476">
        <v>0</v>
      </c>
      <c r="Q26" s="476">
        <v>0</v>
      </c>
      <c r="R26" s="477">
        <v>0</v>
      </c>
      <c r="S26" s="479">
        <f t="shared" si="8"/>
        <v>0</v>
      </c>
      <c r="T26" s="201"/>
    </row>
    <row r="27" spans="1:20" ht="26.1" customHeight="1" x14ac:dyDescent="0.15">
      <c r="A27" s="337">
        <v>1831328</v>
      </c>
      <c r="B27" s="138"/>
      <c r="C27" s="240" t="s">
        <v>61</v>
      </c>
      <c r="D27" s="337">
        <v>2007031</v>
      </c>
      <c r="E27" s="337">
        <v>1845875</v>
      </c>
      <c r="F27" s="3">
        <f t="shared" si="0"/>
        <v>100.79400000000001</v>
      </c>
      <c r="G27" s="3">
        <f>ROUND(E27/E23,5)*100</f>
        <v>6.8199999999999994</v>
      </c>
      <c r="H27" s="337">
        <v>1974965</v>
      </c>
      <c r="I27" s="337">
        <v>1772019</v>
      </c>
      <c r="J27" s="3">
        <f>ROUND(I27/E27,5)*100</f>
        <v>95.998999999999995</v>
      </c>
      <c r="K27" s="3">
        <f>ROUND(I27/I23,5)*100</f>
        <v>6.5860000000000003</v>
      </c>
      <c r="L27" s="377">
        <v>2037883</v>
      </c>
      <c r="M27" s="377">
        <v>1675243</v>
      </c>
      <c r="N27" s="3">
        <f t="shared" ref="N27:N29" si="11">ROUND(M27/I27,5)*100</f>
        <v>94.539000000000001</v>
      </c>
      <c r="O27" s="3">
        <f>ROUND(M27/M23,5)*100</f>
        <v>6.2430000000000003</v>
      </c>
      <c r="P27" s="475">
        <v>2158403</v>
      </c>
      <c r="Q27" s="475">
        <v>1751180</v>
      </c>
      <c r="R27" s="473">
        <f t="shared" si="2"/>
        <v>104.53300000000002</v>
      </c>
      <c r="S27" s="474">
        <f t="shared" si="8"/>
        <v>6.8669999999999991</v>
      </c>
      <c r="T27" s="201"/>
    </row>
    <row r="28" spans="1:20" ht="26.1" customHeight="1" x14ac:dyDescent="0.15">
      <c r="A28" s="337">
        <v>5994773</v>
      </c>
      <c r="B28" s="138"/>
      <c r="C28" s="239" t="s">
        <v>62</v>
      </c>
      <c r="D28" s="337">
        <v>6427891</v>
      </c>
      <c r="E28" s="337">
        <v>6157927</v>
      </c>
      <c r="F28" s="3">
        <f t="shared" si="0"/>
        <v>102.72200000000001</v>
      </c>
      <c r="G28" s="3">
        <f>ROUND(E28/E23,5)*100</f>
        <v>22.75</v>
      </c>
      <c r="H28" s="337">
        <v>6729057</v>
      </c>
      <c r="I28" s="337">
        <v>6479628</v>
      </c>
      <c r="J28" s="3">
        <f t="shared" ref="J28:J29" si="12">ROUND(I28/E28,5)*100</f>
        <v>105.224</v>
      </c>
      <c r="K28" s="3">
        <f>ROUND(I28/I23,5)*100</f>
        <v>24.082000000000001</v>
      </c>
      <c r="L28" s="377">
        <v>7156556</v>
      </c>
      <c r="M28" s="377">
        <v>6802144</v>
      </c>
      <c r="N28" s="3">
        <f t="shared" si="11"/>
        <v>104.977</v>
      </c>
      <c r="O28" s="3">
        <f>ROUND(M28/M23,5)*100</f>
        <v>25.349</v>
      </c>
      <c r="P28" s="475">
        <v>7499518</v>
      </c>
      <c r="Q28" s="475">
        <v>6938843</v>
      </c>
      <c r="R28" s="473">
        <f t="shared" si="2"/>
        <v>102.01</v>
      </c>
      <c r="S28" s="474">
        <f t="shared" si="8"/>
        <v>27.211000000000002</v>
      </c>
      <c r="T28" s="201"/>
    </row>
    <row r="29" spans="1:20" ht="26.1" customHeight="1" x14ac:dyDescent="0.15">
      <c r="A29" s="337">
        <v>824706</v>
      </c>
      <c r="B29" s="140"/>
      <c r="C29" s="240" t="s">
        <v>63</v>
      </c>
      <c r="D29" s="337">
        <v>899837</v>
      </c>
      <c r="E29" s="337">
        <v>863384</v>
      </c>
      <c r="F29" s="3">
        <f t="shared" si="0"/>
        <v>104.69</v>
      </c>
      <c r="G29" s="3">
        <v>3.19</v>
      </c>
      <c r="H29" s="337">
        <v>934507</v>
      </c>
      <c r="I29" s="337">
        <v>909640</v>
      </c>
      <c r="J29" s="3">
        <f t="shared" si="12"/>
        <v>105.35799999999999</v>
      </c>
      <c r="K29" s="3">
        <f>ROUND(I29/I23,5)*100</f>
        <v>3.3809999999999998</v>
      </c>
      <c r="L29" s="377">
        <v>1015593</v>
      </c>
      <c r="M29" s="377">
        <v>1004806</v>
      </c>
      <c r="N29" s="3">
        <f t="shared" si="11"/>
        <v>110.46199999999999</v>
      </c>
      <c r="O29" s="3">
        <f>ROUND(M29/M23,5)*100</f>
        <v>3.7449999999999997</v>
      </c>
      <c r="P29" s="475">
        <v>1096794</v>
      </c>
      <c r="Q29" s="475">
        <v>1078922</v>
      </c>
      <c r="R29" s="473">
        <f t="shared" si="2"/>
        <v>107.376</v>
      </c>
      <c r="S29" s="474">
        <f t="shared" si="8"/>
        <v>4.2309999999999999</v>
      </c>
      <c r="T29" s="201"/>
    </row>
    <row r="30" spans="1:20" ht="9" customHeight="1" thickBot="1" x14ac:dyDescent="0.2">
      <c r="A30" s="314"/>
      <c r="B30" s="141"/>
      <c r="C30" s="241"/>
      <c r="D30" s="268"/>
      <c r="E30" s="268"/>
      <c r="F30" s="143"/>
      <c r="G30" s="143"/>
      <c r="H30" s="144"/>
      <c r="I30" s="144"/>
      <c r="J30" s="145"/>
      <c r="K30" s="145"/>
      <c r="L30" s="144"/>
      <c r="M30" s="144"/>
      <c r="N30" s="145"/>
      <c r="O30" s="145"/>
      <c r="P30" s="144"/>
      <c r="Q30" s="144"/>
      <c r="R30" s="145"/>
      <c r="S30" s="146"/>
      <c r="T30" s="201"/>
    </row>
    <row r="31" spans="1:20" ht="15" customHeight="1" x14ac:dyDescent="0.15">
      <c r="B31" s="708" t="s">
        <v>319</v>
      </c>
      <c r="C31" s="708"/>
      <c r="D31" s="708"/>
      <c r="E31" s="708"/>
      <c r="F31" s="708"/>
      <c r="G31" s="708"/>
      <c r="H31" s="708"/>
      <c r="I31" s="708"/>
      <c r="J31" s="708"/>
      <c r="K31" s="708"/>
      <c r="L31" s="708"/>
      <c r="M31" s="708"/>
      <c r="N31" s="708"/>
      <c r="O31" s="708"/>
      <c r="P31" s="708"/>
      <c r="Q31" s="708"/>
      <c r="S31" s="3" t="s">
        <v>28</v>
      </c>
      <c r="T31" s="22"/>
    </row>
    <row r="32" spans="1:20" ht="18.75" customHeight="1" x14ac:dyDescent="0.15">
      <c r="B32" s="699" t="s">
        <v>338</v>
      </c>
      <c r="C32" s="699"/>
      <c r="D32" s="699"/>
      <c r="E32" s="699"/>
      <c r="F32" s="699"/>
      <c r="G32" s="699"/>
      <c r="H32" s="699"/>
      <c r="I32" s="699"/>
      <c r="J32" s="699"/>
    </row>
  </sheetData>
  <sheetProtection sheet="1" objects="1" scenarios="1" selectLockedCells="1" selectUnlockedCells="1"/>
  <mergeCells count="23">
    <mergeCell ref="B1:D1"/>
    <mergeCell ref="B2:D2"/>
    <mergeCell ref="B3:C5"/>
    <mergeCell ref="D3:G3"/>
    <mergeCell ref="D4:D5"/>
    <mergeCell ref="G4:G5"/>
    <mergeCell ref="E4:E5"/>
    <mergeCell ref="B32:J32"/>
    <mergeCell ref="S4:S5"/>
    <mergeCell ref="H3:K3"/>
    <mergeCell ref="P3:S3"/>
    <mergeCell ref="B7:C7"/>
    <mergeCell ref="L3:O3"/>
    <mergeCell ref="H4:H5"/>
    <mergeCell ref="B23:C23"/>
    <mergeCell ref="B31:Q31"/>
    <mergeCell ref="M4:M5"/>
    <mergeCell ref="O4:O5"/>
    <mergeCell ref="P4:P5"/>
    <mergeCell ref="Q4:Q5"/>
    <mergeCell ref="I4:I5"/>
    <mergeCell ref="K4:K5"/>
    <mergeCell ref="L4:L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32"/>
  <sheetViews>
    <sheetView view="pageBreakPreview" zoomScaleNormal="115" zoomScaleSheetLayoutView="100" workbookViewId="0">
      <pane xSplit="2" ySplit="5" topLeftCell="C6" activePane="bottomRight" state="frozen"/>
      <selection activeCell="G38" sqref="G38"/>
      <selection pane="topRight" activeCell="G38" sqref="G38"/>
      <selection pane="bottomLeft" activeCell="G38" sqref="G38"/>
      <selection pane="bottomRight" activeCell="T8" sqref="T8"/>
    </sheetView>
  </sheetViews>
  <sheetFormatPr defaultRowHeight="26.1" customHeight="1" x14ac:dyDescent="0.15"/>
  <cols>
    <col min="1" max="1" width="1.75" style="63" hidden="1" customWidth="1"/>
    <col min="2" max="2" width="17.5" style="63" hidden="1" customWidth="1"/>
    <col min="3" max="3" width="12.5" style="147" hidden="1" customWidth="1"/>
    <col min="4" max="4" width="11.75" style="147" hidden="1" customWidth="1"/>
    <col min="5" max="5" width="7.75" style="128" hidden="1" customWidth="1"/>
    <col min="6" max="6" width="7.875" style="128" hidden="1" customWidth="1"/>
    <col min="7" max="7" width="12" style="147" hidden="1" customWidth="1"/>
    <col min="8" max="8" width="11.875" style="147" hidden="1" customWidth="1"/>
    <col min="9" max="9" width="8.625" style="128" hidden="1" customWidth="1"/>
    <col min="10" max="10" width="7.625" style="128" customWidth="1"/>
    <col min="11" max="12" width="12.625" style="147" customWidth="1"/>
    <col min="13" max="14" width="7.625" style="128" customWidth="1"/>
    <col min="15" max="15" width="12.625" style="147" customWidth="1"/>
    <col min="16" max="16" width="13.25" style="147" customWidth="1"/>
    <col min="17" max="17" width="9.125" style="128" customWidth="1"/>
    <col min="18" max="18" width="8.75" style="128" customWidth="1"/>
    <col min="19" max="16384" width="9" style="63"/>
  </cols>
  <sheetData>
    <row r="1" spans="1:19" ht="5.0999999999999996" customHeight="1" x14ac:dyDescent="0.15">
      <c r="A1" s="712"/>
      <c r="B1" s="712"/>
      <c r="C1" s="712"/>
      <c r="D1" s="293"/>
      <c r="E1" s="125"/>
      <c r="F1" s="125"/>
      <c r="G1" s="293"/>
      <c r="H1" s="293"/>
      <c r="I1" s="126"/>
      <c r="J1" s="125"/>
      <c r="K1" s="249"/>
      <c r="L1" s="249"/>
      <c r="M1" s="125"/>
      <c r="N1" s="125"/>
      <c r="O1" s="249"/>
      <c r="P1" s="249"/>
      <c r="Q1" s="125"/>
      <c r="R1" s="3"/>
      <c r="S1" s="22"/>
    </row>
    <row r="2" spans="1:19" ht="15" customHeight="1" thickBot="1" x14ac:dyDescent="0.2">
      <c r="A2" s="713" t="s">
        <v>376</v>
      </c>
      <c r="B2" s="713"/>
      <c r="C2" s="713"/>
      <c r="D2" s="127"/>
      <c r="E2" s="10"/>
      <c r="F2" s="10"/>
      <c r="G2" s="127"/>
      <c r="H2" s="127"/>
      <c r="J2" s="10"/>
      <c r="K2" s="127"/>
      <c r="L2" s="127"/>
      <c r="M2" s="10"/>
      <c r="N2" s="10"/>
      <c r="O2" s="127"/>
      <c r="P2" s="127"/>
      <c r="Q2" s="10"/>
      <c r="R2" s="162" t="s">
        <v>1</v>
      </c>
      <c r="S2" s="22"/>
    </row>
    <row r="3" spans="1:19" ht="40.5" customHeight="1" x14ac:dyDescent="0.15">
      <c r="A3" s="714" t="s">
        <v>64</v>
      </c>
      <c r="B3" s="715"/>
      <c r="C3" s="701" t="s">
        <v>369</v>
      </c>
      <c r="D3" s="702"/>
      <c r="E3" s="702"/>
      <c r="F3" s="696"/>
      <c r="G3" s="693"/>
      <c r="H3" s="693"/>
      <c r="I3" s="693"/>
      <c r="J3" s="693"/>
      <c r="K3" s="693" t="s">
        <v>402</v>
      </c>
      <c r="L3" s="693"/>
      <c r="M3" s="693"/>
      <c r="N3" s="693"/>
      <c r="O3" s="703" t="s">
        <v>430</v>
      </c>
      <c r="P3" s="697"/>
      <c r="Q3" s="697"/>
      <c r="R3" s="723"/>
      <c r="S3" s="248"/>
    </row>
    <row r="4" spans="1:19" s="22" customFormat="1" ht="30" customHeight="1" x14ac:dyDescent="0.15">
      <c r="A4" s="716"/>
      <c r="B4" s="717"/>
      <c r="C4" s="706" t="s">
        <v>31</v>
      </c>
      <c r="D4" s="706" t="s">
        <v>32</v>
      </c>
      <c r="E4" s="129" t="s">
        <v>33</v>
      </c>
      <c r="F4" s="720" t="s">
        <v>34</v>
      </c>
      <c r="G4" s="706" t="s">
        <v>31</v>
      </c>
      <c r="H4" s="706" t="s">
        <v>32</v>
      </c>
      <c r="I4" s="130" t="s">
        <v>33</v>
      </c>
      <c r="J4" s="685" t="s">
        <v>34</v>
      </c>
      <c r="K4" s="686" t="s">
        <v>31</v>
      </c>
      <c r="L4" s="686" t="s">
        <v>32</v>
      </c>
      <c r="M4" s="129" t="s">
        <v>33</v>
      </c>
      <c r="N4" s="709" t="s">
        <v>34</v>
      </c>
      <c r="O4" s="686" t="s">
        <v>31</v>
      </c>
      <c r="P4" s="686" t="s">
        <v>32</v>
      </c>
      <c r="Q4" s="129" t="s">
        <v>33</v>
      </c>
      <c r="R4" s="724" t="s">
        <v>34</v>
      </c>
      <c r="S4" s="248"/>
    </row>
    <row r="5" spans="1:19" ht="30" customHeight="1" x14ac:dyDescent="0.15">
      <c r="A5" s="718"/>
      <c r="B5" s="719"/>
      <c r="C5" s="707"/>
      <c r="D5" s="707"/>
      <c r="E5" s="131" t="s">
        <v>35</v>
      </c>
      <c r="F5" s="721"/>
      <c r="G5" s="707"/>
      <c r="H5" s="707"/>
      <c r="I5" s="132" t="s">
        <v>35</v>
      </c>
      <c r="J5" s="685"/>
      <c r="K5" s="686"/>
      <c r="L5" s="686"/>
      <c r="M5" s="131" t="s">
        <v>35</v>
      </c>
      <c r="N5" s="709"/>
      <c r="O5" s="686"/>
      <c r="P5" s="686"/>
      <c r="Q5" s="131" t="s">
        <v>35</v>
      </c>
      <c r="R5" s="724"/>
      <c r="S5" s="248"/>
    </row>
    <row r="6" spans="1:19" ht="9" customHeight="1" x14ac:dyDescent="0.15">
      <c r="A6" s="237"/>
      <c r="B6" s="238"/>
      <c r="C6" s="134"/>
      <c r="D6" s="134"/>
      <c r="E6" s="135"/>
      <c r="F6" s="135"/>
      <c r="G6" s="134"/>
      <c r="H6" s="134"/>
      <c r="I6" s="135"/>
      <c r="J6" s="135"/>
      <c r="K6" s="134"/>
      <c r="L6" s="134"/>
      <c r="M6" s="135"/>
      <c r="N6" s="135"/>
      <c r="O6" s="134"/>
      <c r="P6" s="134"/>
      <c r="Q6" s="135"/>
      <c r="R6" s="399"/>
      <c r="S6" s="248"/>
    </row>
    <row r="7" spans="1:19" s="137" customFormat="1" ht="26.1" customHeight="1" x14ac:dyDescent="0.15">
      <c r="A7" s="704" t="s">
        <v>36</v>
      </c>
      <c r="B7" s="705"/>
      <c r="C7" s="292">
        <f>SUM(C8:C21)</f>
        <v>50497484</v>
      </c>
      <c r="D7" s="292">
        <f>SUM(D8:D21)</f>
        <v>45291513</v>
      </c>
      <c r="E7" s="3">
        <v>103.82299999999999</v>
      </c>
      <c r="F7" s="3">
        <f>ROUND(D7/D7,5)*100</f>
        <v>100</v>
      </c>
      <c r="G7" s="292">
        <f>SUM(G8:G21)</f>
        <v>57832708</v>
      </c>
      <c r="H7" s="292">
        <f>SUM(H8:H21)</f>
        <v>52617619</v>
      </c>
      <c r="I7" s="3">
        <f>ROUND(H7/D7,5)*100</f>
        <v>116.17500000000001</v>
      </c>
      <c r="J7" s="3">
        <f>ROUND(H7/H7,5)*100</f>
        <v>100</v>
      </c>
      <c r="K7" s="258">
        <f>SUM(K8:K21)</f>
        <v>52227640</v>
      </c>
      <c r="L7" s="258">
        <f>SUM(L8:L21)</f>
        <v>52616185</v>
      </c>
      <c r="M7" s="3">
        <f>ROUND(L7/H7,5)*100</f>
        <v>99.997</v>
      </c>
      <c r="N7" s="3">
        <f>ROUND(L7/L7,5)*100</f>
        <v>100</v>
      </c>
      <c r="O7" s="472">
        <f>SUM(O8:O21)</f>
        <v>55969959</v>
      </c>
      <c r="P7" s="472">
        <f>SUM(P8:P21)</f>
        <v>51549346</v>
      </c>
      <c r="Q7" s="473">
        <f>ROUND(P7/L7,5)*100</f>
        <v>97.972000000000008</v>
      </c>
      <c r="R7" s="480">
        <f>ROUND(P7/$P$7,5)*100</f>
        <v>100</v>
      </c>
      <c r="S7" s="12"/>
    </row>
    <row r="8" spans="1:19" ht="26.1" customHeight="1" x14ac:dyDescent="0.15">
      <c r="A8" s="133"/>
      <c r="B8" s="239" t="s">
        <v>65</v>
      </c>
      <c r="C8" s="388">
        <v>374435</v>
      </c>
      <c r="D8" s="388">
        <v>370189</v>
      </c>
      <c r="E8" s="3">
        <v>104.571</v>
      </c>
      <c r="F8" s="3">
        <f>ROUND(D8/D7,5)*100</f>
        <v>0.81700000000000006</v>
      </c>
      <c r="G8" s="388">
        <v>328459</v>
      </c>
      <c r="H8" s="388">
        <v>321453</v>
      </c>
      <c r="I8" s="3">
        <f>ROUND(H8/D8,5)*100</f>
        <v>86.834999999999994</v>
      </c>
      <c r="J8" s="3">
        <f>ROUND(H8/H7,5)*100</f>
        <v>0.61099999999999999</v>
      </c>
      <c r="K8" s="337">
        <v>341324</v>
      </c>
      <c r="L8" s="337">
        <v>336734</v>
      </c>
      <c r="M8" s="3">
        <f t="shared" ref="M8:M17" si="0">ROUND(L8/H8,5)*100</f>
        <v>104.75399999999999</v>
      </c>
      <c r="N8" s="3">
        <f>ROUND(L8/L7,5)*100</f>
        <v>0.64</v>
      </c>
      <c r="O8" s="472">
        <v>344907</v>
      </c>
      <c r="P8" s="472">
        <v>338814</v>
      </c>
      <c r="Q8" s="473">
        <f t="shared" ref="Q8:Q29" si="1">ROUND(P8/L8,5)*100</f>
        <v>100.61800000000001</v>
      </c>
      <c r="R8" s="480">
        <f t="shared" ref="R8:R21" si="2">ROUND(P8/$P$7,5)*100</f>
        <v>0.65700000000000003</v>
      </c>
      <c r="S8" s="248"/>
    </row>
    <row r="9" spans="1:19" ht="26.1" customHeight="1" x14ac:dyDescent="0.15">
      <c r="A9" s="133"/>
      <c r="B9" s="239" t="s">
        <v>66</v>
      </c>
      <c r="C9" s="388">
        <v>7607746</v>
      </c>
      <c r="D9" s="388">
        <v>7319861</v>
      </c>
      <c r="E9" s="3">
        <v>113.336</v>
      </c>
      <c r="F9" s="3">
        <f>ROUND(D9/D7,5)*100</f>
        <v>16.162000000000003</v>
      </c>
      <c r="G9" s="388">
        <v>12304388</v>
      </c>
      <c r="H9" s="388">
        <v>11725490</v>
      </c>
      <c r="I9" s="3">
        <f>ROUND(H9/D9,5)*100</f>
        <v>160.18699999999998</v>
      </c>
      <c r="J9" s="3">
        <f>ROUND(H9/H7,5)*100</f>
        <v>22.284000000000002</v>
      </c>
      <c r="K9" s="337">
        <v>11308890</v>
      </c>
      <c r="L9" s="337">
        <v>10879053</v>
      </c>
      <c r="M9" s="3">
        <f t="shared" si="0"/>
        <v>92.781000000000006</v>
      </c>
      <c r="N9" s="3">
        <f>ROUND(L9/L7,5)*100</f>
        <v>20.675999999999998</v>
      </c>
      <c r="O9" s="472">
        <v>11007504</v>
      </c>
      <c r="P9" s="472">
        <v>10739507</v>
      </c>
      <c r="Q9" s="473">
        <f t="shared" si="1"/>
        <v>98.716999999999999</v>
      </c>
      <c r="R9" s="480">
        <f t="shared" si="2"/>
        <v>20.832999999999998</v>
      </c>
      <c r="S9" s="248"/>
    </row>
    <row r="10" spans="1:19" ht="26.1" customHeight="1" x14ac:dyDescent="0.15">
      <c r="A10" s="133"/>
      <c r="B10" s="239" t="s">
        <v>67</v>
      </c>
      <c r="C10" s="388">
        <v>21781521</v>
      </c>
      <c r="D10" s="388">
        <v>20554172</v>
      </c>
      <c r="E10" s="3">
        <v>103.127</v>
      </c>
      <c r="F10" s="3">
        <f>ROUND(D10/D7,5)*100</f>
        <v>45.381999999999998</v>
      </c>
      <c r="G10" s="388">
        <v>23533819</v>
      </c>
      <c r="H10" s="388">
        <v>21412760</v>
      </c>
      <c r="I10" s="3">
        <f>ROUND(H10/D10,5)*100</f>
        <v>104.17700000000001</v>
      </c>
      <c r="J10" s="3">
        <f>ROUND(H10/H7,5)*100</f>
        <v>40.695</v>
      </c>
      <c r="K10" s="337">
        <v>22109630</v>
      </c>
      <c r="L10" s="337">
        <v>22933831</v>
      </c>
      <c r="M10" s="3">
        <f t="shared" si="0"/>
        <v>107.104</v>
      </c>
      <c r="N10" s="3">
        <f>ROUND(L10/L7,5)*100</f>
        <v>43.586999999999996</v>
      </c>
      <c r="O10" s="472">
        <v>23987912</v>
      </c>
      <c r="P10" s="472">
        <v>22974370</v>
      </c>
      <c r="Q10" s="473">
        <f t="shared" si="1"/>
        <v>100.17700000000001</v>
      </c>
      <c r="R10" s="480">
        <f t="shared" si="2"/>
        <v>44.568000000000005</v>
      </c>
      <c r="S10" s="248"/>
    </row>
    <row r="11" spans="1:19" ht="26.1" customHeight="1" x14ac:dyDescent="0.15">
      <c r="A11" s="133"/>
      <c r="B11" s="239" t="s">
        <v>68</v>
      </c>
      <c r="C11" s="388">
        <v>2228658</v>
      </c>
      <c r="D11" s="388">
        <v>2116753</v>
      </c>
      <c r="E11" s="3">
        <v>101.387</v>
      </c>
      <c r="F11" s="3">
        <f>ROUND(D11/D7,5)*100</f>
        <v>4.6739999999999995</v>
      </c>
      <c r="G11" s="388">
        <v>2143714</v>
      </c>
      <c r="H11" s="388">
        <v>2061811</v>
      </c>
      <c r="I11" s="3">
        <f t="shared" ref="I11:I17" si="3">ROUND(H11/D11,5)*100</f>
        <v>97.403999999999996</v>
      </c>
      <c r="J11" s="3">
        <f>ROUND(H11/H7,5)*100</f>
        <v>3.9180000000000001</v>
      </c>
      <c r="K11" s="337">
        <v>2462222</v>
      </c>
      <c r="L11" s="337">
        <v>2398957</v>
      </c>
      <c r="M11" s="3">
        <f t="shared" si="0"/>
        <v>116.352</v>
      </c>
      <c r="N11" s="3">
        <f>ROUND(L11/L7,5)*100</f>
        <v>4.5590000000000002</v>
      </c>
      <c r="O11" s="472">
        <v>2346958</v>
      </c>
      <c r="P11" s="472">
        <v>2249118</v>
      </c>
      <c r="Q11" s="473">
        <f t="shared" si="1"/>
        <v>93.754000000000005</v>
      </c>
      <c r="R11" s="480">
        <f t="shared" si="2"/>
        <v>4.3630000000000004</v>
      </c>
      <c r="S11" s="248"/>
    </row>
    <row r="12" spans="1:19" ht="26.1" customHeight="1" x14ac:dyDescent="0.15">
      <c r="A12" s="133"/>
      <c r="B12" s="239" t="s">
        <v>69</v>
      </c>
      <c r="C12" s="388">
        <v>72944</v>
      </c>
      <c r="D12" s="388">
        <v>50528</v>
      </c>
      <c r="E12" s="3">
        <v>81.716999999999999</v>
      </c>
      <c r="F12" s="3">
        <f>ROUND(D12/D7,5)*100</f>
        <v>0.11199999999999999</v>
      </c>
      <c r="G12" s="388">
        <v>56538</v>
      </c>
      <c r="H12" s="388">
        <v>53722</v>
      </c>
      <c r="I12" s="3">
        <f t="shared" si="3"/>
        <v>106.321</v>
      </c>
      <c r="J12" s="3">
        <f>ROUND(H12/H7,5)*100</f>
        <v>0.10200000000000001</v>
      </c>
      <c r="K12" s="337">
        <v>69238</v>
      </c>
      <c r="L12" s="337">
        <v>63639</v>
      </c>
      <c r="M12" s="3">
        <f t="shared" si="0"/>
        <v>118.46000000000001</v>
      </c>
      <c r="N12" s="3">
        <f>ROUND(L12/L7,5)*100</f>
        <v>0.121</v>
      </c>
      <c r="O12" s="472">
        <v>52823</v>
      </c>
      <c r="P12" s="472">
        <v>51210</v>
      </c>
      <c r="Q12" s="473">
        <f t="shared" si="1"/>
        <v>80.47</v>
      </c>
      <c r="R12" s="480">
        <f t="shared" si="2"/>
        <v>9.9000000000000005E-2</v>
      </c>
      <c r="S12" s="248"/>
    </row>
    <row r="13" spans="1:19" ht="26.1" customHeight="1" x14ac:dyDescent="0.15">
      <c r="A13" s="133"/>
      <c r="B13" s="239" t="s">
        <v>70</v>
      </c>
      <c r="C13" s="388">
        <v>284923</v>
      </c>
      <c r="D13" s="388">
        <v>249731</v>
      </c>
      <c r="E13" s="3">
        <v>306.40299999999996</v>
      </c>
      <c r="F13" s="3">
        <f>ROUND(D13/D7,5)*100</f>
        <v>0.55100000000000005</v>
      </c>
      <c r="G13" s="388">
        <v>184658</v>
      </c>
      <c r="H13" s="388">
        <v>132935</v>
      </c>
      <c r="I13" s="3">
        <f t="shared" si="3"/>
        <v>53.230999999999995</v>
      </c>
      <c r="J13" s="3">
        <f>ROUND(H13/H7,5)*100</f>
        <v>0.253</v>
      </c>
      <c r="K13" s="337">
        <v>93830</v>
      </c>
      <c r="L13" s="337">
        <v>130341</v>
      </c>
      <c r="M13" s="3">
        <f t="shared" si="0"/>
        <v>98.048999999999992</v>
      </c>
      <c r="N13" s="3">
        <f>ROUND(L13/L7,5)*100</f>
        <v>0.248</v>
      </c>
      <c r="O13" s="472">
        <v>127294</v>
      </c>
      <c r="P13" s="472">
        <v>94784</v>
      </c>
      <c r="Q13" s="473">
        <f t="shared" si="1"/>
        <v>72.72</v>
      </c>
      <c r="R13" s="480">
        <f t="shared" si="2"/>
        <v>0.184</v>
      </c>
      <c r="S13" s="248"/>
    </row>
    <row r="14" spans="1:19" ht="26.1" customHeight="1" x14ac:dyDescent="0.15">
      <c r="A14" s="133"/>
      <c r="B14" s="239" t="s">
        <v>71</v>
      </c>
      <c r="C14" s="388">
        <v>404172</v>
      </c>
      <c r="D14" s="388">
        <v>383830</v>
      </c>
      <c r="E14" s="3">
        <v>95.906999999999996</v>
      </c>
      <c r="F14" s="3">
        <f>ROUND(D14/D7,5)*100</f>
        <v>0.84699999999999998</v>
      </c>
      <c r="G14" s="388">
        <v>218904</v>
      </c>
      <c r="H14" s="388">
        <v>211448</v>
      </c>
      <c r="I14" s="3">
        <f t="shared" si="3"/>
        <v>55.088999999999999</v>
      </c>
      <c r="J14" s="3">
        <f>ROUND(H14/H7,5)*100</f>
        <v>0.40200000000000002</v>
      </c>
      <c r="K14" s="337">
        <v>225403</v>
      </c>
      <c r="L14" s="337">
        <v>221771</v>
      </c>
      <c r="M14" s="3">
        <f t="shared" si="0"/>
        <v>104.88200000000001</v>
      </c>
      <c r="N14" s="3">
        <f>ROUND(L14/L7,5)*100</f>
        <v>0.42100000000000004</v>
      </c>
      <c r="O14" s="472">
        <v>347791</v>
      </c>
      <c r="P14" s="472">
        <v>342290</v>
      </c>
      <c r="Q14" s="473">
        <f t="shared" si="1"/>
        <v>154.34399999999999</v>
      </c>
      <c r="R14" s="480">
        <f t="shared" si="2"/>
        <v>0.66400000000000003</v>
      </c>
      <c r="S14" s="248"/>
    </row>
    <row r="15" spans="1:19" ht="26.1" customHeight="1" x14ac:dyDescent="0.15">
      <c r="A15" s="133"/>
      <c r="B15" s="239" t="s">
        <v>72</v>
      </c>
      <c r="C15" s="388">
        <v>8401575</v>
      </c>
      <c r="D15" s="388">
        <v>5732393</v>
      </c>
      <c r="E15" s="3">
        <v>114.58999999999999</v>
      </c>
      <c r="F15" s="3">
        <f>ROUND(D15/D7,5)*100</f>
        <v>12.656999999999998</v>
      </c>
      <c r="G15" s="388">
        <v>8787257</v>
      </c>
      <c r="H15" s="388">
        <v>6710215</v>
      </c>
      <c r="I15" s="3">
        <f t="shared" si="3"/>
        <v>117.05799999999999</v>
      </c>
      <c r="J15" s="3">
        <f>ROUND(H15/H7,5)*100</f>
        <v>12.753</v>
      </c>
      <c r="K15" s="337">
        <v>7056222</v>
      </c>
      <c r="L15" s="337">
        <v>7577846</v>
      </c>
      <c r="M15" s="3">
        <f t="shared" si="0"/>
        <v>112.92999999999999</v>
      </c>
      <c r="N15" s="3">
        <f>ROUND(L15/L7,5)*100</f>
        <v>14.402000000000001</v>
      </c>
      <c r="O15" s="472">
        <v>8498138</v>
      </c>
      <c r="P15" s="472">
        <v>6140171</v>
      </c>
      <c r="Q15" s="473">
        <f t="shared" si="1"/>
        <v>81.028000000000006</v>
      </c>
      <c r="R15" s="480">
        <f t="shared" si="2"/>
        <v>11.911</v>
      </c>
      <c r="S15" s="248"/>
    </row>
    <row r="16" spans="1:19" ht="26.1" customHeight="1" x14ac:dyDescent="0.15">
      <c r="A16" s="133"/>
      <c r="B16" s="239" t="s">
        <v>73</v>
      </c>
      <c r="C16" s="388">
        <v>1249192</v>
      </c>
      <c r="D16" s="388">
        <v>1083077</v>
      </c>
      <c r="E16" s="3">
        <v>117.191</v>
      </c>
      <c r="F16" s="3">
        <f>ROUND(D16/D7,5)*100</f>
        <v>2.391</v>
      </c>
      <c r="G16" s="388">
        <v>1184209</v>
      </c>
      <c r="H16" s="388">
        <v>1150673</v>
      </c>
      <c r="I16" s="3">
        <f t="shared" si="3"/>
        <v>106.24100000000001</v>
      </c>
      <c r="J16" s="3">
        <f>ROUND(H16/H7,5)*100</f>
        <v>2.1870000000000003</v>
      </c>
      <c r="K16" s="337">
        <v>868692</v>
      </c>
      <c r="L16" s="337">
        <v>858526</v>
      </c>
      <c r="M16" s="3">
        <f t="shared" si="0"/>
        <v>74.611000000000004</v>
      </c>
      <c r="N16" s="3">
        <f>ROUND(L16/L7,5)*100</f>
        <v>1.6320000000000001</v>
      </c>
      <c r="O16" s="472">
        <v>887481</v>
      </c>
      <c r="P16" s="472">
        <v>870694</v>
      </c>
      <c r="Q16" s="473">
        <f t="shared" si="1"/>
        <v>101.417</v>
      </c>
      <c r="R16" s="480">
        <f t="shared" si="2"/>
        <v>1.6889999999999998</v>
      </c>
      <c r="S16" s="248"/>
    </row>
    <row r="17" spans="1:19" ht="26.1" customHeight="1" x14ac:dyDescent="0.15">
      <c r="A17" s="133"/>
      <c r="B17" s="239" t="s">
        <v>74</v>
      </c>
      <c r="C17" s="388">
        <v>4824024</v>
      </c>
      <c r="D17" s="388">
        <v>4205181</v>
      </c>
      <c r="E17" s="3">
        <v>85.06</v>
      </c>
      <c r="F17" s="3">
        <f>ROUND(D17/D7,5)*100</f>
        <v>9.2850000000000001</v>
      </c>
      <c r="G17" s="388">
        <v>5906858</v>
      </c>
      <c r="H17" s="388">
        <v>5661830</v>
      </c>
      <c r="I17" s="3">
        <f t="shared" si="3"/>
        <v>134.63900000000001</v>
      </c>
      <c r="J17" s="3">
        <f>ROUND(H17/H7,5)*100</f>
        <v>10.76</v>
      </c>
      <c r="K17" s="337">
        <v>4617388</v>
      </c>
      <c r="L17" s="337">
        <v>4257973</v>
      </c>
      <c r="M17" s="3">
        <f t="shared" si="0"/>
        <v>75.204999999999998</v>
      </c>
      <c r="N17" s="3">
        <f>ROUND(L17/L7,5)*100</f>
        <v>8.093</v>
      </c>
      <c r="O17" s="472">
        <v>5499592</v>
      </c>
      <c r="P17" s="472">
        <v>4900901</v>
      </c>
      <c r="Q17" s="473">
        <f t="shared" si="1"/>
        <v>115.09899999999999</v>
      </c>
      <c r="R17" s="480">
        <f t="shared" si="2"/>
        <v>9.5069999999999997</v>
      </c>
      <c r="S17" s="248"/>
    </row>
    <row r="18" spans="1:19" ht="26.1" customHeight="1" x14ac:dyDescent="0.15">
      <c r="A18" s="133"/>
      <c r="B18" s="239" t="s">
        <v>75</v>
      </c>
      <c r="C18" s="388">
        <v>3</v>
      </c>
      <c r="D18" s="236">
        <v>0</v>
      </c>
      <c r="E18" s="236" t="s">
        <v>95</v>
      </c>
      <c r="F18" s="236">
        <f>ROUND(D18/D7,5)*100</f>
        <v>0</v>
      </c>
      <c r="G18" s="388">
        <v>3</v>
      </c>
      <c r="H18" s="236">
        <v>0</v>
      </c>
      <c r="I18" s="236">
        <v>0</v>
      </c>
      <c r="J18" s="236">
        <v>0</v>
      </c>
      <c r="K18" s="337">
        <v>3</v>
      </c>
      <c r="L18" s="236">
        <v>0</v>
      </c>
      <c r="M18" s="236">
        <v>0</v>
      </c>
      <c r="N18" s="236">
        <f>ROUND(L18/L7,5)*100</f>
        <v>0</v>
      </c>
      <c r="O18" s="472">
        <v>3</v>
      </c>
      <c r="P18" s="477">
        <v>0</v>
      </c>
      <c r="Q18" s="481">
        <v>0</v>
      </c>
      <c r="R18" s="482">
        <f t="shared" si="2"/>
        <v>0</v>
      </c>
      <c r="S18" s="248"/>
    </row>
    <row r="19" spans="1:19" ht="26.1" customHeight="1" x14ac:dyDescent="0.15">
      <c r="A19" s="133"/>
      <c r="B19" s="239" t="s">
        <v>18</v>
      </c>
      <c r="C19" s="388">
        <v>3226380</v>
      </c>
      <c r="D19" s="388">
        <v>3225798</v>
      </c>
      <c r="E19" s="3">
        <v>95.481999999999999</v>
      </c>
      <c r="F19" s="3">
        <f>ROUND(D19/D7,5)*100</f>
        <v>7.1220000000000008</v>
      </c>
      <c r="G19" s="388">
        <v>3176326</v>
      </c>
      <c r="H19" s="388">
        <v>3175282</v>
      </c>
      <c r="I19" s="3">
        <f t="shared" ref="I19" si="4">ROUND(H19/D19,5)*100</f>
        <v>98.433999999999997</v>
      </c>
      <c r="J19" s="3">
        <f>ROUND(H19/H7,5)*100</f>
        <v>6.0350000000000001</v>
      </c>
      <c r="K19" s="337">
        <v>2957675</v>
      </c>
      <c r="L19" s="337">
        <v>2957514</v>
      </c>
      <c r="M19" s="3">
        <f t="shared" ref="M19" si="5">ROUND(L19/H19,5)*100</f>
        <v>93.141999999999996</v>
      </c>
      <c r="N19" s="3">
        <f>ROUND(L19/L7,5)*100</f>
        <v>5.6210000000000004</v>
      </c>
      <c r="O19" s="472">
        <v>2848855</v>
      </c>
      <c r="P19" s="472">
        <v>2847487</v>
      </c>
      <c r="Q19" s="473">
        <f t="shared" si="1"/>
        <v>96.28</v>
      </c>
      <c r="R19" s="480">
        <f t="shared" si="2"/>
        <v>5.524</v>
      </c>
      <c r="S19" s="248"/>
    </row>
    <row r="20" spans="1:19" ht="26.1" customHeight="1" x14ac:dyDescent="0.15">
      <c r="A20" s="133"/>
      <c r="B20" s="239" t="s">
        <v>76</v>
      </c>
      <c r="C20" s="388">
        <v>1</v>
      </c>
      <c r="D20" s="236">
        <v>0</v>
      </c>
      <c r="E20" s="236" t="s">
        <v>95</v>
      </c>
      <c r="F20" s="236">
        <f>ROUND(D20/D7,5)*100</f>
        <v>0</v>
      </c>
      <c r="G20" s="388">
        <v>1</v>
      </c>
      <c r="H20" s="236">
        <v>0</v>
      </c>
      <c r="I20" s="236">
        <v>0</v>
      </c>
      <c r="J20" s="236">
        <f>ROUND(H20/H7,5)*100</f>
        <v>0</v>
      </c>
      <c r="K20" s="337">
        <v>1</v>
      </c>
      <c r="L20" s="236">
        <v>0</v>
      </c>
      <c r="M20" s="236">
        <v>0</v>
      </c>
      <c r="N20" s="236">
        <f>ROUND(L20/L7,5)*100</f>
        <v>0</v>
      </c>
      <c r="O20" s="472">
        <v>1</v>
      </c>
      <c r="P20" s="477">
        <v>0</v>
      </c>
      <c r="Q20" s="481">
        <v>0</v>
      </c>
      <c r="R20" s="482">
        <f t="shared" si="2"/>
        <v>0</v>
      </c>
      <c r="S20" s="248"/>
    </row>
    <row r="21" spans="1:19" ht="26.1" customHeight="1" x14ac:dyDescent="0.15">
      <c r="A21" s="133"/>
      <c r="B21" s="239" t="s">
        <v>77</v>
      </c>
      <c r="C21" s="388">
        <v>41910</v>
      </c>
      <c r="D21" s="236">
        <v>0</v>
      </c>
      <c r="E21" s="236" t="s">
        <v>95</v>
      </c>
      <c r="F21" s="236">
        <f>ROUND(D21/D7,5)*100</f>
        <v>0</v>
      </c>
      <c r="G21" s="388">
        <v>7574</v>
      </c>
      <c r="H21" s="236">
        <v>0</v>
      </c>
      <c r="I21" s="236">
        <v>0</v>
      </c>
      <c r="J21" s="236">
        <f>ROUND(H21/H7,5)*100</f>
        <v>0</v>
      </c>
      <c r="K21" s="337">
        <v>117122</v>
      </c>
      <c r="L21" s="236">
        <v>0</v>
      </c>
      <c r="M21" s="236">
        <v>0</v>
      </c>
      <c r="N21" s="236">
        <f>ROUND(L21/L7,5)*100</f>
        <v>0</v>
      </c>
      <c r="O21" s="472">
        <v>20700</v>
      </c>
      <c r="P21" s="477">
        <v>0</v>
      </c>
      <c r="Q21" s="481">
        <v>0</v>
      </c>
      <c r="R21" s="482">
        <f t="shared" si="2"/>
        <v>0</v>
      </c>
      <c r="S21" s="248"/>
    </row>
    <row r="22" spans="1:19" ht="26.1" customHeight="1" x14ac:dyDescent="0.15">
      <c r="A22" s="133"/>
      <c r="B22" s="239"/>
      <c r="C22" s="292"/>
      <c r="D22" s="292"/>
      <c r="E22" s="3"/>
      <c r="F22" s="3"/>
      <c r="G22" s="292"/>
      <c r="H22" s="292"/>
      <c r="I22" s="3"/>
      <c r="J22" s="3"/>
      <c r="K22" s="258"/>
      <c r="L22" s="258"/>
      <c r="M22" s="3"/>
      <c r="N22" s="3"/>
      <c r="O22" s="472"/>
      <c r="P22" s="472"/>
      <c r="Q22" s="473"/>
      <c r="R22" s="480"/>
      <c r="S22" s="248"/>
    </row>
    <row r="23" spans="1:19" s="137" customFormat="1" ht="26.1" customHeight="1" x14ac:dyDescent="0.15">
      <c r="A23" s="704" t="s">
        <v>57</v>
      </c>
      <c r="B23" s="705"/>
      <c r="C23" s="292">
        <f>SUM(C24:C29)</f>
        <v>29261904</v>
      </c>
      <c r="D23" s="292">
        <f>SUM(D24:D29)</f>
        <v>27067336</v>
      </c>
      <c r="E23" s="3">
        <v>104.881</v>
      </c>
      <c r="F23" s="3">
        <f>ROUND(D23/D23,5)*100</f>
        <v>100</v>
      </c>
      <c r="G23" s="292">
        <f>SUM(G24:G29)</f>
        <v>28205843</v>
      </c>
      <c r="H23" s="292">
        <f>SUM(H24:H29)</f>
        <v>26906215</v>
      </c>
      <c r="I23" s="3">
        <f>ROUND(H23/D23,5)*100</f>
        <v>99.405000000000001</v>
      </c>
      <c r="J23" s="3">
        <f>ROUND(H23/H23,5)*100</f>
        <v>100</v>
      </c>
      <c r="K23" s="258">
        <f>SUM(K24:K29)</f>
        <v>29357505</v>
      </c>
      <c r="L23" s="258">
        <f>SUM(L24:L29)</f>
        <v>26834135</v>
      </c>
      <c r="M23" s="3">
        <f t="shared" ref="M23" si="6">ROUND(L23/H23,5)*100</f>
        <v>99.731999999999999</v>
      </c>
      <c r="N23" s="3">
        <f>ROUND(L23/L23,5)*100</f>
        <v>100</v>
      </c>
      <c r="O23" s="472">
        <f>SUM(O24:O29)</f>
        <v>27457172</v>
      </c>
      <c r="P23" s="472">
        <f>SUM(P24:P29)</f>
        <v>25500417</v>
      </c>
      <c r="Q23" s="473">
        <f t="shared" si="1"/>
        <v>95.03</v>
      </c>
      <c r="R23" s="480">
        <f>ROUND(P23/$P$23,5)*100</f>
        <v>100</v>
      </c>
      <c r="S23" s="12"/>
    </row>
    <row r="24" spans="1:19" ht="26.1" customHeight="1" x14ac:dyDescent="0.15">
      <c r="A24" s="138"/>
      <c r="B24" s="240" t="s">
        <v>78</v>
      </c>
      <c r="C24" s="388">
        <v>17300077</v>
      </c>
      <c r="D24" s="388">
        <v>16101739</v>
      </c>
      <c r="E24" s="3">
        <v>105.477</v>
      </c>
      <c r="F24" s="3">
        <f>ROUND(D24/D23,5)*100</f>
        <v>59.488</v>
      </c>
      <c r="G24" s="388">
        <v>15953932</v>
      </c>
      <c r="H24" s="388">
        <v>15533176</v>
      </c>
      <c r="I24" s="3">
        <f>ROUND(H24/D24,5)*100</f>
        <v>96.469000000000008</v>
      </c>
      <c r="J24" s="3">
        <f>ROUND(H24/H23,5)*100</f>
        <v>57.731000000000002</v>
      </c>
      <c r="K24" s="337">
        <v>16284105</v>
      </c>
      <c r="L24" s="337">
        <v>15402724</v>
      </c>
      <c r="M24" s="3">
        <f>ROUND(L24/H24,5)*100</f>
        <v>99.16</v>
      </c>
      <c r="N24" s="3">
        <f>ROUND(L24/L23,5)*100</f>
        <v>57.4</v>
      </c>
      <c r="O24" s="472">
        <v>13050808</v>
      </c>
      <c r="P24" s="472">
        <v>12694780</v>
      </c>
      <c r="Q24" s="473">
        <f t="shared" si="1"/>
        <v>82.418999999999997</v>
      </c>
      <c r="R24" s="480">
        <f t="shared" ref="R24:R29" si="7">ROUND(P24/$P$23,5)*100</f>
        <v>49.783000000000001</v>
      </c>
      <c r="S24" s="248"/>
    </row>
    <row r="25" spans="1:19" ht="26.1" customHeight="1" x14ac:dyDescent="0.15">
      <c r="A25" s="138"/>
      <c r="B25" s="255" t="s">
        <v>345</v>
      </c>
      <c r="C25" s="388">
        <v>2627068</v>
      </c>
      <c r="D25" s="388">
        <v>2098411</v>
      </c>
      <c r="E25" s="3">
        <v>110.96299999999999</v>
      </c>
      <c r="F25" s="3">
        <f>ROUND(D25/D23,5)*100</f>
        <v>7.7530000000000001</v>
      </c>
      <c r="G25" s="388">
        <v>2613382</v>
      </c>
      <c r="H25" s="388">
        <v>2211752</v>
      </c>
      <c r="I25" s="3">
        <f t="shared" ref="I25" si="8">ROUND(H25/D25,5)*100</f>
        <v>105.40099999999998</v>
      </c>
      <c r="J25" s="3">
        <f>ROUND(H25/H23,5)*100</f>
        <v>8.2199999999999989</v>
      </c>
      <c r="K25" s="337">
        <v>2863368</v>
      </c>
      <c r="L25" s="337">
        <v>1949218</v>
      </c>
      <c r="M25" s="3">
        <f t="shared" ref="M25" si="9">ROUND(L25/H25,5)*100</f>
        <v>88.13</v>
      </c>
      <c r="N25" s="3">
        <f>ROUND(L25/L23,5)*100</f>
        <v>7.2639999999999993</v>
      </c>
      <c r="O25" s="472">
        <v>3651649</v>
      </c>
      <c r="P25" s="472">
        <v>3036692</v>
      </c>
      <c r="Q25" s="473">
        <f t="shared" si="1"/>
        <v>155.79000000000002</v>
      </c>
      <c r="R25" s="480">
        <f t="shared" si="7"/>
        <v>11.908000000000001</v>
      </c>
      <c r="S25" s="248"/>
    </row>
    <row r="26" spans="1:19" ht="26.1" customHeight="1" x14ac:dyDescent="0.15">
      <c r="A26" s="138"/>
      <c r="B26" s="239" t="s">
        <v>60</v>
      </c>
      <c r="C26" s="236">
        <v>0</v>
      </c>
      <c r="D26" s="236">
        <v>0</v>
      </c>
      <c r="E26" s="236" t="s">
        <v>95</v>
      </c>
      <c r="F26" s="139">
        <f>ROUND(D26/D23,5)*100</f>
        <v>0</v>
      </c>
      <c r="G26" s="236">
        <v>0</v>
      </c>
      <c r="H26" s="236">
        <v>0</v>
      </c>
      <c r="I26" s="236">
        <v>0</v>
      </c>
      <c r="J26" s="236">
        <f>ROUND(H26/H23,5)*100</f>
        <v>0</v>
      </c>
      <c r="K26" s="236">
        <v>0</v>
      </c>
      <c r="L26" s="236">
        <v>0</v>
      </c>
      <c r="M26" s="236">
        <v>0</v>
      </c>
      <c r="N26" s="236">
        <f>ROUND(L26/L23,5)*100</f>
        <v>0</v>
      </c>
      <c r="O26" s="477">
        <v>0</v>
      </c>
      <c r="P26" s="477">
        <v>0</v>
      </c>
      <c r="Q26" s="481">
        <v>0</v>
      </c>
      <c r="R26" s="482">
        <f t="shared" si="7"/>
        <v>0</v>
      </c>
      <c r="S26" s="248"/>
    </row>
    <row r="27" spans="1:19" ht="26.1" customHeight="1" x14ac:dyDescent="0.15">
      <c r="A27" s="138"/>
      <c r="B27" s="240" t="s">
        <v>61</v>
      </c>
      <c r="C27" s="388">
        <v>2007031</v>
      </c>
      <c r="D27" s="388">
        <v>1845875</v>
      </c>
      <c r="E27" s="3">
        <v>100.79400000000001</v>
      </c>
      <c r="F27" s="3">
        <f>ROUND(D27/D23,5)*100</f>
        <v>6.8199999999999994</v>
      </c>
      <c r="G27" s="388">
        <v>1974965</v>
      </c>
      <c r="H27" s="388">
        <v>1772019</v>
      </c>
      <c r="I27" s="3">
        <f>ROUND(H27/D27,5)*100</f>
        <v>95.998999999999995</v>
      </c>
      <c r="J27" s="3">
        <f>ROUND(H27/H23,5)*100</f>
        <v>6.5860000000000003</v>
      </c>
      <c r="K27" s="337">
        <v>2037883</v>
      </c>
      <c r="L27" s="337">
        <v>1675243</v>
      </c>
      <c r="M27" s="3">
        <f t="shared" ref="M27:M29" si="10">ROUND(L27/H27,5)*100</f>
        <v>94.539000000000001</v>
      </c>
      <c r="N27" s="3">
        <f>ROUND(L27/L23,5)*100</f>
        <v>6.2430000000000003</v>
      </c>
      <c r="O27" s="472">
        <v>2158403</v>
      </c>
      <c r="P27" s="472">
        <v>1751180</v>
      </c>
      <c r="Q27" s="473">
        <f t="shared" si="1"/>
        <v>104.53300000000002</v>
      </c>
      <c r="R27" s="480">
        <f t="shared" si="7"/>
        <v>6.8669999999999991</v>
      </c>
      <c r="S27" s="248"/>
    </row>
    <row r="28" spans="1:19" ht="26.1" customHeight="1" x14ac:dyDescent="0.15">
      <c r="A28" s="138"/>
      <c r="B28" s="239" t="s">
        <v>62</v>
      </c>
      <c r="C28" s="388">
        <v>6427891</v>
      </c>
      <c r="D28" s="388">
        <v>6157927</v>
      </c>
      <c r="E28" s="3">
        <v>102.72200000000001</v>
      </c>
      <c r="F28" s="3">
        <f>ROUND(D28/D23,5)*100</f>
        <v>22.75</v>
      </c>
      <c r="G28" s="388">
        <v>6729057</v>
      </c>
      <c r="H28" s="388">
        <v>6479628</v>
      </c>
      <c r="I28" s="3">
        <f t="shared" ref="I28:I29" si="11">ROUND(H28/D28,5)*100</f>
        <v>105.224</v>
      </c>
      <c r="J28" s="3">
        <f>ROUND(H28/H23,5)*100</f>
        <v>24.082000000000001</v>
      </c>
      <c r="K28" s="337">
        <v>7156556</v>
      </c>
      <c r="L28" s="337">
        <v>6802144</v>
      </c>
      <c r="M28" s="3">
        <f t="shared" si="10"/>
        <v>104.977</v>
      </c>
      <c r="N28" s="3">
        <f>ROUND(L28/L23,5)*100</f>
        <v>25.349</v>
      </c>
      <c r="O28" s="472">
        <v>7499518</v>
      </c>
      <c r="P28" s="472">
        <v>6938843</v>
      </c>
      <c r="Q28" s="473">
        <f t="shared" si="1"/>
        <v>102.01</v>
      </c>
      <c r="R28" s="480">
        <f t="shared" si="7"/>
        <v>27.211000000000002</v>
      </c>
      <c r="S28" s="248"/>
    </row>
    <row r="29" spans="1:19" ht="26.1" customHeight="1" x14ac:dyDescent="0.15">
      <c r="A29" s="140"/>
      <c r="B29" s="240" t="s">
        <v>63</v>
      </c>
      <c r="C29" s="388">
        <v>899837</v>
      </c>
      <c r="D29" s="388">
        <v>863384</v>
      </c>
      <c r="E29" s="3">
        <v>104.69</v>
      </c>
      <c r="F29" s="3">
        <v>3.19</v>
      </c>
      <c r="G29" s="388">
        <v>934507</v>
      </c>
      <c r="H29" s="388">
        <v>909640</v>
      </c>
      <c r="I29" s="3">
        <f t="shared" si="11"/>
        <v>105.35799999999999</v>
      </c>
      <c r="J29" s="3">
        <f>ROUND(H29/H23,5)*100</f>
        <v>3.3809999999999998</v>
      </c>
      <c r="K29" s="337">
        <v>1015593</v>
      </c>
      <c r="L29" s="337">
        <v>1004806</v>
      </c>
      <c r="M29" s="3">
        <f t="shared" si="10"/>
        <v>110.46199999999999</v>
      </c>
      <c r="N29" s="3">
        <f>ROUND(L29/L23,5)*100</f>
        <v>3.7449999999999997</v>
      </c>
      <c r="O29" s="472">
        <v>1096794</v>
      </c>
      <c r="P29" s="472">
        <v>1078922</v>
      </c>
      <c r="Q29" s="473">
        <f t="shared" si="1"/>
        <v>107.376</v>
      </c>
      <c r="R29" s="480">
        <f t="shared" si="7"/>
        <v>4.2309999999999999</v>
      </c>
      <c r="S29" s="248"/>
    </row>
    <row r="30" spans="1:19" ht="9" customHeight="1" thickBot="1" x14ac:dyDescent="0.2">
      <c r="A30" s="141"/>
      <c r="B30" s="241"/>
      <c r="C30" s="294"/>
      <c r="D30" s="294"/>
      <c r="E30" s="143"/>
      <c r="F30" s="143"/>
      <c r="G30" s="144"/>
      <c r="H30" s="144"/>
      <c r="I30" s="145"/>
      <c r="J30" s="145"/>
      <c r="K30" s="144"/>
      <c r="L30" s="144"/>
      <c r="M30" s="145"/>
      <c r="N30" s="145"/>
      <c r="O30" s="299"/>
      <c r="P30" s="299"/>
      <c r="Q30" s="300"/>
      <c r="R30" s="400"/>
      <c r="S30" s="248"/>
    </row>
    <row r="31" spans="1:19" ht="15" customHeight="1" x14ac:dyDescent="0.15">
      <c r="A31" s="722" t="s">
        <v>319</v>
      </c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R31" s="3" t="s">
        <v>28</v>
      </c>
      <c r="S31" s="22"/>
    </row>
    <row r="32" spans="1:19" ht="18.75" customHeight="1" x14ac:dyDescent="0.15">
      <c r="A32" s="699" t="s">
        <v>338</v>
      </c>
      <c r="B32" s="699"/>
      <c r="C32" s="699"/>
      <c r="D32" s="699"/>
      <c r="E32" s="699"/>
      <c r="F32" s="699"/>
      <c r="G32" s="699"/>
      <c r="H32" s="699"/>
      <c r="I32" s="699"/>
    </row>
  </sheetData>
  <sheetProtection sheet="1" objects="1" scenarios="1" selectLockedCells="1" selectUnlockedCells="1"/>
  <mergeCells count="23">
    <mergeCell ref="G3:J3"/>
    <mergeCell ref="R4:R5"/>
    <mergeCell ref="K3:N3"/>
    <mergeCell ref="H4:H5"/>
    <mergeCell ref="A7:B7"/>
    <mergeCell ref="J4:J5"/>
    <mergeCell ref="K4:K5"/>
    <mergeCell ref="A32:I32"/>
    <mergeCell ref="A23:B23"/>
    <mergeCell ref="A1:C1"/>
    <mergeCell ref="A2:C2"/>
    <mergeCell ref="C3:F3"/>
    <mergeCell ref="D4:D5"/>
    <mergeCell ref="F4:F5"/>
    <mergeCell ref="A31:P31"/>
    <mergeCell ref="L4:L5"/>
    <mergeCell ref="N4:N5"/>
    <mergeCell ref="O4:O5"/>
    <mergeCell ref="P4:P5"/>
    <mergeCell ref="A3:B5"/>
    <mergeCell ref="C4:C5"/>
    <mergeCell ref="O3:R3"/>
    <mergeCell ref="G4:G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55"/>
  <sheetViews>
    <sheetView view="pageBreakPreview" zoomScaleNormal="90" zoomScaleSheetLayoutView="100" workbookViewId="0">
      <selection activeCell="P16" sqref="P16"/>
    </sheetView>
  </sheetViews>
  <sheetFormatPr defaultRowHeight="17.100000000000001" customHeight="1" x14ac:dyDescent="0.15"/>
  <cols>
    <col min="1" max="2" width="1.625" style="63" customWidth="1"/>
    <col min="3" max="3" width="13.125" style="63" customWidth="1"/>
    <col min="4" max="4" width="0.875" style="63" customWidth="1"/>
    <col min="5" max="5" width="14.75" style="63" customWidth="1"/>
    <col min="6" max="6" width="14.875" style="63" customWidth="1"/>
    <col min="7" max="7" width="14.625" style="63" customWidth="1"/>
    <col min="8" max="8" width="7" style="63" customWidth="1"/>
    <col min="9" max="9" width="9.625" style="63" customWidth="1"/>
    <col min="10" max="10" width="11" style="63" customWidth="1"/>
    <col min="11" max="11" width="7.375" style="63" customWidth="1"/>
    <col min="12" max="16384" width="9" style="63"/>
  </cols>
  <sheetData>
    <row r="1" spans="1:13" ht="5.0999999999999996" customHeight="1" x14ac:dyDescent="0.15">
      <c r="A1" s="22"/>
      <c r="D1" s="22"/>
      <c r="E1" s="22"/>
      <c r="F1" s="22"/>
      <c r="G1" s="22"/>
      <c r="H1" s="22"/>
      <c r="I1" s="22"/>
      <c r="J1" s="22"/>
      <c r="K1" s="16"/>
      <c r="L1" s="22"/>
      <c r="M1" s="22"/>
    </row>
    <row r="2" spans="1:13" ht="15" customHeight="1" thickBot="1" x14ac:dyDescent="0.2">
      <c r="A2" s="722" t="s">
        <v>481</v>
      </c>
      <c r="B2" s="722"/>
      <c r="C2" s="722"/>
      <c r="D2" s="722"/>
      <c r="E2" s="722"/>
      <c r="F2" s="22"/>
      <c r="G2" s="22"/>
      <c r="H2" s="22"/>
      <c r="I2" s="22"/>
      <c r="J2" s="22"/>
      <c r="K2" s="16" t="s">
        <v>1</v>
      </c>
      <c r="L2" s="22"/>
      <c r="M2" s="22"/>
    </row>
    <row r="3" spans="1:13" ht="28.5" customHeight="1" x14ac:dyDescent="0.15">
      <c r="A3" s="167"/>
      <c r="B3" s="702" t="s">
        <v>335</v>
      </c>
      <c r="C3" s="702"/>
      <c r="D3" s="430"/>
      <c r="E3" s="429" t="s">
        <v>31</v>
      </c>
      <c r="F3" s="425" t="s">
        <v>79</v>
      </c>
      <c r="G3" s="427" t="s">
        <v>80</v>
      </c>
      <c r="H3" s="163" t="s">
        <v>81</v>
      </c>
      <c r="I3" s="429" t="s">
        <v>82</v>
      </c>
      <c r="J3" s="429" t="s">
        <v>83</v>
      </c>
      <c r="K3" s="164" t="s">
        <v>84</v>
      </c>
      <c r="L3" s="340"/>
    </row>
    <row r="4" spans="1:13" ht="8.1" customHeight="1" x14ac:dyDescent="0.15">
      <c r="A4" s="133"/>
      <c r="B4" s="72"/>
      <c r="C4" s="11"/>
      <c r="D4" s="11"/>
      <c r="E4" s="450"/>
      <c r="F4" s="30"/>
      <c r="G4" s="30"/>
      <c r="H4" s="30"/>
      <c r="I4" s="30"/>
      <c r="J4" s="30"/>
      <c r="K4" s="484"/>
      <c r="L4" s="340"/>
    </row>
    <row r="5" spans="1:13" ht="20.100000000000001" customHeight="1" x14ac:dyDescent="0.15">
      <c r="A5" s="682" t="s">
        <v>85</v>
      </c>
      <c r="B5" s="683"/>
      <c r="C5" s="683"/>
      <c r="D5" s="683"/>
      <c r="E5" s="485">
        <f>SUM(E7,E28)</f>
        <v>15612460</v>
      </c>
      <c r="F5" s="486">
        <f t="shared" ref="F5:J5" si="0">SUM(F7,F28)</f>
        <v>16272182</v>
      </c>
      <c r="G5" s="486">
        <f t="shared" si="0"/>
        <v>15926355</v>
      </c>
      <c r="H5" s="486">
        <f t="shared" si="0"/>
        <v>743</v>
      </c>
      <c r="I5" s="486">
        <f t="shared" si="0"/>
        <v>25514</v>
      </c>
      <c r="J5" s="487">
        <f t="shared" si="0"/>
        <v>321056</v>
      </c>
      <c r="K5" s="488">
        <f>ROUND($G5/$F5,5)*100</f>
        <v>97.875</v>
      </c>
      <c r="L5" s="340"/>
    </row>
    <row r="6" spans="1:13" ht="12" customHeight="1" x14ac:dyDescent="0.15">
      <c r="A6" s="133"/>
      <c r="B6" s="168"/>
      <c r="C6" s="13"/>
      <c r="D6" s="431"/>
      <c r="E6" s="489"/>
      <c r="F6" s="490"/>
      <c r="G6" s="490"/>
      <c r="H6" s="490"/>
      <c r="I6" s="490"/>
      <c r="J6" s="490"/>
      <c r="K6" s="491"/>
      <c r="L6" s="340"/>
    </row>
    <row r="7" spans="1:13" ht="15" customHeight="1" x14ac:dyDescent="0.15">
      <c r="A7" s="133"/>
      <c r="B7" s="728" t="s">
        <v>86</v>
      </c>
      <c r="C7" s="728"/>
      <c r="D7" s="38"/>
      <c r="E7" s="485">
        <f>SUM(E9,E15,E22,E24,E26)</f>
        <v>15491574</v>
      </c>
      <c r="F7" s="486">
        <f t="shared" ref="F7:J7" si="1">SUM(F9,F15,F22,F24,F26)</f>
        <v>15918088</v>
      </c>
      <c r="G7" s="486">
        <f t="shared" si="1"/>
        <v>15783512</v>
      </c>
      <c r="H7" s="486">
        <f t="shared" si="1"/>
        <v>743</v>
      </c>
      <c r="I7" s="486">
        <f t="shared" si="1"/>
        <v>127</v>
      </c>
      <c r="J7" s="486">
        <f t="shared" si="1"/>
        <v>135193</v>
      </c>
      <c r="K7" s="488">
        <f>ROUND($G7/$F7,5)*100</f>
        <v>99.155000000000001</v>
      </c>
      <c r="L7" s="340"/>
    </row>
    <row r="8" spans="1:13" ht="12" customHeight="1" x14ac:dyDescent="0.15">
      <c r="A8" s="133"/>
      <c r="B8" s="434"/>
      <c r="C8" s="434"/>
      <c r="D8" s="11"/>
      <c r="E8" s="489"/>
      <c r="F8" s="490"/>
      <c r="G8" s="490"/>
      <c r="H8" s="490"/>
      <c r="I8" s="490"/>
      <c r="J8" s="492"/>
      <c r="K8" s="493"/>
      <c r="L8" s="340"/>
    </row>
    <row r="9" spans="1:13" ht="15" customHeight="1" x14ac:dyDescent="0.15">
      <c r="A9" s="133"/>
      <c r="B9" s="725" t="s">
        <v>87</v>
      </c>
      <c r="C9" s="725"/>
      <c r="D9" s="13"/>
      <c r="E9" s="489">
        <f>E11+E13</f>
        <v>6136137</v>
      </c>
      <c r="F9" s="490">
        <f t="shared" ref="F9:J9" si="2">F11+F13</f>
        <v>6361168</v>
      </c>
      <c r="G9" s="490">
        <f t="shared" si="2"/>
        <v>6298146</v>
      </c>
      <c r="H9" s="490">
        <f t="shared" si="2"/>
        <v>383</v>
      </c>
      <c r="I9" s="490">
        <f>I11+I13</f>
        <v>127</v>
      </c>
      <c r="J9" s="490">
        <f t="shared" si="2"/>
        <v>63279</v>
      </c>
      <c r="K9" s="491">
        <f>ROUND($G9/$F9,5)*100</f>
        <v>99.009</v>
      </c>
      <c r="L9" s="340"/>
    </row>
    <row r="10" spans="1:13" ht="12" customHeight="1" x14ac:dyDescent="0.15">
      <c r="A10" s="133"/>
      <c r="B10" s="434"/>
      <c r="C10" s="434"/>
      <c r="D10" s="431"/>
      <c r="E10" s="489"/>
      <c r="F10" s="490"/>
      <c r="G10" s="490"/>
      <c r="H10" s="490"/>
      <c r="I10" s="490"/>
      <c r="J10" s="492"/>
      <c r="K10" s="493"/>
      <c r="L10" s="340"/>
    </row>
    <row r="11" spans="1:13" ht="12.75" customHeight="1" x14ac:dyDescent="0.15">
      <c r="A11" s="133"/>
      <c r="B11" s="434"/>
      <c r="C11" s="434" t="s">
        <v>88</v>
      </c>
      <c r="D11" s="431"/>
      <c r="E11" s="489">
        <v>4802338</v>
      </c>
      <c r="F11" s="490">
        <v>4962799</v>
      </c>
      <c r="G11" s="490">
        <v>4902885</v>
      </c>
      <c r="H11" s="490">
        <v>383</v>
      </c>
      <c r="I11" s="490">
        <v>127</v>
      </c>
      <c r="J11" s="490">
        <v>60171</v>
      </c>
      <c r="K11" s="491">
        <f>ROUND($G11/$F11,5)*100</f>
        <v>98.792999999999992</v>
      </c>
      <c r="L11" s="340"/>
    </row>
    <row r="12" spans="1:13" ht="12" customHeight="1" x14ac:dyDescent="0.15">
      <c r="A12" s="133"/>
      <c r="B12" s="434"/>
      <c r="C12" s="434"/>
      <c r="D12" s="431"/>
      <c r="E12" s="489"/>
      <c r="F12" s="490"/>
      <c r="G12" s="490"/>
      <c r="H12" s="490"/>
      <c r="I12" s="490"/>
      <c r="J12" s="492"/>
      <c r="K12" s="493"/>
      <c r="L12" s="340"/>
    </row>
    <row r="13" spans="1:13" ht="12.75" customHeight="1" x14ac:dyDescent="0.15">
      <c r="A13" s="133"/>
      <c r="B13" s="434"/>
      <c r="C13" s="434" t="s">
        <v>89</v>
      </c>
      <c r="D13" s="431"/>
      <c r="E13" s="489">
        <v>1333799</v>
      </c>
      <c r="F13" s="490">
        <v>1398369</v>
      </c>
      <c r="G13" s="490">
        <v>1395261</v>
      </c>
      <c r="H13" s="490">
        <v>0</v>
      </c>
      <c r="I13" s="490">
        <v>0</v>
      </c>
      <c r="J13" s="490">
        <v>3108</v>
      </c>
      <c r="K13" s="491">
        <f>ROUND($G13/$F13,5)*100</f>
        <v>99.778000000000006</v>
      </c>
      <c r="L13" s="340"/>
    </row>
    <row r="14" spans="1:13" ht="12" customHeight="1" x14ac:dyDescent="0.15">
      <c r="A14" s="133"/>
      <c r="B14" s="434"/>
      <c r="C14" s="434"/>
      <c r="D14" s="431"/>
      <c r="E14" s="489"/>
      <c r="F14" s="490"/>
      <c r="G14" s="490"/>
      <c r="H14" s="490"/>
      <c r="I14" s="490"/>
      <c r="J14" s="492"/>
      <c r="K14" s="493"/>
      <c r="L14" s="340"/>
    </row>
    <row r="15" spans="1:13" ht="15" customHeight="1" x14ac:dyDescent="0.15">
      <c r="A15" s="133"/>
      <c r="B15" s="725" t="s">
        <v>90</v>
      </c>
      <c r="C15" s="725"/>
      <c r="D15" s="13"/>
      <c r="E15" s="489">
        <f>E17+E19</f>
        <v>6822189</v>
      </c>
      <c r="F15" s="490">
        <f t="shared" ref="F15:J15" si="3">F17+F19</f>
        <v>6966212</v>
      </c>
      <c r="G15" s="490">
        <f t="shared" si="3"/>
        <v>6902044</v>
      </c>
      <c r="H15" s="490">
        <f t="shared" si="3"/>
        <v>294</v>
      </c>
      <c r="I15" s="490">
        <f t="shared" si="3"/>
        <v>0</v>
      </c>
      <c r="J15" s="490">
        <f t="shared" si="3"/>
        <v>64462</v>
      </c>
      <c r="K15" s="491">
        <f>ROUND($G15/$F15,5)*100</f>
        <v>99.078999999999994</v>
      </c>
      <c r="L15" s="340"/>
    </row>
    <row r="16" spans="1:13" ht="12" customHeight="1" x14ac:dyDescent="0.15">
      <c r="A16" s="133"/>
      <c r="B16" s="434"/>
      <c r="C16" s="434"/>
      <c r="D16" s="431"/>
      <c r="E16" s="489"/>
      <c r="F16" s="490"/>
      <c r="G16" s="490"/>
      <c r="H16" s="490"/>
      <c r="I16" s="490"/>
      <c r="J16" s="492"/>
      <c r="K16" s="493"/>
      <c r="L16" s="340"/>
    </row>
    <row r="17" spans="1:12" ht="12.75" customHeight="1" x14ac:dyDescent="0.15">
      <c r="A17" s="133"/>
      <c r="B17" s="434"/>
      <c r="C17" s="434" t="s">
        <v>90</v>
      </c>
      <c r="D17" s="431"/>
      <c r="E17" s="489">
        <v>6743096</v>
      </c>
      <c r="F17" s="490">
        <v>6887118</v>
      </c>
      <c r="G17" s="490">
        <v>6822950</v>
      </c>
      <c r="H17" s="490">
        <v>294</v>
      </c>
      <c r="I17" s="490">
        <v>0</v>
      </c>
      <c r="J17" s="490">
        <v>64462</v>
      </c>
      <c r="K17" s="491">
        <f>ROUND($G17/$F17,5)*100</f>
        <v>99.067999999999998</v>
      </c>
      <c r="L17" s="340"/>
    </row>
    <row r="18" spans="1:12" ht="12" customHeight="1" x14ac:dyDescent="0.15">
      <c r="A18" s="133"/>
      <c r="B18" s="434"/>
      <c r="C18" s="434"/>
      <c r="D18" s="431"/>
      <c r="E18" s="489"/>
      <c r="F18" s="490"/>
      <c r="G18" s="492"/>
      <c r="H18" s="490"/>
      <c r="I18" s="490"/>
      <c r="J18" s="490"/>
      <c r="K18" s="493"/>
      <c r="L18" s="340"/>
    </row>
    <row r="19" spans="1:12" ht="15" customHeight="1" x14ac:dyDescent="0.15">
      <c r="A19" s="133"/>
      <c r="B19" s="434"/>
      <c r="C19" s="11" t="s">
        <v>91</v>
      </c>
      <c r="D19" s="431"/>
      <c r="E19" s="729">
        <v>79093</v>
      </c>
      <c r="F19" s="726">
        <v>79094</v>
      </c>
      <c r="G19" s="726">
        <v>79094</v>
      </c>
      <c r="H19" s="727">
        <v>0</v>
      </c>
      <c r="I19" s="726">
        <v>0</v>
      </c>
      <c r="J19" s="726">
        <v>0</v>
      </c>
      <c r="K19" s="730">
        <f>ROUND($G19/$F19,5)*100</f>
        <v>100</v>
      </c>
      <c r="L19" s="340"/>
    </row>
    <row r="20" spans="1:12" ht="12.75" customHeight="1" x14ac:dyDescent="0.15">
      <c r="A20" s="133"/>
      <c r="B20" s="434"/>
      <c r="C20" s="434" t="s">
        <v>92</v>
      </c>
      <c r="D20" s="431"/>
      <c r="E20" s="729"/>
      <c r="F20" s="726"/>
      <c r="G20" s="726"/>
      <c r="H20" s="726"/>
      <c r="I20" s="726"/>
      <c r="J20" s="726"/>
      <c r="K20" s="730"/>
      <c r="L20" s="340"/>
    </row>
    <row r="21" spans="1:12" ht="12" customHeight="1" x14ac:dyDescent="0.15">
      <c r="A21" s="133"/>
      <c r="B21" s="434"/>
      <c r="C21" s="434"/>
      <c r="D21" s="431"/>
      <c r="E21" s="489"/>
      <c r="F21" s="490"/>
      <c r="G21" s="490"/>
      <c r="H21" s="490"/>
      <c r="I21" s="490"/>
      <c r="J21" s="490"/>
      <c r="K21" s="493"/>
      <c r="L21" s="340"/>
    </row>
    <row r="22" spans="1:12" ht="15" customHeight="1" x14ac:dyDescent="0.15">
      <c r="A22" s="133"/>
      <c r="B22" s="725" t="s">
        <v>93</v>
      </c>
      <c r="C22" s="725"/>
      <c r="D22" s="13"/>
      <c r="E22" s="489">
        <v>368337</v>
      </c>
      <c r="F22" s="490">
        <v>379615</v>
      </c>
      <c r="G22" s="490">
        <v>372229</v>
      </c>
      <c r="H22" s="490">
        <v>66</v>
      </c>
      <c r="I22" s="490">
        <v>0</v>
      </c>
      <c r="J22" s="490">
        <v>7452</v>
      </c>
      <c r="K22" s="491">
        <f>ROUND($G22/$F22,5)*100</f>
        <v>98.054000000000002</v>
      </c>
      <c r="L22" s="340"/>
    </row>
    <row r="23" spans="1:12" ht="12" customHeight="1" x14ac:dyDescent="0.15">
      <c r="A23" s="133"/>
      <c r="B23" s="434"/>
      <c r="C23" s="434"/>
      <c r="D23" s="13"/>
      <c r="E23" s="489"/>
      <c r="F23" s="490"/>
      <c r="G23" s="490"/>
      <c r="H23" s="490"/>
      <c r="I23" s="490"/>
      <c r="J23" s="490"/>
      <c r="K23" s="493"/>
      <c r="L23" s="340"/>
    </row>
    <row r="24" spans="1:12" ht="12.75" customHeight="1" x14ac:dyDescent="0.15">
      <c r="A24" s="133"/>
      <c r="B24" s="725" t="s">
        <v>94</v>
      </c>
      <c r="C24" s="725"/>
      <c r="D24" s="13"/>
      <c r="E24" s="489">
        <v>2156979</v>
      </c>
      <c r="F24" s="490">
        <v>2202735</v>
      </c>
      <c r="G24" s="490">
        <v>2202735</v>
      </c>
      <c r="H24" s="490">
        <v>0</v>
      </c>
      <c r="I24" s="490">
        <v>0</v>
      </c>
      <c r="J24" s="490">
        <v>0</v>
      </c>
      <c r="K24" s="491">
        <f>ROUND($G24/$F24,5)*100</f>
        <v>100</v>
      </c>
      <c r="L24" s="340"/>
    </row>
    <row r="25" spans="1:12" ht="12" customHeight="1" x14ac:dyDescent="0.15">
      <c r="A25" s="133"/>
      <c r="B25" s="434"/>
      <c r="C25" s="434"/>
      <c r="D25" s="13"/>
      <c r="E25" s="489"/>
      <c r="F25" s="490"/>
      <c r="G25" s="490"/>
      <c r="H25" s="490"/>
      <c r="I25" s="490"/>
      <c r="J25" s="490"/>
      <c r="K25" s="493"/>
      <c r="L25" s="340"/>
    </row>
    <row r="26" spans="1:12" ht="12.75" customHeight="1" x14ac:dyDescent="0.15">
      <c r="A26" s="133"/>
      <c r="B26" s="725" t="s">
        <v>96</v>
      </c>
      <c r="C26" s="725"/>
      <c r="D26" s="13"/>
      <c r="E26" s="489">
        <v>7932</v>
      </c>
      <c r="F26" s="490">
        <v>8358</v>
      </c>
      <c r="G26" s="490">
        <v>8358</v>
      </c>
      <c r="H26" s="490">
        <v>0</v>
      </c>
      <c r="I26" s="490">
        <v>0</v>
      </c>
      <c r="J26" s="490">
        <v>0</v>
      </c>
      <c r="K26" s="491">
        <f>ROUND($G26/$F26,5)*100</f>
        <v>100</v>
      </c>
      <c r="L26" s="340"/>
    </row>
    <row r="27" spans="1:12" ht="12" customHeight="1" x14ac:dyDescent="0.15">
      <c r="A27" s="133"/>
      <c r="B27" s="434"/>
      <c r="C27" s="434"/>
      <c r="D27" s="13"/>
      <c r="E27" s="489"/>
      <c r="F27" s="490"/>
      <c r="G27" s="490"/>
      <c r="H27" s="490"/>
      <c r="I27" s="490"/>
      <c r="J27" s="490"/>
      <c r="K27" s="493"/>
      <c r="L27" s="340"/>
    </row>
    <row r="28" spans="1:12" s="170" customFormat="1" ht="20.100000000000001" customHeight="1" x14ac:dyDescent="0.15">
      <c r="A28" s="169"/>
      <c r="B28" s="728" t="s">
        <v>97</v>
      </c>
      <c r="C28" s="728"/>
      <c r="D28" s="40"/>
      <c r="E28" s="485">
        <f>SUM(E30,E36,E38)</f>
        <v>120886</v>
      </c>
      <c r="F28" s="486">
        <f t="shared" ref="F28:J28" si="4">SUM(F30,F36,F38)</f>
        <v>354094</v>
      </c>
      <c r="G28" s="486">
        <f t="shared" si="4"/>
        <v>142843</v>
      </c>
      <c r="H28" s="486">
        <f t="shared" si="4"/>
        <v>0</v>
      </c>
      <c r="I28" s="486">
        <f t="shared" si="4"/>
        <v>25387</v>
      </c>
      <c r="J28" s="486">
        <f t="shared" si="4"/>
        <v>185863</v>
      </c>
      <c r="K28" s="488">
        <f>ROUND($G28/$F28,5)*100</f>
        <v>40.339999999999996</v>
      </c>
      <c r="L28" s="12"/>
    </row>
    <row r="29" spans="1:12" ht="12" customHeight="1" x14ac:dyDescent="0.15">
      <c r="A29" s="133"/>
      <c r="B29" s="434"/>
      <c r="C29" s="434"/>
      <c r="D29" s="13"/>
      <c r="E29" s="489"/>
      <c r="F29" s="490"/>
      <c r="G29" s="490"/>
      <c r="H29" s="490"/>
      <c r="I29" s="490"/>
      <c r="J29" s="490"/>
      <c r="K29" s="493"/>
      <c r="L29" s="340"/>
    </row>
    <row r="30" spans="1:12" ht="12.75" customHeight="1" x14ac:dyDescent="0.15">
      <c r="A30" s="133"/>
      <c r="B30" s="725" t="s">
        <v>87</v>
      </c>
      <c r="C30" s="725"/>
      <c r="D30" s="13"/>
      <c r="E30" s="489">
        <f t="shared" ref="E30:J30" si="5">SUM(E32,E34)</f>
        <v>50959</v>
      </c>
      <c r="F30" s="490">
        <f t="shared" si="5"/>
        <v>168517</v>
      </c>
      <c r="G30" s="490">
        <f t="shared" si="5"/>
        <v>57136</v>
      </c>
      <c r="H30" s="490">
        <f t="shared" si="5"/>
        <v>0</v>
      </c>
      <c r="I30" s="490">
        <f t="shared" si="5"/>
        <v>17829</v>
      </c>
      <c r="J30" s="490">
        <f t="shared" si="5"/>
        <v>93551</v>
      </c>
      <c r="K30" s="491">
        <f>ROUND($G30/$F30,5)*100</f>
        <v>33.905000000000001</v>
      </c>
      <c r="L30" s="340"/>
    </row>
    <row r="31" spans="1:12" ht="12" customHeight="1" x14ac:dyDescent="0.15">
      <c r="A31" s="133"/>
      <c r="B31" s="434"/>
      <c r="C31" s="434"/>
      <c r="D31" s="431"/>
      <c r="E31" s="489"/>
      <c r="F31" s="490"/>
      <c r="G31" s="490"/>
      <c r="H31" s="490"/>
      <c r="I31" s="490"/>
      <c r="J31" s="490"/>
      <c r="K31" s="493"/>
      <c r="L31" s="340"/>
    </row>
    <row r="32" spans="1:12" ht="12.75" customHeight="1" x14ac:dyDescent="0.15">
      <c r="A32" s="133"/>
      <c r="B32" s="434"/>
      <c r="C32" s="434" t="s">
        <v>88</v>
      </c>
      <c r="D32" s="431"/>
      <c r="E32" s="489">
        <v>48513</v>
      </c>
      <c r="F32" s="490">
        <v>161081</v>
      </c>
      <c r="G32" s="490">
        <v>55742</v>
      </c>
      <c r="H32" s="490">
        <v>0</v>
      </c>
      <c r="I32" s="490">
        <v>16653</v>
      </c>
      <c r="J32" s="490">
        <v>88686</v>
      </c>
      <c r="K32" s="491">
        <f>ROUND($G32/$F32,5)*100</f>
        <v>34.605000000000004</v>
      </c>
      <c r="L32" s="340"/>
    </row>
    <row r="33" spans="1:13" ht="12" customHeight="1" x14ac:dyDescent="0.15">
      <c r="A33" s="133"/>
      <c r="B33" s="434"/>
      <c r="C33" s="434"/>
      <c r="D33" s="431"/>
      <c r="E33" s="489"/>
      <c r="F33" s="490"/>
      <c r="G33" s="490"/>
      <c r="H33" s="490"/>
      <c r="I33" s="490"/>
      <c r="J33" s="490"/>
      <c r="K33" s="493"/>
      <c r="L33" s="340"/>
    </row>
    <row r="34" spans="1:13" ht="12.75" customHeight="1" x14ac:dyDescent="0.15">
      <c r="A34" s="133"/>
      <c r="B34" s="434"/>
      <c r="C34" s="434" t="s">
        <v>89</v>
      </c>
      <c r="D34" s="431"/>
      <c r="E34" s="489">
        <v>2446</v>
      </c>
      <c r="F34" s="490">
        <v>7436</v>
      </c>
      <c r="G34" s="490">
        <v>1394</v>
      </c>
      <c r="H34" s="490">
        <v>0</v>
      </c>
      <c r="I34" s="490">
        <v>1176</v>
      </c>
      <c r="J34" s="490">
        <v>4865</v>
      </c>
      <c r="K34" s="491">
        <f>ROUND($G34/$F34,5)*100</f>
        <v>18.747</v>
      </c>
      <c r="L34" s="340"/>
    </row>
    <row r="35" spans="1:13" ht="12" customHeight="1" x14ac:dyDescent="0.15">
      <c r="A35" s="133"/>
      <c r="B35" s="434"/>
      <c r="C35" s="434"/>
      <c r="D35" s="431"/>
      <c r="E35" s="489"/>
      <c r="F35" s="490"/>
      <c r="G35" s="490"/>
      <c r="H35" s="490"/>
      <c r="I35" s="490"/>
      <c r="J35" s="490"/>
      <c r="K35" s="493"/>
      <c r="L35" s="340"/>
    </row>
    <row r="36" spans="1:13" ht="12.75" customHeight="1" x14ac:dyDescent="0.15">
      <c r="A36" s="133"/>
      <c r="B36" s="725" t="s">
        <v>90</v>
      </c>
      <c r="C36" s="725"/>
      <c r="D36" s="13"/>
      <c r="E36" s="489">
        <v>64611</v>
      </c>
      <c r="F36" s="490">
        <v>169182</v>
      </c>
      <c r="G36" s="490">
        <v>80054</v>
      </c>
      <c r="H36" s="490">
        <v>0</v>
      </c>
      <c r="I36" s="490">
        <v>6378</v>
      </c>
      <c r="J36" s="490">
        <v>82750</v>
      </c>
      <c r="K36" s="491">
        <f>ROUND($G36/$F36,5)*100</f>
        <v>47.317999999999998</v>
      </c>
      <c r="L36" s="340"/>
    </row>
    <row r="37" spans="1:13" ht="12" customHeight="1" x14ac:dyDescent="0.15">
      <c r="A37" s="133"/>
      <c r="B37" s="434"/>
      <c r="C37" s="434"/>
      <c r="D37" s="13"/>
      <c r="E37" s="489"/>
      <c r="F37" s="490"/>
      <c r="G37" s="490"/>
      <c r="H37" s="490"/>
      <c r="I37" s="490"/>
      <c r="J37" s="490"/>
      <c r="K37" s="493"/>
      <c r="L37" s="340"/>
    </row>
    <row r="38" spans="1:13" ht="12.75" customHeight="1" x14ac:dyDescent="0.15">
      <c r="A38" s="133"/>
      <c r="B38" s="725" t="s">
        <v>93</v>
      </c>
      <c r="C38" s="725"/>
      <c r="D38" s="13"/>
      <c r="E38" s="489">
        <v>5316</v>
      </c>
      <c r="F38" s="490">
        <v>16395</v>
      </c>
      <c r="G38" s="490">
        <v>5653</v>
      </c>
      <c r="H38" s="490">
        <v>0</v>
      </c>
      <c r="I38" s="490">
        <v>1180</v>
      </c>
      <c r="J38" s="490">
        <v>9562</v>
      </c>
      <c r="K38" s="494">
        <f>ROUND($G38/$F38,5)*100</f>
        <v>34.479999999999997</v>
      </c>
      <c r="L38" s="340"/>
    </row>
    <row r="39" spans="1:13" ht="7.35" customHeight="1" thickBot="1" x14ac:dyDescent="0.2">
      <c r="A39" s="141"/>
      <c r="B39" s="171"/>
      <c r="C39" s="171"/>
      <c r="D39" s="171"/>
      <c r="E39" s="359"/>
      <c r="F39" s="360"/>
      <c r="G39" s="360"/>
      <c r="H39" s="360"/>
      <c r="I39" s="360"/>
      <c r="J39" s="360"/>
      <c r="K39" s="361"/>
      <c r="L39" s="340"/>
    </row>
    <row r="40" spans="1:13" ht="15" customHeight="1" x14ac:dyDescent="0.15">
      <c r="C40" s="22"/>
      <c r="D40" s="22"/>
      <c r="E40" s="22"/>
      <c r="F40" s="22"/>
      <c r="G40" s="22"/>
      <c r="H40" s="22"/>
      <c r="I40" s="22"/>
      <c r="K40" s="16" t="s">
        <v>98</v>
      </c>
      <c r="L40" s="22"/>
      <c r="M40" s="22"/>
    </row>
    <row r="41" spans="1:13" ht="15" customHeight="1" x14ac:dyDescent="0.1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5" customHeight="1" thickBot="1" x14ac:dyDescent="0.2">
      <c r="A42" s="722" t="s">
        <v>377</v>
      </c>
      <c r="B42" s="722"/>
      <c r="C42" s="722"/>
      <c r="D42" s="722"/>
      <c r="E42" s="722"/>
      <c r="F42" s="722"/>
      <c r="G42" s="722"/>
      <c r="H42" s="22"/>
      <c r="I42" s="22"/>
      <c r="J42" s="22"/>
      <c r="K42" s="16" t="s">
        <v>1</v>
      </c>
      <c r="L42" s="22"/>
      <c r="M42" s="22"/>
    </row>
    <row r="43" spans="1:13" ht="23.45" customHeight="1" x14ac:dyDescent="0.15">
      <c r="A43" s="167"/>
      <c r="B43" s="702" t="s">
        <v>99</v>
      </c>
      <c r="C43" s="702"/>
      <c r="D43" s="430"/>
      <c r="E43" s="436" t="s">
        <v>403</v>
      </c>
      <c r="F43" s="436" t="s">
        <v>404</v>
      </c>
      <c r="G43" s="436" t="s">
        <v>405</v>
      </c>
      <c r="H43" s="739" t="s">
        <v>407</v>
      </c>
      <c r="I43" s="739"/>
      <c r="J43" s="735" t="s">
        <v>432</v>
      </c>
      <c r="K43" s="736"/>
      <c r="L43" s="22"/>
      <c r="M43" s="22"/>
    </row>
    <row r="44" spans="1:13" ht="8.1" customHeight="1" x14ac:dyDescent="0.15">
      <c r="A44" s="133"/>
      <c r="B44" s="172"/>
      <c r="C44" s="30"/>
      <c r="D44" s="31"/>
      <c r="E44" s="17"/>
      <c r="F44" s="17"/>
      <c r="G44" s="17"/>
      <c r="H44" s="17"/>
      <c r="I44" s="173"/>
      <c r="J44" s="495"/>
      <c r="K44" s="496"/>
      <c r="L44" s="22"/>
      <c r="M44" s="22"/>
    </row>
    <row r="45" spans="1:13" ht="15" customHeight="1" x14ac:dyDescent="0.15">
      <c r="A45" s="731" t="s">
        <v>100</v>
      </c>
      <c r="B45" s="732"/>
      <c r="C45" s="732"/>
      <c r="D45" s="732"/>
      <c r="E45" s="439">
        <v>13952613</v>
      </c>
      <c r="F45" s="439">
        <v>13815424</v>
      </c>
      <c r="G45" s="439">
        <v>13301828</v>
      </c>
      <c r="H45" s="733">
        <v>13482341</v>
      </c>
      <c r="I45" s="734"/>
      <c r="J45" s="737">
        <v>15612460</v>
      </c>
      <c r="K45" s="738"/>
      <c r="L45" s="22"/>
      <c r="M45" s="22"/>
    </row>
    <row r="46" spans="1:13" ht="15" customHeight="1" x14ac:dyDescent="0.15">
      <c r="A46" s="731" t="s">
        <v>101</v>
      </c>
      <c r="B46" s="732"/>
      <c r="C46" s="732"/>
      <c r="D46" s="732"/>
      <c r="E46" s="439">
        <v>14803108</v>
      </c>
      <c r="F46" s="439">
        <v>14509656</v>
      </c>
      <c r="G46" s="439">
        <v>13916470</v>
      </c>
      <c r="H46" s="733">
        <v>14408846</v>
      </c>
      <c r="I46" s="734"/>
      <c r="J46" s="737">
        <v>16272182</v>
      </c>
      <c r="K46" s="738"/>
      <c r="L46" s="22"/>
      <c r="M46" s="22"/>
    </row>
    <row r="47" spans="1:13" ht="15" customHeight="1" x14ac:dyDescent="0.15">
      <c r="A47" s="731" t="s">
        <v>102</v>
      </c>
      <c r="B47" s="732"/>
      <c r="C47" s="732"/>
      <c r="D47" s="732"/>
      <c r="E47" s="439">
        <v>14333664</v>
      </c>
      <c r="F47" s="439">
        <v>14088234</v>
      </c>
      <c r="G47" s="439">
        <v>13505815</v>
      </c>
      <c r="H47" s="733">
        <v>14024325</v>
      </c>
      <c r="I47" s="734"/>
      <c r="J47" s="737">
        <v>15926355</v>
      </c>
      <c r="K47" s="738"/>
      <c r="L47" s="22"/>
      <c r="M47" s="22"/>
    </row>
    <row r="48" spans="1:13" ht="15" customHeight="1" x14ac:dyDescent="0.15">
      <c r="A48" s="731" t="s">
        <v>103</v>
      </c>
      <c r="B48" s="732"/>
      <c r="C48" s="732"/>
      <c r="D48" s="732"/>
      <c r="E48" s="439">
        <v>25431</v>
      </c>
      <c r="F48" s="439">
        <v>21725</v>
      </c>
      <c r="G48" s="439">
        <v>28688</v>
      </c>
      <c r="H48" s="733">
        <v>26270</v>
      </c>
      <c r="I48" s="734"/>
      <c r="J48" s="737">
        <v>25514</v>
      </c>
      <c r="K48" s="738"/>
      <c r="L48" s="22"/>
      <c r="M48" s="22"/>
    </row>
    <row r="49" spans="1:13" ht="15" customHeight="1" x14ac:dyDescent="0.15">
      <c r="A49" s="731" t="s">
        <v>353</v>
      </c>
      <c r="B49" s="732"/>
      <c r="C49" s="732"/>
      <c r="D49" s="732"/>
      <c r="E49" s="439">
        <v>444678</v>
      </c>
      <c r="F49" s="439">
        <v>400644</v>
      </c>
      <c r="G49" s="439">
        <v>382756</v>
      </c>
      <c r="H49" s="733">
        <v>358948</v>
      </c>
      <c r="I49" s="734"/>
      <c r="J49" s="737">
        <v>321056</v>
      </c>
      <c r="K49" s="738"/>
      <c r="L49" s="22"/>
      <c r="M49" s="22"/>
    </row>
    <row r="50" spans="1:13" ht="15" customHeight="1" x14ac:dyDescent="0.15">
      <c r="A50" s="731" t="s">
        <v>84</v>
      </c>
      <c r="B50" s="732"/>
      <c r="C50" s="732"/>
      <c r="D50" s="732"/>
      <c r="E50" s="437">
        <f>E47/E46*100</f>
        <v>96.828747044201805</v>
      </c>
      <c r="F50" s="437">
        <f>F47/F46*100</f>
        <v>97.095575525705087</v>
      </c>
      <c r="G50" s="437">
        <f>G47/G46*100</f>
        <v>97.049143928021977</v>
      </c>
      <c r="H50" s="740">
        <f>H47/H46*100</f>
        <v>97.331354641447348</v>
      </c>
      <c r="I50" s="740"/>
      <c r="J50" s="741">
        <f>J47/J46*100</f>
        <v>97.874734931062108</v>
      </c>
      <c r="K50" s="742"/>
      <c r="L50" s="22"/>
      <c r="M50" s="22"/>
    </row>
    <row r="51" spans="1:13" ht="15" customHeight="1" x14ac:dyDescent="0.15">
      <c r="A51" s="731" t="s">
        <v>104</v>
      </c>
      <c r="B51" s="732"/>
      <c r="C51" s="732"/>
      <c r="D51" s="732"/>
      <c r="E51" s="483">
        <v>101.5</v>
      </c>
      <c r="F51" s="437">
        <f>F45/E45*100</f>
        <v>99.016750482508186</v>
      </c>
      <c r="G51" s="437">
        <f>G45/F45*100</f>
        <v>96.282444896370905</v>
      </c>
      <c r="H51" s="740">
        <f>H45/G45*100</f>
        <v>101.35705408309295</v>
      </c>
      <c r="I51" s="740"/>
      <c r="J51" s="741">
        <f>J45/H45*100</f>
        <v>115.79932594791957</v>
      </c>
      <c r="K51" s="742"/>
      <c r="L51" s="22"/>
      <c r="M51" s="22"/>
    </row>
    <row r="52" spans="1:13" ht="15" customHeight="1" x14ac:dyDescent="0.15">
      <c r="A52" s="731" t="s">
        <v>105</v>
      </c>
      <c r="B52" s="732"/>
      <c r="C52" s="732"/>
      <c r="D52" s="732"/>
      <c r="E52" s="483">
        <v>102.2</v>
      </c>
      <c r="F52" s="437">
        <f>F46/E46*100</f>
        <v>98.017632513388406</v>
      </c>
      <c r="G52" s="437">
        <f t="shared" ref="F52:H53" si="6">G46/F46*100</f>
        <v>95.911784538516969</v>
      </c>
      <c r="H52" s="740">
        <f>H46/G46*100</f>
        <v>103.538081136955</v>
      </c>
      <c r="I52" s="740"/>
      <c r="J52" s="741">
        <f>J46/H46*100</f>
        <v>112.93188920195274</v>
      </c>
      <c r="K52" s="742"/>
      <c r="L52" s="22"/>
      <c r="M52" s="22"/>
    </row>
    <row r="53" spans="1:13" ht="15" customHeight="1" x14ac:dyDescent="0.15">
      <c r="A53" s="731" t="s">
        <v>106</v>
      </c>
      <c r="B53" s="732"/>
      <c r="C53" s="732"/>
      <c r="D53" s="732"/>
      <c r="E53" s="483">
        <v>102.5</v>
      </c>
      <c r="F53" s="437">
        <f t="shared" si="6"/>
        <v>98.287737175923752</v>
      </c>
      <c r="G53" s="437">
        <f>G47/F47*100</f>
        <v>95.865919035700287</v>
      </c>
      <c r="H53" s="740">
        <f t="shared" si="6"/>
        <v>103.83916113170513</v>
      </c>
      <c r="I53" s="740"/>
      <c r="J53" s="741">
        <f>J47/H47*100</f>
        <v>113.56236396404104</v>
      </c>
      <c r="K53" s="742"/>
      <c r="L53" s="22"/>
      <c r="M53" s="22"/>
    </row>
    <row r="54" spans="1:13" ht="7.35" customHeight="1" thickBot="1" x14ac:dyDescent="0.2">
      <c r="A54" s="141"/>
      <c r="B54" s="743"/>
      <c r="C54" s="743"/>
      <c r="D54" s="165"/>
      <c r="E54" s="171"/>
      <c r="F54" s="171"/>
      <c r="G54" s="171"/>
      <c r="H54" s="166"/>
      <c r="I54" s="174"/>
      <c r="J54" s="362"/>
      <c r="K54" s="363"/>
      <c r="L54" s="22"/>
      <c r="M54" s="22"/>
    </row>
    <row r="55" spans="1:13" ht="15" customHeight="1" x14ac:dyDescent="0.15">
      <c r="C55" s="22"/>
      <c r="D55" s="22"/>
      <c r="E55" s="22"/>
      <c r="F55" s="22"/>
      <c r="G55" s="22"/>
      <c r="H55" s="22"/>
      <c r="J55" s="22"/>
      <c r="K55" s="16" t="s">
        <v>98</v>
      </c>
      <c r="L55" s="22"/>
      <c r="M55" s="22"/>
    </row>
  </sheetData>
  <sheetProtection sheet="1" objects="1" scenarios="1" selectLockedCells="1" selectUnlockedCells="1"/>
  <mergeCells count="52">
    <mergeCell ref="B54:C54"/>
    <mergeCell ref="A52:D52"/>
    <mergeCell ref="H52:I52"/>
    <mergeCell ref="J52:K52"/>
    <mergeCell ref="A53:D53"/>
    <mergeCell ref="H53:I53"/>
    <mergeCell ref="J53:K53"/>
    <mergeCell ref="A50:D50"/>
    <mergeCell ref="H50:I50"/>
    <mergeCell ref="J50:K50"/>
    <mergeCell ref="A46:D46"/>
    <mergeCell ref="A51:D51"/>
    <mergeCell ref="H51:I51"/>
    <mergeCell ref="J51:K51"/>
    <mergeCell ref="B43:C43"/>
    <mergeCell ref="H46:I46"/>
    <mergeCell ref="A49:D49"/>
    <mergeCell ref="H49:I49"/>
    <mergeCell ref="J48:K48"/>
    <mergeCell ref="A47:D47"/>
    <mergeCell ref="H47:I47"/>
    <mergeCell ref="J47:K47"/>
    <mergeCell ref="A48:D48"/>
    <mergeCell ref="H48:I48"/>
    <mergeCell ref="J49:K49"/>
    <mergeCell ref="J46:K46"/>
    <mergeCell ref="K19:K20"/>
    <mergeCell ref="B22:C22"/>
    <mergeCell ref="B24:C24"/>
    <mergeCell ref="A45:D45"/>
    <mergeCell ref="H45:I45"/>
    <mergeCell ref="J43:K43"/>
    <mergeCell ref="G19:G20"/>
    <mergeCell ref="J45:K45"/>
    <mergeCell ref="J19:J20"/>
    <mergeCell ref="B26:C26"/>
    <mergeCell ref="B28:C28"/>
    <mergeCell ref="A42:G42"/>
    <mergeCell ref="B36:C36"/>
    <mergeCell ref="B38:C38"/>
    <mergeCell ref="B30:C30"/>
    <mergeCell ref="H43:I43"/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</mergeCells>
  <phoneticPr fontId="28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S52"/>
  <sheetViews>
    <sheetView view="pageBreakPreview" zoomScaleNormal="90" zoomScaleSheetLayoutView="100" workbookViewId="0">
      <selection activeCell="W13" sqref="W13"/>
    </sheetView>
  </sheetViews>
  <sheetFormatPr defaultRowHeight="15.6" customHeight="1" x14ac:dyDescent="0.15"/>
  <cols>
    <col min="1" max="1" width="6.625" style="2" customWidth="1"/>
    <col min="2" max="2" width="4.625" style="2" customWidth="1"/>
    <col min="3" max="3" width="7.625" style="2" customWidth="1"/>
    <col min="4" max="4" width="5.375" style="2" customWidth="1"/>
    <col min="5" max="5" width="7.625" style="2" customWidth="1"/>
    <col min="6" max="6" width="0.875" style="2" customWidth="1"/>
    <col min="7" max="7" width="4.125" style="2" customWidth="1"/>
    <col min="8" max="8" width="7.75" style="2" customWidth="1"/>
    <col min="9" max="9" width="1.25" style="2" customWidth="1"/>
    <col min="10" max="10" width="6.625" style="2" customWidth="1"/>
    <col min="11" max="11" width="6.125" style="2" customWidth="1"/>
    <col min="12" max="12" width="7" style="2" customWidth="1"/>
    <col min="13" max="13" width="7.375" style="2" customWidth="1"/>
    <col min="14" max="14" width="0.875" style="2" customWidth="1"/>
    <col min="15" max="15" width="13" style="2" customWidth="1"/>
    <col min="16" max="16" width="1.875" style="2" customWidth="1"/>
    <col min="17" max="17" width="7.125" style="2" customWidth="1"/>
    <col min="18" max="16384" width="9" style="2"/>
  </cols>
  <sheetData>
    <row r="1" spans="1:17" ht="5.0999999999999996" customHeight="1" x14ac:dyDescent="0.15">
      <c r="A1" s="22"/>
    </row>
    <row r="2" spans="1:17" ht="15" customHeight="1" thickBot="1" x14ac:dyDescent="0.2">
      <c r="A2" s="22" t="s">
        <v>378</v>
      </c>
      <c r="M2" s="775" t="s">
        <v>107</v>
      </c>
      <c r="N2" s="775"/>
      <c r="O2" s="775"/>
      <c r="P2" s="775"/>
    </row>
    <row r="3" spans="1:17" ht="30" customHeight="1" x14ac:dyDescent="0.15">
      <c r="A3" s="771" t="s">
        <v>320</v>
      </c>
      <c r="B3" s="772"/>
      <c r="C3" s="772"/>
      <c r="D3" s="693" t="s">
        <v>403</v>
      </c>
      <c r="E3" s="693"/>
      <c r="F3" s="701"/>
      <c r="G3" s="752" t="s">
        <v>404</v>
      </c>
      <c r="H3" s="753"/>
      <c r="I3" s="754"/>
      <c r="J3" s="693" t="s">
        <v>405</v>
      </c>
      <c r="K3" s="693"/>
      <c r="L3" s="693" t="s">
        <v>408</v>
      </c>
      <c r="M3" s="693"/>
      <c r="N3" s="697" t="s">
        <v>432</v>
      </c>
      <c r="O3" s="697"/>
      <c r="P3" s="698"/>
      <c r="Q3" s="88"/>
    </row>
    <row r="4" spans="1:17" ht="30" customHeight="1" x14ac:dyDescent="0.15">
      <c r="A4" s="773" t="s">
        <v>321</v>
      </c>
      <c r="B4" s="774"/>
      <c r="C4" s="774"/>
      <c r="D4" s="755">
        <v>113974</v>
      </c>
      <c r="E4" s="755"/>
      <c r="F4" s="755"/>
      <c r="G4" s="755">
        <v>113580</v>
      </c>
      <c r="H4" s="755"/>
      <c r="I4" s="755"/>
      <c r="J4" s="777">
        <v>113578</v>
      </c>
      <c r="K4" s="777"/>
      <c r="L4" s="777">
        <v>113447</v>
      </c>
      <c r="M4" s="777"/>
      <c r="N4" s="778">
        <v>114059</v>
      </c>
      <c r="O4" s="778"/>
      <c r="P4" s="779"/>
      <c r="Q4" s="120"/>
    </row>
    <row r="5" spans="1:17" ht="30" customHeight="1" x14ac:dyDescent="0.15">
      <c r="A5" s="770" t="s">
        <v>108</v>
      </c>
      <c r="B5" s="757" t="s">
        <v>109</v>
      </c>
      <c r="C5" s="757"/>
      <c r="D5" s="756">
        <v>14803108</v>
      </c>
      <c r="E5" s="756"/>
      <c r="F5" s="756"/>
      <c r="G5" s="756">
        <v>14509656</v>
      </c>
      <c r="H5" s="756"/>
      <c r="I5" s="756"/>
      <c r="J5" s="776">
        <v>13916470</v>
      </c>
      <c r="K5" s="776"/>
      <c r="L5" s="776">
        <v>14408846</v>
      </c>
      <c r="M5" s="776"/>
      <c r="N5" s="780">
        <v>16272182</v>
      </c>
      <c r="O5" s="780"/>
      <c r="P5" s="781"/>
      <c r="Q5" s="120"/>
    </row>
    <row r="6" spans="1:17" ht="30" customHeight="1" x14ac:dyDescent="0.15">
      <c r="A6" s="770"/>
      <c r="B6" s="757" t="s">
        <v>110</v>
      </c>
      <c r="C6" s="757"/>
      <c r="D6" s="756">
        <v>129881</v>
      </c>
      <c r="E6" s="756"/>
      <c r="F6" s="756"/>
      <c r="G6" s="756">
        <v>127748</v>
      </c>
      <c r="H6" s="756"/>
      <c r="I6" s="756"/>
      <c r="J6" s="734">
        <v>122528</v>
      </c>
      <c r="K6" s="734"/>
      <c r="L6" s="734">
        <v>127009</v>
      </c>
      <c r="M6" s="734"/>
      <c r="N6" s="782">
        <f>N5*1000/N4</f>
        <v>142664.60340700866</v>
      </c>
      <c r="O6" s="782"/>
      <c r="P6" s="738"/>
      <c r="Q6" s="120"/>
    </row>
    <row r="7" spans="1:17" ht="30" customHeight="1" x14ac:dyDescent="0.15">
      <c r="A7" s="770"/>
      <c r="B7" s="757" t="s">
        <v>111</v>
      </c>
      <c r="C7" s="757"/>
      <c r="D7" s="756">
        <v>14333664</v>
      </c>
      <c r="E7" s="756"/>
      <c r="F7" s="756"/>
      <c r="G7" s="756">
        <v>14088234</v>
      </c>
      <c r="H7" s="756"/>
      <c r="I7" s="756"/>
      <c r="J7" s="767">
        <v>13505815</v>
      </c>
      <c r="K7" s="767"/>
      <c r="L7" s="767">
        <v>14024325</v>
      </c>
      <c r="M7" s="767"/>
      <c r="N7" s="783">
        <v>15926355</v>
      </c>
      <c r="O7" s="783"/>
      <c r="P7" s="784"/>
      <c r="Q7" s="120"/>
    </row>
    <row r="8" spans="1:17" ht="30" customHeight="1" x14ac:dyDescent="0.15">
      <c r="A8" s="770"/>
      <c r="B8" s="757" t="s">
        <v>112</v>
      </c>
      <c r="C8" s="757"/>
      <c r="D8" s="756">
        <v>125763</v>
      </c>
      <c r="E8" s="756"/>
      <c r="F8" s="756"/>
      <c r="G8" s="756">
        <v>124038</v>
      </c>
      <c r="H8" s="756"/>
      <c r="I8" s="756"/>
      <c r="J8" s="767">
        <v>118912</v>
      </c>
      <c r="K8" s="767"/>
      <c r="L8" s="767">
        <v>123620</v>
      </c>
      <c r="M8" s="767"/>
      <c r="N8" s="783">
        <f>N7*1000/N4</f>
        <v>139632.6024250607</v>
      </c>
      <c r="O8" s="783"/>
      <c r="P8" s="784"/>
      <c r="Q8" s="120"/>
    </row>
    <row r="9" spans="1:17" ht="30" customHeight="1" x14ac:dyDescent="0.15">
      <c r="A9" s="764" t="s">
        <v>113</v>
      </c>
      <c r="B9" s="757" t="s">
        <v>114</v>
      </c>
      <c r="C9" s="757"/>
      <c r="D9" s="756">
        <v>43623690</v>
      </c>
      <c r="E9" s="756"/>
      <c r="F9" s="756"/>
      <c r="G9" s="756">
        <v>45291513</v>
      </c>
      <c r="H9" s="756"/>
      <c r="I9" s="756"/>
      <c r="J9" s="767">
        <v>52617619</v>
      </c>
      <c r="K9" s="767"/>
      <c r="L9" s="767">
        <v>52616185</v>
      </c>
      <c r="M9" s="767"/>
      <c r="N9" s="783">
        <v>51549346</v>
      </c>
      <c r="O9" s="783"/>
      <c r="P9" s="784"/>
      <c r="Q9" s="120"/>
    </row>
    <row r="10" spans="1:17" ht="30" customHeight="1" thickBot="1" x14ac:dyDescent="0.2">
      <c r="A10" s="765"/>
      <c r="B10" s="785" t="s">
        <v>115</v>
      </c>
      <c r="C10" s="785"/>
      <c r="D10" s="786">
        <f>D9*1000/D4</f>
        <v>382751.24151122186</v>
      </c>
      <c r="E10" s="786"/>
      <c r="F10" s="786"/>
      <c r="G10" s="786">
        <f>G9*1000/G4</f>
        <v>398763.10089804541</v>
      </c>
      <c r="H10" s="786"/>
      <c r="I10" s="786"/>
      <c r="J10" s="766">
        <f>J9*1000/J4</f>
        <v>463272.98420468753</v>
      </c>
      <c r="K10" s="766"/>
      <c r="L10" s="766">
        <f>L9*1000/L4</f>
        <v>463795.29648205772</v>
      </c>
      <c r="M10" s="766"/>
      <c r="N10" s="745">
        <f>N9*1000/N4</f>
        <v>451953.33993810223</v>
      </c>
      <c r="O10" s="745"/>
      <c r="P10" s="746"/>
      <c r="Q10" s="120"/>
    </row>
    <row r="11" spans="1:17" ht="15" customHeight="1" x14ac:dyDescent="0.15">
      <c r="A11" s="22" t="s">
        <v>116</v>
      </c>
      <c r="P11" s="16" t="s">
        <v>98</v>
      </c>
    </row>
    <row r="12" spans="1:17" ht="15" customHeight="1" x14ac:dyDescent="0.15">
      <c r="A12" s="22"/>
    </row>
    <row r="13" spans="1:17" ht="15" customHeight="1" thickBot="1" x14ac:dyDescent="0.2">
      <c r="A13" s="22" t="s">
        <v>379</v>
      </c>
      <c r="B13" s="22"/>
      <c r="C13" s="22"/>
      <c r="D13" s="22"/>
      <c r="Q13" s="16" t="s">
        <v>1</v>
      </c>
    </row>
    <row r="14" spans="1:17" ht="30" customHeight="1" x14ac:dyDescent="0.15">
      <c r="A14" s="114"/>
      <c r="B14" s="115"/>
      <c r="C14" s="696" t="s">
        <v>404</v>
      </c>
      <c r="D14" s="696"/>
      <c r="E14" s="696"/>
      <c r="F14" s="818" t="s">
        <v>405</v>
      </c>
      <c r="G14" s="818"/>
      <c r="H14" s="818"/>
      <c r="I14" s="818"/>
      <c r="J14" s="818"/>
      <c r="K14" s="693" t="s">
        <v>406</v>
      </c>
      <c r="L14" s="693"/>
      <c r="M14" s="693"/>
      <c r="N14" s="693"/>
      <c r="O14" s="697" t="s">
        <v>432</v>
      </c>
      <c r="P14" s="697"/>
      <c r="Q14" s="698"/>
    </row>
    <row r="15" spans="1:17" ht="20.25" customHeight="1" x14ac:dyDescent="0.15">
      <c r="A15" s="762" t="s">
        <v>117</v>
      </c>
      <c r="B15" s="763"/>
      <c r="C15" s="790" t="s">
        <v>118</v>
      </c>
      <c r="D15" s="790"/>
      <c r="E15" s="356" t="s">
        <v>33</v>
      </c>
      <c r="F15" s="816" t="s">
        <v>118</v>
      </c>
      <c r="G15" s="816"/>
      <c r="H15" s="816"/>
      <c r="I15" s="817" t="s">
        <v>33</v>
      </c>
      <c r="J15" s="817"/>
      <c r="K15" s="695" t="s">
        <v>118</v>
      </c>
      <c r="L15" s="695"/>
      <c r="M15" s="788" t="s">
        <v>33</v>
      </c>
      <c r="N15" s="788"/>
      <c r="O15" s="747" t="s">
        <v>118</v>
      </c>
      <c r="P15" s="811" t="s">
        <v>33</v>
      </c>
      <c r="Q15" s="812"/>
    </row>
    <row r="16" spans="1:17" ht="20.25" customHeight="1" x14ac:dyDescent="0.15">
      <c r="A16" s="100"/>
      <c r="B16" s="37"/>
      <c r="C16" s="790"/>
      <c r="D16" s="790"/>
      <c r="E16" s="351" t="s">
        <v>35</v>
      </c>
      <c r="F16" s="816"/>
      <c r="G16" s="816"/>
      <c r="H16" s="816"/>
      <c r="I16" s="789" t="s">
        <v>35</v>
      </c>
      <c r="J16" s="789"/>
      <c r="K16" s="695"/>
      <c r="L16" s="695"/>
      <c r="M16" s="813" t="s">
        <v>119</v>
      </c>
      <c r="N16" s="813"/>
      <c r="O16" s="747"/>
      <c r="P16" s="814" t="s">
        <v>119</v>
      </c>
      <c r="Q16" s="815"/>
    </row>
    <row r="17" spans="1:19" s="116" customFormat="1" ht="22.5" customHeight="1" x14ac:dyDescent="0.15">
      <c r="A17" s="758" t="s">
        <v>322</v>
      </c>
      <c r="B17" s="759"/>
      <c r="C17" s="760">
        <f>C19+C25+C27+C29+C31</f>
        <v>14075796</v>
      </c>
      <c r="D17" s="761"/>
      <c r="E17" s="352">
        <v>98.3</v>
      </c>
      <c r="F17" s="769">
        <f>F19+F25+F27+F29+F31</f>
        <v>13518464</v>
      </c>
      <c r="G17" s="769"/>
      <c r="H17" s="769"/>
      <c r="I17" s="768">
        <f>F17/C17*100</f>
        <v>96.040493908834719</v>
      </c>
      <c r="J17" s="768"/>
      <c r="K17" s="787">
        <f>K19+K25+K27+K29+K31</f>
        <v>14029421</v>
      </c>
      <c r="L17" s="787"/>
      <c r="M17" s="791">
        <f>ROUND(K17/F17*100,3)</f>
        <v>103.78</v>
      </c>
      <c r="N17" s="791"/>
      <c r="O17" s="441">
        <f>O19+O25+O27+O29+O31</f>
        <v>15918088</v>
      </c>
      <c r="P17" s="808">
        <f>O17/K17*100</f>
        <v>113.4621877838009</v>
      </c>
      <c r="Q17" s="809"/>
    </row>
    <row r="18" spans="1:19" ht="16.5" customHeight="1" x14ac:dyDescent="0.15">
      <c r="A18" s="101"/>
      <c r="B18" s="357"/>
      <c r="C18" s="348"/>
      <c r="D18" s="120"/>
      <c r="E18" s="346"/>
      <c r="F18" s="242"/>
      <c r="G18" s="348"/>
      <c r="H18" s="353"/>
      <c r="I18" s="347"/>
      <c r="J18" s="243"/>
      <c r="K18" s="348"/>
      <c r="L18" s="353"/>
      <c r="M18" s="740"/>
      <c r="N18" s="740"/>
      <c r="O18" s="244"/>
      <c r="P18" s="803"/>
      <c r="Q18" s="810"/>
    </row>
    <row r="19" spans="1:19" ht="16.5" customHeight="1" x14ac:dyDescent="0.15">
      <c r="A19" s="731" t="s">
        <v>120</v>
      </c>
      <c r="B19" s="732"/>
      <c r="C19" s="748">
        <v>5638509</v>
      </c>
      <c r="D19" s="749"/>
      <c r="E19" s="346">
        <v>100.1</v>
      </c>
      <c r="F19" s="792">
        <v>5848944</v>
      </c>
      <c r="G19" s="792"/>
      <c r="H19" s="792"/>
      <c r="I19" s="744">
        <f>F19/C19*100</f>
        <v>103.73210364654912</v>
      </c>
      <c r="J19" s="744"/>
      <c r="K19" s="749">
        <f t="shared" ref="K19:L19" si="0">K21+K23</f>
        <v>5988249</v>
      </c>
      <c r="L19" s="749">
        <f t="shared" si="0"/>
        <v>5988249</v>
      </c>
      <c r="M19" s="740">
        <f>K19/F19*100</f>
        <v>102.38171198082937</v>
      </c>
      <c r="N19" s="740"/>
      <c r="O19" s="244">
        <f>O21+O23</f>
        <v>6361168</v>
      </c>
      <c r="P19" s="741">
        <f t="shared" ref="P19" si="1">O19/K19*100</f>
        <v>106.22751325136947</v>
      </c>
      <c r="Q19" s="742"/>
    </row>
    <row r="20" spans="1:19" ht="16.5" customHeight="1" x14ac:dyDescent="0.15">
      <c r="A20" s="102"/>
      <c r="B20" s="33"/>
      <c r="C20" s="348"/>
      <c r="D20" s="120"/>
      <c r="E20" s="346"/>
      <c r="F20" s="242"/>
      <c r="G20" s="348"/>
      <c r="H20" s="353"/>
      <c r="I20" s="347"/>
      <c r="J20" s="243"/>
      <c r="K20" s="369"/>
      <c r="L20" s="370"/>
      <c r="M20" s="346"/>
      <c r="N20" s="346"/>
      <c r="O20" s="244"/>
      <c r="P20" s="243"/>
      <c r="Q20" s="497"/>
    </row>
    <row r="21" spans="1:19" ht="16.5" customHeight="1" x14ac:dyDescent="0.15">
      <c r="A21" s="103" t="s">
        <v>121</v>
      </c>
      <c r="B21" s="357" t="s">
        <v>88</v>
      </c>
      <c r="C21" s="748">
        <v>4501185</v>
      </c>
      <c r="D21" s="749"/>
      <c r="E21" s="346">
        <v>105</v>
      </c>
      <c r="F21" s="792">
        <v>4587734</v>
      </c>
      <c r="G21" s="792"/>
      <c r="H21" s="792"/>
      <c r="I21" s="744">
        <f>F21/C21*100</f>
        <v>101.922804772521</v>
      </c>
      <c r="J21" s="744"/>
      <c r="K21" s="749">
        <v>4768980</v>
      </c>
      <c r="L21" s="749">
        <v>4768980</v>
      </c>
      <c r="M21" s="740">
        <f>K21/F21*100</f>
        <v>103.95066496880597</v>
      </c>
      <c r="N21" s="740"/>
      <c r="O21" s="244">
        <v>4962799</v>
      </c>
      <c r="P21" s="803">
        <f>O21/K21*100</f>
        <v>104.06416047037312</v>
      </c>
      <c r="Q21" s="742"/>
    </row>
    <row r="22" spans="1:19" ht="16.5" customHeight="1" x14ac:dyDescent="0.15">
      <c r="A22" s="104"/>
      <c r="B22" s="33"/>
      <c r="C22" s="348"/>
      <c r="D22" s="340"/>
      <c r="E22" s="346"/>
      <c r="F22" s="242"/>
      <c r="G22" s="348"/>
      <c r="H22" s="353"/>
      <c r="I22" s="347"/>
      <c r="J22" s="243"/>
      <c r="K22" s="369"/>
      <c r="L22" s="370"/>
      <c r="M22" s="346"/>
      <c r="N22" s="346"/>
      <c r="O22" s="244"/>
      <c r="P22" s="243"/>
      <c r="Q22" s="497"/>
    </row>
    <row r="23" spans="1:19" ht="16.5" customHeight="1" x14ac:dyDescent="0.15">
      <c r="A23" s="103"/>
      <c r="B23" s="357" t="s">
        <v>89</v>
      </c>
      <c r="C23" s="748">
        <v>1137324</v>
      </c>
      <c r="D23" s="749"/>
      <c r="E23" s="347">
        <v>84.7</v>
      </c>
      <c r="F23" s="792">
        <v>1261210</v>
      </c>
      <c r="G23" s="792"/>
      <c r="H23" s="792"/>
      <c r="I23" s="744">
        <f>F23/C23*100</f>
        <v>110.89276230871765</v>
      </c>
      <c r="J23" s="744"/>
      <c r="K23" s="749">
        <v>1219269</v>
      </c>
      <c r="L23" s="749">
        <v>1219269</v>
      </c>
      <c r="M23" s="740">
        <f>K23/F23*100</f>
        <v>96.674542701056922</v>
      </c>
      <c r="N23" s="740"/>
      <c r="O23" s="244">
        <v>1398369</v>
      </c>
      <c r="P23" s="741">
        <f>O23/K23*100</f>
        <v>114.68912930616624</v>
      </c>
      <c r="Q23" s="750"/>
    </row>
    <row r="24" spans="1:19" ht="16.5" customHeight="1" x14ac:dyDescent="0.15">
      <c r="A24" s="102"/>
      <c r="B24" s="33"/>
      <c r="C24" s="348"/>
      <c r="D24" s="340"/>
      <c r="E24" s="346"/>
      <c r="F24" s="242"/>
      <c r="G24" s="348"/>
      <c r="H24" s="353"/>
      <c r="I24" s="347"/>
      <c r="J24" s="243"/>
      <c r="K24" s="369"/>
      <c r="L24" s="370"/>
      <c r="M24" s="346"/>
      <c r="N24" s="346"/>
      <c r="O24" s="244"/>
      <c r="P24" s="243"/>
      <c r="Q24" s="498"/>
    </row>
    <row r="25" spans="1:19" ht="16.5" customHeight="1" x14ac:dyDescent="0.15">
      <c r="A25" s="805" t="s">
        <v>90</v>
      </c>
      <c r="B25" s="806"/>
      <c r="C25" s="748">
        <v>6518174</v>
      </c>
      <c r="D25" s="749"/>
      <c r="E25" s="347">
        <v>100.7</v>
      </c>
      <c r="F25" s="792">
        <v>6627693</v>
      </c>
      <c r="G25" s="792"/>
      <c r="H25" s="792"/>
      <c r="I25" s="744">
        <f>F25/C25*100</f>
        <v>101.68020982563522</v>
      </c>
      <c r="J25" s="744"/>
      <c r="K25" s="749">
        <v>6793104</v>
      </c>
      <c r="L25" s="749"/>
      <c r="M25" s="740">
        <f>K25/F25*100</f>
        <v>102.49575531033197</v>
      </c>
      <c r="N25" s="740"/>
      <c r="O25" s="244">
        <v>6966212</v>
      </c>
      <c r="P25" s="803">
        <f>O25/K25*100</f>
        <v>102.54829014836221</v>
      </c>
      <c r="Q25" s="804"/>
    </row>
    <row r="26" spans="1:19" ht="16.5" customHeight="1" x14ac:dyDescent="0.15">
      <c r="A26" s="101"/>
      <c r="B26" s="357"/>
      <c r="C26" s="348"/>
      <c r="D26" s="340"/>
      <c r="E26" s="346"/>
      <c r="F26" s="242"/>
      <c r="G26" s="348"/>
      <c r="H26" s="353"/>
      <c r="I26" s="347"/>
      <c r="J26" s="243"/>
      <c r="K26" s="369"/>
      <c r="L26" s="370"/>
      <c r="M26" s="346"/>
      <c r="N26" s="346"/>
      <c r="O26" s="244"/>
      <c r="P26" s="243"/>
      <c r="Q26" s="497"/>
    </row>
    <row r="27" spans="1:19" ht="16.5" customHeight="1" x14ac:dyDescent="0.15">
      <c r="A27" s="805" t="s">
        <v>93</v>
      </c>
      <c r="B27" s="806"/>
      <c r="C27" s="748">
        <v>302523</v>
      </c>
      <c r="D27" s="749"/>
      <c r="E27" s="347">
        <v>103.8</v>
      </c>
      <c r="F27" s="792">
        <v>353781</v>
      </c>
      <c r="G27" s="792"/>
      <c r="H27" s="792"/>
      <c r="I27" s="744">
        <f>F27/C27*100</f>
        <v>116.94350512192462</v>
      </c>
      <c r="J27" s="744"/>
      <c r="K27" s="749">
        <v>364862</v>
      </c>
      <c r="L27" s="749">
        <v>364862</v>
      </c>
      <c r="M27" s="740">
        <f>K27/F27*100</f>
        <v>103.13216368318254</v>
      </c>
      <c r="N27" s="740"/>
      <c r="O27" s="244">
        <v>379615</v>
      </c>
      <c r="P27" s="741">
        <f>O27/K27*100</f>
        <v>104.0434465633582</v>
      </c>
      <c r="Q27" s="750"/>
    </row>
    <row r="28" spans="1:19" ht="16.5" customHeight="1" x14ac:dyDescent="0.15">
      <c r="A28" s="101"/>
      <c r="B28" s="357"/>
      <c r="C28" s="348"/>
      <c r="D28" s="340"/>
      <c r="E28" s="346"/>
      <c r="F28" s="242"/>
      <c r="G28" s="348"/>
      <c r="H28" s="353"/>
      <c r="I28" s="347"/>
      <c r="J28" s="243"/>
      <c r="K28" s="369"/>
      <c r="L28" s="370"/>
      <c r="M28" s="346"/>
      <c r="N28" s="346"/>
      <c r="O28" s="244"/>
      <c r="P28" s="243"/>
      <c r="Q28" s="497"/>
      <c r="R28" s="756"/>
      <c r="S28" s="756"/>
    </row>
    <row r="29" spans="1:19" ht="16.5" customHeight="1" x14ac:dyDescent="0.15">
      <c r="A29" s="805" t="s">
        <v>94</v>
      </c>
      <c r="B29" s="806"/>
      <c r="C29" s="748">
        <v>1608237</v>
      </c>
      <c r="D29" s="749"/>
      <c r="E29" s="347">
        <v>83.8</v>
      </c>
      <c r="F29" s="807">
        <v>679543</v>
      </c>
      <c r="G29" s="807"/>
      <c r="H29" s="807"/>
      <c r="I29" s="744">
        <f>F29/C29*100</f>
        <v>42.253909094244193</v>
      </c>
      <c r="J29" s="744"/>
      <c r="K29" s="751">
        <v>874365</v>
      </c>
      <c r="L29" s="751">
        <v>874365</v>
      </c>
      <c r="M29" s="740">
        <f>K29/F29*100</f>
        <v>128.66956174958759</v>
      </c>
      <c r="N29" s="740"/>
      <c r="O29" s="501">
        <v>2202735</v>
      </c>
      <c r="P29" s="741">
        <f>O29/K29*100</f>
        <v>251.92396767940161</v>
      </c>
      <c r="Q29" s="750"/>
    </row>
    <row r="30" spans="1:19" ht="16.5" customHeight="1" x14ac:dyDescent="0.15">
      <c r="A30" s="101"/>
      <c r="B30" s="357"/>
      <c r="C30" s="348"/>
      <c r="D30" s="340"/>
      <c r="E30" s="245"/>
      <c r="F30" s="242"/>
      <c r="G30" s="353"/>
      <c r="H30" s="246"/>
      <c r="I30" s="77"/>
      <c r="J30" s="244"/>
      <c r="K30" s="369"/>
      <c r="L30" s="370"/>
      <c r="M30" s="125"/>
      <c r="N30" s="125"/>
      <c r="O30" s="244"/>
      <c r="P30" s="499"/>
      <c r="Q30" s="500"/>
    </row>
    <row r="31" spans="1:19" s="117" customFormat="1" ht="16.5" customHeight="1" thickBot="1" x14ac:dyDescent="0.2">
      <c r="A31" s="793" t="s">
        <v>96</v>
      </c>
      <c r="B31" s="794"/>
      <c r="C31" s="795">
        <v>8353</v>
      </c>
      <c r="D31" s="796"/>
      <c r="E31" s="354">
        <v>101.4</v>
      </c>
      <c r="F31" s="800">
        <v>8503</v>
      </c>
      <c r="G31" s="800"/>
      <c r="H31" s="800"/>
      <c r="I31" s="801">
        <f>F31/C31*100</f>
        <v>101.79576200167604</v>
      </c>
      <c r="J31" s="801"/>
      <c r="K31" s="802">
        <v>8841</v>
      </c>
      <c r="L31" s="802">
        <v>8841</v>
      </c>
      <c r="M31" s="797">
        <f>K31/F31*100</f>
        <v>103.97506762319182</v>
      </c>
      <c r="N31" s="797"/>
      <c r="O31" s="502">
        <v>8358</v>
      </c>
      <c r="P31" s="798">
        <f>O31/K31*100</f>
        <v>94.536817102137775</v>
      </c>
      <c r="Q31" s="799"/>
    </row>
    <row r="32" spans="1:19" s="117" customFormat="1" ht="15" customHeight="1" x14ac:dyDescent="0.15">
      <c r="A32" s="78"/>
      <c r="B32" s="78"/>
      <c r="C32" s="79"/>
      <c r="D32" s="118"/>
      <c r="E32" s="80"/>
      <c r="F32" s="119"/>
      <c r="G32" s="81"/>
      <c r="H32" s="118"/>
      <c r="I32" s="82"/>
      <c r="J32" s="82"/>
      <c r="K32" s="79"/>
      <c r="L32" s="113"/>
      <c r="M32" s="80"/>
      <c r="N32" s="83"/>
      <c r="O32" s="84"/>
      <c r="P32" s="84"/>
      <c r="Q32" s="16" t="s">
        <v>98</v>
      </c>
    </row>
    <row r="43" spans="5:10" ht="15.6" hidden="1" customHeight="1" x14ac:dyDescent="0.15">
      <c r="E43" s="2" t="s">
        <v>336</v>
      </c>
      <c r="F43" s="2" t="s">
        <v>356</v>
      </c>
      <c r="G43" s="2" t="s">
        <v>357</v>
      </c>
      <c r="H43" s="2" t="s">
        <v>350</v>
      </c>
      <c r="J43" s="2" t="s">
        <v>358</v>
      </c>
    </row>
    <row r="44" spans="5:10" ht="15.6" hidden="1" customHeight="1" x14ac:dyDescent="0.15"/>
    <row r="45" spans="5:10" ht="15.6" hidden="1" customHeight="1" x14ac:dyDescent="0.15">
      <c r="G45" s="2">
        <v>13952613</v>
      </c>
      <c r="H45" s="2">
        <v>13815424</v>
      </c>
    </row>
    <row r="46" spans="5:10" ht="15.6" hidden="1" customHeight="1" x14ac:dyDescent="0.15">
      <c r="G46" s="2">
        <v>14803108</v>
      </c>
      <c r="H46" s="2">
        <v>14509656</v>
      </c>
    </row>
    <row r="47" spans="5:10" ht="15.6" hidden="1" customHeight="1" x14ac:dyDescent="0.15">
      <c r="G47" s="2">
        <v>14333664</v>
      </c>
      <c r="H47" s="2">
        <v>14088234</v>
      </c>
    </row>
    <row r="48" spans="5:10" ht="15.6" hidden="1" customHeight="1" x14ac:dyDescent="0.15">
      <c r="G48" s="2">
        <v>25431</v>
      </c>
      <c r="H48" s="2">
        <v>21725</v>
      </c>
    </row>
    <row r="49" spans="7:8" ht="15.6" hidden="1" customHeight="1" x14ac:dyDescent="0.15">
      <c r="G49" s="2">
        <v>444678</v>
      </c>
      <c r="H49" s="2">
        <v>400644</v>
      </c>
    </row>
    <row r="50" spans="7:8" ht="15.6" hidden="1" customHeight="1" x14ac:dyDescent="0.15"/>
    <row r="51" spans="7:8" ht="15.6" hidden="1" customHeight="1" x14ac:dyDescent="0.15">
      <c r="G51" s="2" t="e">
        <f>G45/F45*100</f>
        <v>#DIV/0!</v>
      </c>
    </row>
    <row r="52" spans="7:8" ht="15.6" hidden="1" customHeight="1" x14ac:dyDescent="0.15"/>
  </sheetData>
  <sheetProtection sheet="1" objects="1" scenarios="1" selectLockedCells="1" selectUnlockedCells="1"/>
  <mergeCells count="123"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F14:J14"/>
    <mergeCell ref="A31:B31"/>
    <mergeCell ref="C31:D31"/>
    <mergeCell ref="C23:D23"/>
    <mergeCell ref="M31:N31"/>
    <mergeCell ref="P31:Q31"/>
    <mergeCell ref="F31:H31"/>
    <mergeCell ref="I31:J31"/>
    <mergeCell ref="K31:L31"/>
    <mergeCell ref="M25:N25"/>
    <mergeCell ref="P25:Q25"/>
    <mergeCell ref="I25:J25"/>
    <mergeCell ref="K25:L25"/>
    <mergeCell ref="F25:H25"/>
    <mergeCell ref="K23:L23"/>
    <mergeCell ref="M29:N29"/>
    <mergeCell ref="F27:H27"/>
    <mergeCell ref="I27:J27"/>
    <mergeCell ref="K27:L27"/>
    <mergeCell ref="A29:B29"/>
    <mergeCell ref="A27:B27"/>
    <mergeCell ref="C27:D27"/>
    <mergeCell ref="A25:B25"/>
    <mergeCell ref="C25:D25"/>
    <mergeCell ref="F29:H29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17:N17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J3:K3"/>
    <mergeCell ref="J5:K5"/>
    <mergeCell ref="J6:K6"/>
    <mergeCell ref="L3:M3"/>
    <mergeCell ref="L6:M6"/>
    <mergeCell ref="J8:K8"/>
    <mergeCell ref="A5:A8"/>
    <mergeCell ref="B8:C8"/>
    <mergeCell ref="D5:F5"/>
    <mergeCell ref="D6:F6"/>
    <mergeCell ref="D3:F3"/>
    <mergeCell ref="D8:F8"/>
    <mergeCell ref="A3:C3"/>
    <mergeCell ref="A4:C4"/>
    <mergeCell ref="D4:F4"/>
    <mergeCell ref="D7:F7"/>
    <mergeCell ref="I29:J29"/>
    <mergeCell ref="N10:P10"/>
    <mergeCell ref="O14:Q14"/>
    <mergeCell ref="O15:O16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</mergeCells>
  <phoneticPr fontId="28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G52"/>
  <sheetViews>
    <sheetView view="pageBreakPreview" zoomScaleNormal="90" zoomScaleSheetLayoutView="100" workbookViewId="0">
      <pane xSplit="2" topLeftCell="C1" activePane="topRight" state="frozen"/>
      <selection activeCell="G38" sqref="G38"/>
      <selection pane="topRight" activeCell="D35" sqref="D35"/>
    </sheetView>
  </sheetViews>
  <sheetFormatPr defaultRowHeight="18.95" customHeight="1" x14ac:dyDescent="0.15"/>
  <cols>
    <col min="1" max="1" width="3.5" style="63" customWidth="1"/>
    <col min="2" max="2" width="30.125" style="63" customWidth="1"/>
    <col min="3" max="4" width="29.25" style="63" customWidth="1"/>
    <col min="5" max="7" width="30.625" style="63" hidden="1" customWidth="1"/>
    <col min="8" max="8" width="0" style="63" hidden="1" customWidth="1"/>
    <col min="9" max="16384" width="9" style="63"/>
  </cols>
  <sheetData>
    <row r="1" spans="1:7" ht="12.75" thickBot="1" x14ac:dyDescent="0.2">
      <c r="A1" s="22" t="s">
        <v>380</v>
      </c>
      <c r="D1" s="22"/>
      <c r="G1" s="349"/>
    </row>
    <row r="2" spans="1:7" ht="15" customHeight="1" x14ac:dyDescent="0.15">
      <c r="A2" s="692" t="s">
        <v>123</v>
      </c>
      <c r="B2" s="693"/>
      <c r="C2" s="696" t="s">
        <v>409</v>
      </c>
      <c r="D2" s="693" t="s">
        <v>434</v>
      </c>
      <c r="E2" s="693" t="s">
        <v>482</v>
      </c>
      <c r="F2" s="693"/>
      <c r="G2" s="175" t="s">
        <v>124</v>
      </c>
    </row>
    <row r="3" spans="1:7" ht="20.100000000000001" customHeight="1" x14ac:dyDescent="0.15">
      <c r="A3" s="694"/>
      <c r="B3" s="695"/>
      <c r="C3" s="819"/>
      <c r="D3" s="695"/>
      <c r="E3" s="426" t="s">
        <v>125</v>
      </c>
      <c r="F3" s="449" t="s">
        <v>126</v>
      </c>
      <c r="G3" s="176" t="s">
        <v>127</v>
      </c>
    </row>
    <row r="4" spans="1:7" ht="20.100000000000001" customHeight="1" x14ac:dyDescent="0.15">
      <c r="A4" s="682" t="s">
        <v>85</v>
      </c>
      <c r="B4" s="683"/>
      <c r="C4" s="364">
        <f>C5+C27</f>
        <v>42001087</v>
      </c>
      <c r="D4" s="440">
        <f>D5+D27</f>
        <v>3276358</v>
      </c>
      <c r="E4" s="440">
        <f>E5+E27</f>
        <v>3137668</v>
      </c>
      <c r="F4" s="440">
        <f>F5+F27</f>
        <v>382742</v>
      </c>
      <c r="G4" s="511">
        <f>+C4+D4-E4</f>
        <v>42139777</v>
      </c>
    </row>
    <row r="5" spans="1:7" ht="15.95" customHeight="1" x14ac:dyDescent="0.15">
      <c r="A5" s="682" t="s">
        <v>128</v>
      </c>
      <c r="B5" s="683"/>
      <c r="C5" s="445">
        <f>SUM(C6:C26)</f>
        <v>37207174</v>
      </c>
      <c r="D5" s="244">
        <f>SUM(D6:D26)</f>
        <v>3101058</v>
      </c>
      <c r="E5" s="244">
        <f>SUM(E6:E26)</f>
        <v>2806013</v>
      </c>
      <c r="F5" s="244">
        <f>SUM(F6:F26)</f>
        <v>305131</v>
      </c>
      <c r="G5" s="512">
        <f t="shared" ref="G5:G28" si="0">+C5+D5-E5</f>
        <v>37502219</v>
      </c>
    </row>
    <row r="6" spans="1:7" ht="15.95" customHeight="1" x14ac:dyDescent="0.15">
      <c r="A6" s="133"/>
      <c r="B6" s="453" t="s">
        <v>311</v>
      </c>
      <c r="C6" s="395">
        <v>5095116</v>
      </c>
      <c r="D6" s="365">
        <v>301500</v>
      </c>
      <c r="E6" s="503">
        <v>358038</v>
      </c>
      <c r="F6" s="503">
        <v>53384</v>
      </c>
      <c r="G6" s="513">
        <f t="shared" si="0"/>
        <v>5038578</v>
      </c>
    </row>
    <row r="7" spans="1:7" ht="15.95" customHeight="1" x14ac:dyDescent="0.15">
      <c r="A7" s="133"/>
      <c r="B7" s="453" t="s">
        <v>129</v>
      </c>
      <c r="C7" s="380">
        <v>3380001</v>
      </c>
      <c r="D7" s="366">
        <v>14000</v>
      </c>
      <c r="E7" s="503">
        <v>560654</v>
      </c>
      <c r="F7" s="503">
        <v>48186</v>
      </c>
      <c r="G7" s="513">
        <f>+C7+D7-E7</f>
        <v>2833347</v>
      </c>
    </row>
    <row r="8" spans="1:7" ht="15.95" customHeight="1" x14ac:dyDescent="0.15">
      <c r="A8" s="133"/>
      <c r="B8" s="453" t="s">
        <v>130</v>
      </c>
      <c r="C8" s="365">
        <v>297927</v>
      </c>
      <c r="D8" s="366">
        <v>0</v>
      </c>
      <c r="E8" s="503">
        <v>49672</v>
      </c>
      <c r="F8" s="503">
        <v>5072</v>
      </c>
      <c r="G8" s="513">
        <f t="shared" si="0"/>
        <v>248255</v>
      </c>
    </row>
    <row r="9" spans="1:7" ht="15.95" customHeight="1" x14ac:dyDescent="0.15">
      <c r="A9" s="133"/>
      <c r="B9" s="453" t="s">
        <v>131</v>
      </c>
      <c r="C9" s="365">
        <v>3214092</v>
      </c>
      <c r="D9" s="365">
        <v>268200</v>
      </c>
      <c r="E9" s="503">
        <v>271034</v>
      </c>
      <c r="F9" s="503">
        <v>50327</v>
      </c>
      <c r="G9" s="513">
        <f t="shared" si="0"/>
        <v>3211258</v>
      </c>
    </row>
    <row r="10" spans="1:7" ht="15.95" customHeight="1" x14ac:dyDescent="0.15">
      <c r="A10" s="133"/>
      <c r="B10" s="453" t="s">
        <v>132</v>
      </c>
      <c r="C10" s="381">
        <v>0</v>
      </c>
      <c r="D10" s="366">
        <v>0</v>
      </c>
      <c r="E10" s="504">
        <v>0</v>
      </c>
      <c r="F10" s="504">
        <v>0</v>
      </c>
      <c r="G10" s="514">
        <f t="shared" si="0"/>
        <v>0</v>
      </c>
    </row>
    <row r="11" spans="1:7" ht="15.95" customHeight="1" x14ac:dyDescent="0.15">
      <c r="A11" s="133"/>
      <c r="B11" s="453" t="s">
        <v>133</v>
      </c>
      <c r="C11" s="381">
        <v>0</v>
      </c>
      <c r="D11" s="366">
        <v>0</v>
      </c>
      <c r="E11" s="504">
        <v>0</v>
      </c>
      <c r="F11" s="504">
        <v>0</v>
      </c>
      <c r="G11" s="514">
        <f t="shared" si="0"/>
        <v>0</v>
      </c>
    </row>
    <row r="12" spans="1:7" ht="15.95" customHeight="1" x14ac:dyDescent="0.15">
      <c r="A12" s="133"/>
      <c r="B12" s="453" t="s">
        <v>337</v>
      </c>
      <c r="C12" s="366">
        <v>90035</v>
      </c>
      <c r="D12" s="366">
        <v>0</v>
      </c>
      <c r="E12" s="504">
        <v>17864</v>
      </c>
      <c r="F12" s="504">
        <v>342</v>
      </c>
      <c r="G12" s="513">
        <f t="shared" si="0"/>
        <v>72171</v>
      </c>
    </row>
    <row r="13" spans="1:7" ht="15.95" customHeight="1" x14ac:dyDescent="0.15">
      <c r="A13" s="133"/>
      <c r="B13" s="453" t="s">
        <v>134</v>
      </c>
      <c r="C13" s="320">
        <v>343496</v>
      </c>
      <c r="D13" s="366">
        <v>0</v>
      </c>
      <c r="E13" s="503">
        <v>38035</v>
      </c>
      <c r="F13" s="503">
        <v>2692</v>
      </c>
      <c r="G13" s="513">
        <f t="shared" si="0"/>
        <v>305461</v>
      </c>
    </row>
    <row r="14" spans="1:7" ht="15.95" customHeight="1" x14ac:dyDescent="0.15">
      <c r="A14" s="133"/>
      <c r="B14" s="453" t="s">
        <v>135</v>
      </c>
      <c r="C14" s="320">
        <v>25827</v>
      </c>
      <c r="D14" s="366">
        <v>0</v>
      </c>
      <c r="E14" s="503">
        <v>14511</v>
      </c>
      <c r="F14" s="503">
        <v>362</v>
      </c>
      <c r="G14" s="513">
        <f t="shared" si="0"/>
        <v>11316</v>
      </c>
    </row>
    <row r="15" spans="1:7" ht="15.95" customHeight="1" x14ac:dyDescent="0.15">
      <c r="A15" s="133"/>
      <c r="B15" s="453" t="s">
        <v>136</v>
      </c>
      <c r="C15" s="396">
        <v>2411987</v>
      </c>
      <c r="D15" s="320">
        <v>257600</v>
      </c>
      <c r="E15" s="503">
        <v>88720</v>
      </c>
      <c r="F15" s="503">
        <v>16465</v>
      </c>
      <c r="G15" s="513">
        <f t="shared" si="0"/>
        <v>2580867</v>
      </c>
    </row>
    <row r="16" spans="1:7" ht="15.95" customHeight="1" x14ac:dyDescent="0.15">
      <c r="A16" s="133"/>
      <c r="B16" s="453" t="s">
        <v>137</v>
      </c>
      <c r="C16" s="381">
        <v>0</v>
      </c>
      <c r="D16" s="366">
        <v>0</v>
      </c>
      <c r="E16" s="504">
        <v>0</v>
      </c>
      <c r="F16" s="504">
        <v>0</v>
      </c>
      <c r="G16" s="514">
        <f>+C16+D16-E16</f>
        <v>0</v>
      </c>
    </row>
    <row r="17" spans="1:7" ht="15.95" customHeight="1" x14ac:dyDescent="0.15">
      <c r="A17" s="133"/>
      <c r="B17" s="453" t="s">
        <v>138</v>
      </c>
      <c r="C17" s="382">
        <v>0</v>
      </c>
      <c r="D17" s="366">
        <v>0</v>
      </c>
      <c r="E17" s="504">
        <v>0</v>
      </c>
      <c r="F17" s="504">
        <v>0</v>
      </c>
      <c r="G17" s="514">
        <f>+C17+D17-E17</f>
        <v>0</v>
      </c>
    </row>
    <row r="18" spans="1:7" ht="15.95" customHeight="1" x14ac:dyDescent="0.15">
      <c r="A18" s="133"/>
      <c r="B18" s="453" t="s">
        <v>139</v>
      </c>
      <c r="C18" s="382">
        <v>0</v>
      </c>
      <c r="D18" s="366">
        <v>0</v>
      </c>
      <c r="E18" s="504">
        <v>0</v>
      </c>
      <c r="F18" s="504">
        <v>0</v>
      </c>
      <c r="G18" s="514">
        <f t="shared" si="0"/>
        <v>0</v>
      </c>
    </row>
    <row r="19" spans="1:7" ht="15.95" customHeight="1" x14ac:dyDescent="0.15">
      <c r="A19" s="133"/>
      <c r="B19" s="453" t="s">
        <v>140</v>
      </c>
      <c r="C19" s="381">
        <v>0</v>
      </c>
      <c r="D19" s="366">
        <v>0</v>
      </c>
      <c r="E19" s="504">
        <v>0</v>
      </c>
      <c r="F19" s="504">
        <v>0</v>
      </c>
      <c r="G19" s="514">
        <f t="shared" si="0"/>
        <v>0</v>
      </c>
    </row>
    <row r="20" spans="1:7" ht="15.95" customHeight="1" x14ac:dyDescent="0.15">
      <c r="A20" s="133"/>
      <c r="B20" s="453" t="s">
        <v>141</v>
      </c>
      <c r="C20" s="320">
        <v>390201</v>
      </c>
      <c r="D20" s="366">
        <v>0</v>
      </c>
      <c r="E20" s="503">
        <v>96301</v>
      </c>
      <c r="F20" s="503">
        <v>1918</v>
      </c>
      <c r="G20" s="513">
        <f t="shared" si="0"/>
        <v>293900</v>
      </c>
    </row>
    <row r="21" spans="1:7" ht="15.95" customHeight="1" x14ac:dyDescent="0.15">
      <c r="A21" s="133"/>
      <c r="B21" s="453" t="s">
        <v>142</v>
      </c>
      <c r="C21" s="382">
        <v>0</v>
      </c>
      <c r="D21" s="366">
        <v>0</v>
      </c>
      <c r="E21" s="503">
        <v>0</v>
      </c>
      <c r="F21" s="503">
        <v>0</v>
      </c>
      <c r="G21" s="514">
        <f>+C21+D21-E21</f>
        <v>0</v>
      </c>
    </row>
    <row r="22" spans="1:7" ht="15.95" customHeight="1" x14ac:dyDescent="0.15">
      <c r="A22" s="133"/>
      <c r="B22" s="453" t="s">
        <v>143</v>
      </c>
      <c r="C22" s="320">
        <v>81992</v>
      </c>
      <c r="D22" s="366">
        <v>61500</v>
      </c>
      <c r="E22" s="503">
        <v>15249</v>
      </c>
      <c r="F22" s="503">
        <v>1331</v>
      </c>
      <c r="G22" s="513">
        <f t="shared" si="0"/>
        <v>128243</v>
      </c>
    </row>
    <row r="23" spans="1:7" ht="15.95" customHeight="1" x14ac:dyDescent="0.15">
      <c r="A23" s="133"/>
      <c r="B23" s="453" t="s">
        <v>144</v>
      </c>
      <c r="C23" s="320">
        <v>3425394</v>
      </c>
      <c r="D23" s="320">
        <v>573400</v>
      </c>
      <c r="E23" s="503">
        <v>99963</v>
      </c>
      <c r="F23" s="503">
        <v>20219</v>
      </c>
      <c r="G23" s="513">
        <f t="shared" si="0"/>
        <v>3898831</v>
      </c>
    </row>
    <row r="24" spans="1:7" ht="15.95" customHeight="1" x14ac:dyDescent="0.15">
      <c r="A24" s="133"/>
      <c r="B24" s="453" t="s">
        <v>145</v>
      </c>
      <c r="C24" s="320">
        <v>18233428</v>
      </c>
      <c r="D24" s="320">
        <v>1624858</v>
      </c>
      <c r="E24" s="503">
        <v>1135742</v>
      </c>
      <c r="F24" s="503">
        <v>103690</v>
      </c>
      <c r="G24" s="513">
        <f t="shared" si="0"/>
        <v>18722544</v>
      </c>
    </row>
    <row r="25" spans="1:7" ht="15.95" customHeight="1" x14ac:dyDescent="0.15">
      <c r="A25" s="133"/>
      <c r="B25" s="453" t="s">
        <v>146</v>
      </c>
      <c r="C25" s="320">
        <v>79407</v>
      </c>
      <c r="D25" s="366">
        <v>0</v>
      </c>
      <c r="E25" s="503">
        <v>47407</v>
      </c>
      <c r="F25" s="503">
        <v>1143</v>
      </c>
      <c r="G25" s="513">
        <f t="shared" si="0"/>
        <v>32000</v>
      </c>
    </row>
    <row r="26" spans="1:7" ht="15.95" customHeight="1" x14ac:dyDescent="0.15">
      <c r="A26" s="133"/>
      <c r="B26" s="453" t="s">
        <v>147</v>
      </c>
      <c r="C26" s="320">
        <v>138271</v>
      </c>
      <c r="D26" s="366">
        <v>0</v>
      </c>
      <c r="E26" s="504">
        <v>12823</v>
      </c>
      <c r="F26" s="504">
        <v>0</v>
      </c>
      <c r="G26" s="513">
        <f t="shared" si="0"/>
        <v>125448</v>
      </c>
    </row>
    <row r="27" spans="1:7" ht="15.95" customHeight="1" x14ac:dyDescent="0.15">
      <c r="A27" s="682" t="s">
        <v>148</v>
      </c>
      <c r="B27" s="683"/>
      <c r="C27" s="439">
        <f>SUM(C28:C28)</f>
        <v>4793913</v>
      </c>
      <c r="D27" s="244">
        <f>SUM(D28:D28)</f>
        <v>175300</v>
      </c>
      <c r="E27" s="244">
        <f>SUM(E28:E28)</f>
        <v>331655</v>
      </c>
      <c r="F27" s="244">
        <f>SUM(F28:F28)</f>
        <v>77611</v>
      </c>
      <c r="G27" s="512">
        <f t="shared" si="0"/>
        <v>4637558</v>
      </c>
    </row>
    <row r="28" spans="1:7" ht="15.95" customHeight="1" thickBot="1" x14ac:dyDescent="0.2">
      <c r="A28" s="141"/>
      <c r="B28" s="454" t="s">
        <v>149</v>
      </c>
      <c r="C28" s="367">
        <v>4793913</v>
      </c>
      <c r="D28" s="367">
        <v>175300</v>
      </c>
      <c r="E28" s="506">
        <v>331655</v>
      </c>
      <c r="F28" s="506">
        <v>77611</v>
      </c>
      <c r="G28" s="515">
        <f t="shared" si="0"/>
        <v>4637558</v>
      </c>
    </row>
    <row r="29" spans="1:7" ht="15.95" customHeight="1" x14ac:dyDescent="0.15">
      <c r="A29" s="72"/>
      <c r="B29" s="431"/>
      <c r="C29" s="431"/>
      <c r="D29" s="431"/>
      <c r="E29" s="340"/>
      <c r="F29" s="340"/>
      <c r="G29" s="16" t="s">
        <v>28</v>
      </c>
    </row>
    <row r="30" spans="1:7" ht="15" customHeight="1" x14ac:dyDescent="0.15">
      <c r="A30" s="72"/>
      <c r="B30" s="431"/>
      <c r="C30" s="431"/>
      <c r="D30" s="431"/>
      <c r="E30" s="340"/>
      <c r="F30" s="340"/>
      <c r="G30" s="340"/>
    </row>
    <row r="31" spans="1:7" ht="15" customHeight="1" x14ac:dyDescent="0.15">
      <c r="A31" s="72"/>
      <c r="B31" s="431"/>
      <c r="C31" s="431"/>
      <c r="D31" s="431"/>
      <c r="E31" s="340"/>
      <c r="F31" s="340"/>
      <c r="G31" s="340"/>
    </row>
    <row r="32" spans="1:7" ht="15" customHeight="1" thickBot="1" x14ac:dyDescent="0.2">
      <c r="A32" s="431" t="s">
        <v>381</v>
      </c>
      <c r="C32" s="431"/>
      <c r="D32" s="431"/>
      <c r="F32" s="340"/>
      <c r="G32" s="349" t="s">
        <v>122</v>
      </c>
    </row>
    <row r="33" spans="1:7" ht="20.100000000000001" customHeight="1" x14ac:dyDescent="0.15">
      <c r="A33" s="692" t="s">
        <v>150</v>
      </c>
      <c r="B33" s="693"/>
      <c r="C33" s="696" t="s">
        <v>409</v>
      </c>
      <c r="D33" s="693" t="s">
        <v>434</v>
      </c>
      <c r="E33" s="693" t="s">
        <v>433</v>
      </c>
      <c r="F33" s="693"/>
      <c r="G33" s="175" t="s">
        <v>124</v>
      </c>
    </row>
    <row r="34" spans="1:7" ht="20.100000000000001" customHeight="1" x14ac:dyDescent="0.15">
      <c r="A34" s="694"/>
      <c r="B34" s="695"/>
      <c r="C34" s="819"/>
      <c r="D34" s="695"/>
      <c r="E34" s="390" t="s">
        <v>125</v>
      </c>
      <c r="F34" s="393" t="s">
        <v>126</v>
      </c>
      <c r="G34" s="176" t="s">
        <v>127</v>
      </c>
    </row>
    <row r="35" spans="1:7" ht="15.95" customHeight="1" x14ac:dyDescent="0.15">
      <c r="A35" s="820" t="s">
        <v>85</v>
      </c>
      <c r="B35" s="821"/>
      <c r="C35" s="250">
        <f>C36+C50</f>
        <v>42001087</v>
      </c>
      <c r="D35" s="507">
        <f>D36+D50</f>
        <v>3276358</v>
      </c>
      <c r="E35" s="413">
        <f>E36+E50</f>
        <v>3137668</v>
      </c>
      <c r="F35" s="413">
        <f>F36+F50</f>
        <v>382742</v>
      </c>
      <c r="G35" s="414">
        <f>+C35+D35-E35</f>
        <v>42139777</v>
      </c>
    </row>
    <row r="36" spans="1:7" ht="15.95" customHeight="1" x14ac:dyDescent="0.15">
      <c r="A36" s="682" t="s">
        <v>128</v>
      </c>
      <c r="B36" s="683"/>
      <c r="C36" s="250">
        <f>SUM(C37:C49)</f>
        <v>37207174</v>
      </c>
      <c r="D36" s="507">
        <f>SUM(D37:D49)</f>
        <v>3101058</v>
      </c>
      <c r="E36" s="413">
        <f>SUM(E37:E49)</f>
        <v>2806013</v>
      </c>
      <c r="F36" s="413">
        <f>SUM(F37:F49)</f>
        <v>305131</v>
      </c>
      <c r="G36" s="415">
        <f t="shared" ref="G36:G51" si="1">+C36+D36-E36</f>
        <v>37502219</v>
      </c>
    </row>
    <row r="37" spans="1:7" ht="15.95" customHeight="1" x14ac:dyDescent="0.15">
      <c r="A37" s="133"/>
      <c r="B37" s="453" t="s">
        <v>151</v>
      </c>
      <c r="C37" s="397">
        <v>2734420</v>
      </c>
      <c r="D37" s="236">
        <v>587400</v>
      </c>
      <c r="E37" s="411">
        <v>229254</v>
      </c>
      <c r="F37" s="411">
        <v>23297</v>
      </c>
      <c r="G37" s="416">
        <f t="shared" si="1"/>
        <v>3092566</v>
      </c>
    </row>
    <row r="38" spans="1:7" ht="15.95" customHeight="1" x14ac:dyDescent="0.15">
      <c r="A38" s="133"/>
      <c r="B38" s="453" t="s">
        <v>152</v>
      </c>
      <c r="C38" s="236">
        <v>263203</v>
      </c>
      <c r="D38" s="236">
        <v>61500</v>
      </c>
      <c r="E38" s="411">
        <v>41787</v>
      </c>
      <c r="F38" s="411">
        <v>4317</v>
      </c>
      <c r="G38" s="416">
        <f t="shared" si="1"/>
        <v>282916</v>
      </c>
    </row>
    <row r="39" spans="1:7" ht="15.95" customHeight="1" x14ac:dyDescent="0.15">
      <c r="A39" s="133"/>
      <c r="B39" s="453" t="s">
        <v>153</v>
      </c>
      <c r="C39" s="236">
        <v>412115</v>
      </c>
      <c r="D39" s="236">
        <v>0</v>
      </c>
      <c r="E39" s="411">
        <v>45638</v>
      </c>
      <c r="F39" s="411">
        <v>3230</v>
      </c>
      <c r="G39" s="416">
        <f t="shared" si="1"/>
        <v>366477</v>
      </c>
    </row>
    <row r="40" spans="1:7" ht="15.95" customHeight="1" x14ac:dyDescent="0.15">
      <c r="A40" s="133"/>
      <c r="B40" s="453" t="s">
        <v>351</v>
      </c>
      <c r="C40" s="236">
        <v>9000</v>
      </c>
      <c r="D40" s="236">
        <v>1300</v>
      </c>
      <c r="E40" s="410">
        <v>0</v>
      </c>
      <c r="F40" s="410">
        <v>26</v>
      </c>
      <c r="G40" s="416">
        <f t="shared" si="1"/>
        <v>10300</v>
      </c>
    </row>
    <row r="41" spans="1:7" ht="15.95" customHeight="1" x14ac:dyDescent="0.15">
      <c r="A41" s="133"/>
      <c r="B41" s="453" t="s">
        <v>154</v>
      </c>
      <c r="C41" s="236">
        <v>75737</v>
      </c>
      <c r="D41" s="236">
        <v>0</v>
      </c>
      <c r="E41" s="411">
        <v>11881</v>
      </c>
      <c r="F41" s="411">
        <v>1165</v>
      </c>
      <c r="G41" s="416">
        <f t="shared" si="1"/>
        <v>63856</v>
      </c>
    </row>
    <row r="42" spans="1:7" ht="15.95" customHeight="1" x14ac:dyDescent="0.15">
      <c r="A42" s="133"/>
      <c r="B42" s="453" t="s">
        <v>155</v>
      </c>
      <c r="C42" s="397">
        <v>11175469</v>
      </c>
      <c r="D42" s="250">
        <v>540300</v>
      </c>
      <c r="E42" s="411">
        <v>880064</v>
      </c>
      <c r="F42" s="411">
        <v>108562</v>
      </c>
      <c r="G42" s="416">
        <f t="shared" si="1"/>
        <v>10835705</v>
      </c>
    </row>
    <row r="43" spans="1:7" ht="15.95" customHeight="1" x14ac:dyDescent="0.15">
      <c r="A43" s="133"/>
      <c r="B43" s="453" t="s">
        <v>156</v>
      </c>
      <c r="C43" s="250">
        <v>274140</v>
      </c>
      <c r="D43" s="236">
        <v>0</v>
      </c>
      <c r="E43" s="411">
        <v>44430</v>
      </c>
      <c r="F43" s="411">
        <v>2625</v>
      </c>
      <c r="G43" s="416">
        <f t="shared" si="1"/>
        <v>229710</v>
      </c>
    </row>
    <row r="44" spans="1:7" ht="15.95" customHeight="1" x14ac:dyDescent="0.15">
      <c r="A44" s="133"/>
      <c r="B44" s="453" t="s">
        <v>157</v>
      </c>
      <c r="C44" s="250">
        <v>3625396</v>
      </c>
      <c r="D44" s="250">
        <v>275600</v>
      </c>
      <c r="E44" s="411">
        <v>318103</v>
      </c>
      <c r="F44" s="411">
        <v>55936</v>
      </c>
      <c r="G44" s="416">
        <f t="shared" si="1"/>
        <v>3582893</v>
      </c>
    </row>
    <row r="45" spans="1:7" ht="15.95" customHeight="1" x14ac:dyDescent="0.15">
      <c r="A45" s="133"/>
      <c r="B45" s="453" t="s">
        <v>158</v>
      </c>
      <c r="C45" s="250">
        <v>18233429</v>
      </c>
      <c r="D45" s="236">
        <v>1634958</v>
      </c>
      <c r="E45" s="411">
        <v>1135742</v>
      </c>
      <c r="F45" s="411">
        <v>103689</v>
      </c>
      <c r="G45" s="416">
        <f t="shared" si="1"/>
        <v>18732645</v>
      </c>
    </row>
    <row r="46" spans="1:7" ht="15.95" customHeight="1" x14ac:dyDescent="0.15">
      <c r="A46" s="133"/>
      <c r="B46" s="453" t="s">
        <v>159</v>
      </c>
      <c r="C46" s="236">
        <v>0</v>
      </c>
      <c r="D46" s="236">
        <v>0</v>
      </c>
      <c r="E46" s="410">
        <v>0</v>
      </c>
      <c r="F46" s="410">
        <v>0</v>
      </c>
      <c r="G46" s="417">
        <f t="shared" si="1"/>
        <v>0</v>
      </c>
    </row>
    <row r="47" spans="1:7" ht="15.95" customHeight="1" x14ac:dyDescent="0.15">
      <c r="A47" s="133"/>
      <c r="B47" s="453" t="s">
        <v>141</v>
      </c>
      <c r="C47" s="236">
        <v>390200</v>
      </c>
      <c r="D47" s="236">
        <v>0</v>
      </c>
      <c r="E47" s="411">
        <v>96301</v>
      </c>
      <c r="F47" s="411">
        <v>1918</v>
      </c>
      <c r="G47" s="416">
        <f>+C47+D47-E47</f>
        <v>293899</v>
      </c>
    </row>
    <row r="48" spans="1:7" ht="15.95" customHeight="1" x14ac:dyDescent="0.15">
      <c r="A48" s="133"/>
      <c r="B48" s="453" t="s">
        <v>142</v>
      </c>
      <c r="C48" s="236">
        <v>0</v>
      </c>
      <c r="D48" s="236">
        <v>0</v>
      </c>
      <c r="E48" s="410">
        <v>0</v>
      </c>
      <c r="F48" s="410">
        <v>0</v>
      </c>
      <c r="G48" s="421">
        <f t="shared" si="1"/>
        <v>0</v>
      </c>
    </row>
    <row r="49" spans="1:7" ht="15.95" customHeight="1" x14ac:dyDescent="0.15">
      <c r="A49" s="133"/>
      <c r="B49" s="453" t="s">
        <v>160</v>
      </c>
      <c r="C49" s="236">
        <v>14065</v>
      </c>
      <c r="D49" s="236">
        <v>0</v>
      </c>
      <c r="E49" s="411">
        <v>2813</v>
      </c>
      <c r="F49" s="411">
        <v>366</v>
      </c>
      <c r="G49" s="416">
        <f t="shared" si="1"/>
        <v>11252</v>
      </c>
    </row>
    <row r="50" spans="1:7" ht="15.95" customHeight="1" x14ac:dyDescent="0.15">
      <c r="A50" s="682" t="s">
        <v>148</v>
      </c>
      <c r="B50" s="683"/>
      <c r="C50" s="250">
        <f>SUM(C51:C51)</f>
        <v>4793913</v>
      </c>
      <c r="D50" s="477">
        <f>SUM(D51:D51)</f>
        <v>175300</v>
      </c>
      <c r="E50" s="413">
        <f>SUM(E51:E51)</f>
        <v>331655</v>
      </c>
      <c r="F50" s="413">
        <f>SUM(F51:F51)</f>
        <v>77611</v>
      </c>
      <c r="G50" s="415">
        <f t="shared" si="1"/>
        <v>4637558</v>
      </c>
    </row>
    <row r="51" spans="1:7" ht="15.95" customHeight="1" thickBot="1" x14ac:dyDescent="0.2">
      <c r="A51" s="141"/>
      <c r="B51" s="454" t="s">
        <v>149</v>
      </c>
      <c r="C51" s="383">
        <v>4793913</v>
      </c>
      <c r="D51" s="330">
        <v>175300</v>
      </c>
      <c r="E51" s="412">
        <v>331655</v>
      </c>
      <c r="F51" s="412">
        <v>77611</v>
      </c>
      <c r="G51" s="418">
        <f t="shared" si="1"/>
        <v>4637558</v>
      </c>
    </row>
    <row r="52" spans="1:7" ht="15" customHeight="1" x14ac:dyDescent="0.15">
      <c r="A52" s="63" t="s">
        <v>352</v>
      </c>
      <c r="B52" s="340"/>
      <c r="C52" s="178"/>
      <c r="D52" s="179"/>
      <c r="E52" s="179"/>
      <c r="F52" s="179"/>
      <c r="G52" s="23" t="s">
        <v>28</v>
      </c>
    </row>
  </sheetData>
  <sheetProtection sheet="1" objects="1" scenarios="1" selectLockedCells="1" selectUnlockedCells="1"/>
  <mergeCells count="14">
    <mergeCell ref="A36:B36"/>
    <mergeCell ref="A50:B50"/>
    <mergeCell ref="C33:C34"/>
    <mergeCell ref="A33:B34"/>
    <mergeCell ref="A35:B35"/>
    <mergeCell ref="A5:B5"/>
    <mergeCell ref="E33:F33"/>
    <mergeCell ref="D33:D34"/>
    <mergeCell ref="A2:B3"/>
    <mergeCell ref="C2:C3"/>
    <mergeCell ref="D2:D3"/>
    <mergeCell ref="E2:F2"/>
    <mergeCell ref="A4:B4"/>
    <mergeCell ref="A27:B27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4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比嘉 友美</cp:lastModifiedBy>
  <cp:lastPrinted>2020-03-25T06:00:15Z</cp:lastPrinted>
  <dcterms:created xsi:type="dcterms:W3CDTF">2013-03-25T07:50:48Z</dcterms:created>
  <dcterms:modified xsi:type="dcterms:W3CDTF">2020-04-02T04:10:36Z</dcterms:modified>
</cp:coreProperties>
</file>