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ml.chartshapes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72.31.254.51\fs\section\kikaku_section\統計係\共有\＜統計うらそえ＞\平成３０年版統計うらそえ\□（入力用）H30\HP掲載用（Excel）\"/>
    </mc:Choice>
  </mc:AlternateContent>
  <workbookProtection lockStructure="1"/>
  <bookViews>
    <workbookView xWindow="0" yWindow="0" windowWidth="20490" windowHeight="7770" tabRatio="788" firstSheet="3" activeTab="16"/>
  </bookViews>
  <sheets>
    <sheet name="‐156‐" sheetId="1" r:id="rId1"/>
    <sheet name="-157-" sheetId="2" r:id="rId2"/>
    <sheet name="-158-" sheetId="3" r:id="rId3"/>
    <sheet name="-159-" sheetId="4" r:id="rId4"/>
    <sheet name="-160-" sheetId="5" r:id="rId5"/>
    <sheet name="-161-" sheetId="6" r:id="rId6"/>
    <sheet name="-162-" sheetId="7" r:id="rId7"/>
    <sheet name="-163-" sheetId="8" r:id="rId8"/>
    <sheet name="-164-" sheetId="9" r:id="rId9"/>
    <sheet name="-165-" sheetId="10" r:id="rId10"/>
    <sheet name="-166-" sheetId="11" r:id="rId11"/>
    <sheet name="-167-" sheetId="12" r:id="rId12"/>
    <sheet name="-168-" sheetId="13" r:id="rId13"/>
    <sheet name="-169-" sheetId="14" r:id="rId14"/>
    <sheet name="-170-" sheetId="15" r:id="rId15"/>
    <sheet name="-171-" sheetId="16" r:id="rId16"/>
    <sheet name="グラフ" sheetId="17" r:id="rId17"/>
  </sheets>
  <definedNames>
    <definedName name="_xlnm.Print_Area" localSheetId="0">‐156‐!$A$1:$E$33</definedName>
    <definedName name="_xlnm.Print_Area" localSheetId="1">'-157-'!$F$1:$H$33</definedName>
    <definedName name="_xlnm.Print_Area" localSheetId="2">'-158-'!$B$1:$J$35</definedName>
    <definedName name="_xlnm.Print_Area" localSheetId="3">'-159-'!$K$2:$S$35</definedName>
    <definedName name="_xlnm.Print_Area" localSheetId="4">'-160-'!$B$1:$J$32</definedName>
    <definedName name="_xlnm.Print_Area" localSheetId="5">'-161-'!$J$2:$R$32</definedName>
    <definedName name="_xlnm.Print_Area" localSheetId="7">'-163-'!$A$1:$Q$32</definedName>
    <definedName name="_xlnm.Print_Area" localSheetId="8">'-164-'!$A$1:$D$52</definedName>
    <definedName name="_xlnm.Print_Area" localSheetId="9">'-165-'!$E$1:$G$52</definedName>
    <definedName name="_xlnm.Print_Area" localSheetId="10">'-166-'!$B$2:$L$42</definedName>
    <definedName name="_xlnm.Print_Area" localSheetId="11">'-167-'!$M$2:$U$42</definedName>
    <definedName name="_xlnm.Print_Area" localSheetId="12">'-168-'!$A$1:$J$61</definedName>
    <definedName name="_xlnm.Print_Area" localSheetId="13">'-169-'!$K$1:$S$61</definedName>
    <definedName name="_xlnm.Print_Area" localSheetId="16">グラフ!$A$1:$F$267</definedName>
  </definedNames>
  <calcPr calcId="152511"/>
</workbook>
</file>

<file path=xl/calcChain.xml><?xml version="1.0" encoding="utf-8"?>
<calcChain xmlns="http://schemas.openxmlformats.org/spreadsheetml/2006/main">
  <c r="U32" i="11" l="1"/>
  <c r="S32" i="11"/>
  <c r="Q29" i="13" l="1"/>
  <c r="R29" i="13"/>
  <c r="Q44" i="13"/>
  <c r="R44" i="13"/>
  <c r="R59" i="13" s="1"/>
  <c r="J44" i="16" l="1"/>
  <c r="I44" i="16"/>
  <c r="J39" i="16"/>
  <c r="I39" i="16"/>
  <c r="J28" i="16"/>
  <c r="I24" i="16"/>
  <c r="J31" i="16" s="1"/>
  <c r="I14" i="16"/>
  <c r="J18" i="16" s="1"/>
  <c r="I5" i="16"/>
  <c r="J9" i="16" s="1"/>
  <c r="K44" i="15"/>
  <c r="J44" i="15"/>
  <c r="K40" i="15"/>
  <c r="J40" i="15"/>
  <c r="J30" i="15"/>
  <c r="J19" i="15"/>
  <c r="J18" i="15"/>
  <c r="K25" i="15" s="1"/>
  <c r="J9" i="15"/>
  <c r="J6" i="15"/>
  <c r="J5" i="15"/>
  <c r="J34" i="15" s="1"/>
  <c r="J10" i="16" l="1"/>
  <c r="I21" i="16"/>
  <c r="J11" i="16"/>
  <c r="J16" i="16"/>
  <c r="J14" i="16" s="1"/>
  <c r="J29" i="16"/>
  <c r="J8" i="16"/>
  <c r="J12" i="16"/>
  <c r="J17" i="16"/>
  <c r="J30" i="16"/>
  <c r="J27" i="16"/>
  <c r="K12" i="15"/>
  <c r="K16" i="15"/>
  <c r="K22" i="15"/>
  <c r="K27" i="15"/>
  <c r="K30" i="15"/>
  <c r="K6" i="15"/>
  <c r="K9" i="15"/>
  <c r="K13" i="15"/>
  <c r="K17" i="15"/>
  <c r="K19" i="15"/>
  <c r="K23" i="15"/>
  <c r="K28" i="15"/>
  <c r="K32" i="15"/>
  <c r="K29" i="15"/>
  <c r="K33" i="15"/>
  <c r="K7" i="15"/>
  <c r="K10" i="15"/>
  <c r="K14" i="15"/>
  <c r="K20" i="15"/>
  <c r="K24" i="15"/>
  <c r="K5" i="15"/>
  <c r="K8" i="15"/>
  <c r="K11" i="15"/>
  <c r="K15" i="15"/>
  <c r="K18" i="15"/>
  <c r="K21" i="15"/>
  <c r="S32" i="12"/>
  <c r="G51" i="10"/>
  <c r="F50" i="10"/>
  <c r="E50" i="10"/>
  <c r="D50" i="10"/>
  <c r="C50" i="10"/>
  <c r="G50" i="10" s="1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F36" i="10"/>
  <c r="E36" i="10"/>
  <c r="E35" i="10" s="1"/>
  <c r="D36" i="10"/>
  <c r="C36" i="10"/>
  <c r="C35" i="10" s="1"/>
  <c r="F35" i="10"/>
  <c r="D35" i="10"/>
  <c r="G51" i="9"/>
  <c r="F50" i="9"/>
  <c r="E50" i="9"/>
  <c r="E35" i="9" s="1"/>
  <c r="D50" i="9"/>
  <c r="C50" i="9"/>
  <c r="G50" i="9" s="1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F36" i="9"/>
  <c r="F35" i="9" s="1"/>
  <c r="E36" i="9"/>
  <c r="D36" i="9"/>
  <c r="C36" i="9"/>
  <c r="C35" i="9" s="1"/>
  <c r="G35" i="9" s="1"/>
  <c r="D35" i="9"/>
  <c r="G28" i="10"/>
  <c r="F27" i="10"/>
  <c r="E27" i="10"/>
  <c r="D27" i="10"/>
  <c r="C27" i="10"/>
  <c r="G27" i="10" s="1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F5" i="10"/>
  <c r="E5" i="10"/>
  <c r="E4" i="10" s="1"/>
  <c r="D5" i="10"/>
  <c r="C5" i="10"/>
  <c r="C4" i="10" s="1"/>
  <c r="G4" i="10" s="1"/>
  <c r="F4" i="10"/>
  <c r="D4" i="10"/>
  <c r="G28" i="9"/>
  <c r="F27" i="9"/>
  <c r="E27" i="9"/>
  <c r="D27" i="9"/>
  <c r="C27" i="9"/>
  <c r="G27" i="9" s="1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F5" i="9"/>
  <c r="E5" i="9"/>
  <c r="E4" i="9" s="1"/>
  <c r="D5" i="9"/>
  <c r="C5" i="9"/>
  <c r="C4" i="9" s="1"/>
  <c r="F4" i="9"/>
  <c r="D4" i="9"/>
  <c r="J24" i="16" l="1"/>
  <c r="J5" i="16"/>
  <c r="G35" i="10"/>
  <c r="G36" i="10"/>
  <c r="G36" i="9"/>
  <c r="G5" i="10"/>
  <c r="G4" i="9"/>
  <c r="G5" i="9"/>
  <c r="P31" i="8" l="1"/>
  <c r="P29" i="8"/>
  <c r="P27" i="8"/>
  <c r="P25" i="8"/>
  <c r="P23" i="8"/>
  <c r="P21" i="8"/>
  <c r="O19" i="8"/>
  <c r="O17" i="8" s="1"/>
  <c r="N10" i="8"/>
  <c r="N8" i="8"/>
  <c r="N6" i="8"/>
  <c r="J53" i="7"/>
  <c r="J52" i="7"/>
  <c r="J51" i="7"/>
  <c r="J50" i="7"/>
  <c r="K38" i="7"/>
  <c r="J30" i="7"/>
  <c r="I30" i="7"/>
  <c r="H30" i="7"/>
  <c r="G30" i="7"/>
  <c r="G28" i="7" s="1"/>
  <c r="F30" i="7"/>
  <c r="E30" i="7"/>
  <c r="J28" i="7"/>
  <c r="I28" i="7"/>
  <c r="H28" i="7"/>
  <c r="F28" i="7"/>
  <c r="E28" i="7"/>
  <c r="J15" i="7"/>
  <c r="I15" i="7"/>
  <c r="H15" i="7"/>
  <c r="G15" i="7"/>
  <c r="F15" i="7"/>
  <c r="E15" i="7"/>
  <c r="J9" i="7"/>
  <c r="I9" i="7"/>
  <c r="I7" i="7" s="1"/>
  <c r="I5" i="7" s="1"/>
  <c r="H9" i="7"/>
  <c r="G9" i="7"/>
  <c r="F9" i="7"/>
  <c r="E9" i="7"/>
  <c r="E7" i="7" s="1"/>
  <c r="E5" i="7" s="1"/>
  <c r="J7" i="7"/>
  <c r="H7" i="7"/>
  <c r="G7" i="7"/>
  <c r="F7" i="7"/>
  <c r="F5" i="7" s="1"/>
  <c r="J5" i="7"/>
  <c r="H5" i="7"/>
  <c r="P19" i="8" l="1"/>
  <c r="G5" i="7"/>
  <c r="R44" i="14"/>
  <c r="Q44" i="14"/>
  <c r="R29" i="14"/>
  <c r="R59" i="14" s="1"/>
  <c r="Q29" i="14"/>
  <c r="R16" i="13" l="1"/>
  <c r="Q16" i="13"/>
  <c r="R6" i="13"/>
  <c r="R22" i="13" s="1"/>
  <c r="Q6" i="13"/>
  <c r="F59" i="14" l="1"/>
  <c r="J57" i="14"/>
  <c r="P55" i="14"/>
  <c r="S54" i="14"/>
  <c r="G54" i="14"/>
  <c r="S53" i="14"/>
  <c r="J53" i="14"/>
  <c r="J52" i="14"/>
  <c r="P51" i="14"/>
  <c r="J50" i="14"/>
  <c r="S49" i="14"/>
  <c r="J49" i="14"/>
  <c r="J48" i="14"/>
  <c r="P47" i="14"/>
  <c r="S46" i="14"/>
  <c r="G46" i="14"/>
  <c r="S45" i="14"/>
  <c r="G45" i="14"/>
  <c r="S44" i="14"/>
  <c r="S57" i="14"/>
  <c r="P44" i="14"/>
  <c r="O44" i="14"/>
  <c r="P54" i="14" s="1"/>
  <c r="N44" i="14"/>
  <c r="L44" i="14"/>
  <c r="M55" i="14" s="1"/>
  <c r="K44" i="14"/>
  <c r="J44" i="14"/>
  <c r="I44" i="14"/>
  <c r="J55" i="14" s="1"/>
  <c r="H44" i="14"/>
  <c r="F44" i="14"/>
  <c r="G57" i="14" s="1"/>
  <c r="E44" i="14"/>
  <c r="P41" i="14"/>
  <c r="M41" i="14"/>
  <c r="G40" i="14"/>
  <c r="J39" i="14"/>
  <c r="G39" i="14"/>
  <c r="P37" i="14"/>
  <c r="M37" i="14"/>
  <c r="G36" i="14"/>
  <c r="P35" i="14"/>
  <c r="J35" i="14"/>
  <c r="G35" i="14"/>
  <c r="M34" i="14"/>
  <c r="G34" i="14"/>
  <c r="P33" i="14"/>
  <c r="M33" i="14"/>
  <c r="P32" i="14"/>
  <c r="G32" i="14"/>
  <c r="P31" i="14"/>
  <c r="J31" i="14"/>
  <c r="G31" i="14"/>
  <c r="M30" i="14"/>
  <c r="G30" i="14"/>
  <c r="S39" i="14"/>
  <c r="P29" i="14"/>
  <c r="O29" i="14"/>
  <c r="O59" i="14" s="1"/>
  <c r="N29" i="14"/>
  <c r="M29" i="14"/>
  <c r="L29" i="14"/>
  <c r="L59" i="14" s="1"/>
  <c r="K29" i="14"/>
  <c r="J29" i="14"/>
  <c r="I29" i="14"/>
  <c r="J34" i="14" s="1"/>
  <c r="H29" i="14"/>
  <c r="F29" i="14"/>
  <c r="G38" i="14" s="1"/>
  <c r="E29" i="14"/>
  <c r="S18" i="14"/>
  <c r="P18" i="14"/>
  <c r="G18" i="14"/>
  <c r="G17" i="14"/>
  <c r="S16" i="14"/>
  <c r="R16" i="14"/>
  <c r="S17" i="14" s="1"/>
  <c r="Q16" i="14"/>
  <c r="P16" i="14"/>
  <c r="O16" i="14"/>
  <c r="G20" i="14" s="1"/>
  <c r="N16" i="14"/>
  <c r="M16" i="14"/>
  <c r="L16" i="14"/>
  <c r="M18" i="14" s="1"/>
  <c r="K16" i="14"/>
  <c r="I16" i="14"/>
  <c r="I22" i="14" s="1"/>
  <c r="H16" i="14"/>
  <c r="G16" i="14"/>
  <c r="F16" i="14"/>
  <c r="E16" i="14"/>
  <c r="J13" i="14"/>
  <c r="M12" i="14"/>
  <c r="J12" i="14"/>
  <c r="M11" i="14"/>
  <c r="M10" i="14"/>
  <c r="G10" i="14"/>
  <c r="J9" i="14"/>
  <c r="M8" i="14"/>
  <c r="J8" i="14"/>
  <c r="M7" i="14"/>
  <c r="R6" i="14"/>
  <c r="R22" i="14" s="1"/>
  <c r="Q6" i="14"/>
  <c r="O6" i="14"/>
  <c r="P10" i="14" s="1"/>
  <c r="N6" i="14"/>
  <c r="M6" i="14"/>
  <c r="L6" i="14"/>
  <c r="L22" i="14" s="1"/>
  <c r="K6" i="14"/>
  <c r="J6" i="14"/>
  <c r="I6" i="14"/>
  <c r="J11" i="14" s="1"/>
  <c r="H6" i="14"/>
  <c r="G6" i="14"/>
  <c r="F6" i="14"/>
  <c r="F22" i="14" s="1"/>
  <c r="E6" i="14"/>
  <c r="T39" i="12"/>
  <c r="Q39" i="12"/>
  <c r="N39" i="12"/>
  <c r="K39" i="12"/>
  <c r="T38" i="12"/>
  <c r="Q38" i="12"/>
  <c r="N38" i="12"/>
  <c r="K38" i="12"/>
  <c r="T37" i="12"/>
  <c r="Q37" i="12"/>
  <c r="N37" i="12"/>
  <c r="K37" i="12"/>
  <c r="T36" i="12"/>
  <c r="Q36" i="12"/>
  <c r="N36" i="12"/>
  <c r="K36" i="12"/>
  <c r="T35" i="12"/>
  <c r="Q35" i="12"/>
  <c r="N35" i="12"/>
  <c r="K35" i="12"/>
  <c r="T34" i="12"/>
  <c r="Q34" i="12"/>
  <c r="N34" i="12"/>
  <c r="K34" i="12"/>
  <c r="T33" i="12"/>
  <c r="Q33" i="12"/>
  <c r="N33" i="12"/>
  <c r="K33" i="12"/>
  <c r="U32" i="12"/>
  <c r="T32" i="12"/>
  <c r="R32" i="12"/>
  <c r="Q32" i="12"/>
  <c r="P32" i="12"/>
  <c r="O32" i="12"/>
  <c r="N32" i="12"/>
  <c r="K32" i="12"/>
  <c r="T30" i="12"/>
  <c r="Q30" i="12"/>
  <c r="N30" i="12"/>
  <c r="K30" i="12"/>
  <c r="T20" i="12"/>
  <c r="Q20" i="12"/>
  <c r="N20" i="12"/>
  <c r="K20" i="12"/>
  <c r="H20" i="12"/>
  <c r="T19" i="12"/>
  <c r="Q19" i="12"/>
  <c r="N19" i="12"/>
  <c r="K19" i="12"/>
  <c r="H19" i="12"/>
  <c r="T18" i="12"/>
  <c r="Q18" i="12"/>
  <c r="O18" i="12"/>
  <c r="N18" i="12"/>
  <c r="K18" i="12"/>
  <c r="I18" i="12"/>
  <c r="H18" i="12"/>
  <c r="T17" i="12"/>
  <c r="R17" i="12"/>
  <c r="Q17" i="12"/>
  <c r="N17" i="12"/>
  <c r="L17" i="12"/>
  <c r="K17" i="12"/>
  <c r="H17" i="12"/>
  <c r="T16" i="12"/>
  <c r="Q16" i="12"/>
  <c r="O16" i="12"/>
  <c r="N16" i="12"/>
  <c r="K16" i="12"/>
  <c r="I16" i="12"/>
  <c r="H16" i="12"/>
  <c r="T15" i="12"/>
  <c r="R15" i="12"/>
  <c r="Q15" i="12"/>
  <c r="N15" i="12"/>
  <c r="L15" i="12"/>
  <c r="K15" i="12"/>
  <c r="H15" i="12"/>
  <c r="T14" i="12"/>
  <c r="Q14" i="12"/>
  <c r="N14" i="12"/>
  <c r="K14" i="12"/>
  <c r="H14" i="12"/>
  <c r="T13" i="12"/>
  <c r="Q13" i="12"/>
  <c r="N13" i="12"/>
  <c r="K13" i="12"/>
  <c r="H13" i="12"/>
  <c r="T12" i="12"/>
  <c r="Q12" i="12"/>
  <c r="N12" i="12"/>
  <c r="K12" i="12"/>
  <c r="H12" i="12"/>
  <c r="T11" i="12"/>
  <c r="Q11" i="12"/>
  <c r="N11" i="12"/>
  <c r="K11" i="12"/>
  <c r="H11" i="12"/>
  <c r="T10" i="12"/>
  <c r="Q10" i="12"/>
  <c r="O10" i="12"/>
  <c r="N10" i="12"/>
  <c r="K10" i="12"/>
  <c r="I10" i="12"/>
  <c r="H10" i="12"/>
  <c r="T9" i="12"/>
  <c r="Q9" i="12"/>
  <c r="N9" i="12"/>
  <c r="K9" i="12"/>
  <c r="H9" i="12"/>
  <c r="T8" i="12"/>
  <c r="Q8" i="12"/>
  <c r="O8" i="12"/>
  <c r="N8" i="12"/>
  <c r="K8" i="12"/>
  <c r="I8" i="12"/>
  <c r="H8" i="12"/>
  <c r="S7" i="12"/>
  <c r="U20" i="12" s="1"/>
  <c r="R7" i="12"/>
  <c r="P7" i="12"/>
  <c r="R19" i="12" s="1"/>
  <c r="O7" i="12"/>
  <c r="N7" i="12"/>
  <c r="M7" i="12"/>
  <c r="O20" i="12" s="1"/>
  <c r="J7" i="12"/>
  <c r="L19" i="12" s="1"/>
  <c r="H7" i="12"/>
  <c r="G7" i="12"/>
  <c r="I20" i="12" s="1"/>
  <c r="A7" i="12"/>
  <c r="U16" i="12" l="1"/>
  <c r="U14" i="12"/>
  <c r="S10" i="14"/>
  <c r="S6" i="14"/>
  <c r="P7" i="14"/>
  <c r="P11" i="14"/>
  <c r="S32" i="14"/>
  <c r="M52" i="14"/>
  <c r="P6" i="14"/>
  <c r="G7" i="14"/>
  <c r="S7" i="14"/>
  <c r="P8" i="14"/>
  <c r="M9" i="14"/>
  <c r="J10" i="14"/>
  <c r="G11" i="14"/>
  <c r="S11" i="14"/>
  <c r="P12" i="14"/>
  <c r="M13" i="14"/>
  <c r="J16" i="14"/>
  <c r="M17" i="14"/>
  <c r="J18" i="14"/>
  <c r="G19" i="14"/>
  <c r="S29" i="14"/>
  <c r="P30" i="14"/>
  <c r="M31" i="14"/>
  <c r="J32" i="14"/>
  <c r="G33" i="14"/>
  <c r="S33" i="14"/>
  <c r="P34" i="14"/>
  <c r="M35" i="14"/>
  <c r="G37" i="14"/>
  <c r="S37" i="14"/>
  <c r="M39" i="14"/>
  <c r="G41" i="14"/>
  <c r="S41" i="14"/>
  <c r="M44" i="14"/>
  <c r="M45" i="14"/>
  <c r="J46" i="14"/>
  <c r="G47" i="14"/>
  <c r="S47" i="14"/>
  <c r="P48" i="14"/>
  <c r="M49" i="14"/>
  <c r="P50" i="14"/>
  <c r="S51" i="14"/>
  <c r="P52" i="14"/>
  <c r="M53" i="14"/>
  <c r="J54" i="14"/>
  <c r="G55" i="14"/>
  <c r="S55" i="14"/>
  <c r="M57" i="14"/>
  <c r="I59" i="14"/>
  <c r="J17" i="14"/>
  <c r="M48" i="14"/>
  <c r="J7" i="14"/>
  <c r="G8" i="14"/>
  <c r="S8" i="14"/>
  <c r="P9" i="14"/>
  <c r="G12" i="14"/>
  <c r="S12" i="14"/>
  <c r="P13" i="14"/>
  <c r="P17" i="14"/>
  <c r="O22" i="14"/>
  <c r="S30" i="14"/>
  <c r="M32" i="14"/>
  <c r="J33" i="14"/>
  <c r="S34" i="14"/>
  <c r="J37" i="14"/>
  <c r="P39" i="14"/>
  <c r="J41" i="14"/>
  <c r="P45" i="14"/>
  <c r="M46" i="14"/>
  <c r="J47" i="14"/>
  <c r="G48" i="14"/>
  <c r="S48" i="14"/>
  <c r="P49" i="14"/>
  <c r="J51" i="14"/>
  <c r="G52" i="14"/>
  <c r="S52" i="14"/>
  <c r="P53" i="14"/>
  <c r="M54" i="14"/>
  <c r="G56" i="14"/>
  <c r="P57" i="14"/>
  <c r="G9" i="14"/>
  <c r="S9" i="14"/>
  <c r="G13" i="14"/>
  <c r="S13" i="14"/>
  <c r="J30" i="14"/>
  <c r="S31" i="14"/>
  <c r="S35" i="14"/>
  <c r="P46" i="14"/>
  <c r="M47" i="14"/>
  <c r="G49" i="14"/>
  <c r="M51" i="14"/>
  <c r="G53" i="14"/>
  <c r="U8" i="12"/>
  <c r="L9" i="12"/>
  <c r="R9" i="12"/>
  <c r="U10" i="12"/>
  <c r="L11" i="12"/>
  <c r="R11" i="12"/>
  <c r="I12" i="12"/>
  <c r="O12" i="12"/>
  <c r="U12" i="12"/>
  <c r="L13" i="12"/>
  <c r="R13" i="12"/>
  <c r="I14" i="12"/>
  <c r="O14" i="12"/>
  <c r="I19" i="12"/>
  <c r="O19" i="12"/>
  <c r="U19" i="12"/>
  <c r="L20" i="12"/>
  <c r="R20" i="12"/>
  <c r="I15" i="12"/>
  <c r="O15" i="12"/>
  <c r="U15" i="12"/>
  <c r="L16" i="12"/>
  <c r="R16" i="12"/>
  <c r="I17" i="12"/>
  <c r="O17" i="12"/>
  <c r="U17" i="12"/>
  <c r="L18" i="12"/>
  <c r="K7" i="12"/>
  <c r="T7" i="12"/>
  <c r="Q7" i="12"/>
  <c r="U7" i="12"/>
  <c r="L8" i="12"/>
  <c r="R8" i="12"/>
  <c r="I9" i="12"/>
  <c r="O9" i="12"/>
  <c r="U9" i="12"/>
  <c r="L10" i="12"/>
  <c r="R10" i="12"/>
  <c r="I11" i="12"/>
  <c r="O11" i="12"/>
  <c r="U11" i="12"/>
  <c r="L12" i="12"/>
  <c r="R12" i="12"/>
  <c r="I13" i="12"/>
  <c r="O13" i="12"/>
  <c r="U13" i="12"/>
  <c r="L14" i="12"/>
  <c r="U18" i="12"/>
  <c r="K28" i="3" l="1"/>
  <c r="F6" i="3"/>
  <c r="K29" i="5" l="1"/>
  <c r="O9" i="5"/>
  <c r="O29" i="5"/>
  <c r="O26" i="3" l="1"/>
  <c r="K26" i="4"/>
  <c r="K28" i="4"/>
  <c r="O26" i="4"/>
  <c r="N29" i="6" l="1"/>
  <c r="F24" i="5"/>
  <c r="G24" i="5"/>
  <c r="J24" i="5"/>
  <c r="K24" i="5"/>
  <c r="N24" i="5"/>
  <c r="F25" i="5"/>
  <c r="G25" i="5"/>
  <c r="J25" i="5"/>
  <c r="K25" i="5"/>
  <c r="N25" i="5"/>
  <c r="G26" i="5"/>
  <c r="K26" i="5"/>
  <c r="F27" i="5"/>
  <c r="G27" i="5"/>
  <c r="J27" i="5"/>
  <c r="K27" i="5"/>
  <c r="N27" i="5"/>
  <c r="F28" i="5"/>
  <c r="G28" i="5"/>
  <c r="J28" i="5"/>
  <c r="K28" i="5"/>
  <c r="N28" i="5"/>
  <c r="F29" i="5"/>
  <c r="J29" i="5"/>
  <c r="N29" i="5"/>
  <c r="Q39" i="11" l="1"/>
  <c r="Q38" i="11"/>
  <c r="Q37" i="11"/>
  <c r="Q36" i="11"/>
  <c r="Q35" i="11"/>
  <c r="Q34" i="11"/>
  <c r="Q33" i="11"/>
  <c r="R32" i="11"/>
  <c r="P32" i="11"/>
  <c r="Q32" i="11" s="1"/>
  <c r="Q30" i="11"/>
  <c r="N39" i="11"/>
  <c r="N38" i="11"/>
  <c r="N37" i="11"/>
  <c r="N36" i="11"/>
  <c r="N35" i="11"/>
  <c r="N34" i="11"/>
  <c r="N33" i="11"/>
  <c r="O32" i="11"/>
  <c r="N32" i="11"/>
  <c r="N30" i="11"/>
  <c r="K39" i="11"/>
  <c r="K38" i="11"/>
  <c r="K37" i="11"/>
  <c r="K36" i="11"/>
  <c r="K35" i="11"/>
  <c r="K34" i="11"/>
  <c r="K33" i="11"/>
  <c r="K32" i="11"/>
  <c r="K30" i="11"/>
  <c r="G7" i="11"/>
  <c r="I8" i="11" s="1"/>
  <c r="H8" i="11"/>
  <c r="H9" i="11"/>
  <c r="I9" i="11"/>
  <c r="H10" i="11"/>
  <c r="H11" i="11"/>
  <c r="I11" i="11"/>
  <c r="H12" i="11"/>
  <c r="H13" i="11"/>
  <c r="I13" i="11"/>
  <c r="H14" i="11"/>
  <c r="H15" i="11"/>
  <c r="I15" i="11"/>
  <c r="H16" i="11"/>
  <c r="I16" i="11"/>
  <c r="H17" i="11"/>
  <c r="I17" i="11"/>
  <c r="H18" i="11"/>
  <c r="I18" i="11"/>
  <c r="H19" i="11"/>
  <c r="I19" i="11"/>
  <c r="H20" i="11"/>
  <c r="I20" i="11"/>
  <c r="I14" i="11" l="1"/>
  <c r="I12" i="11"/>
  <c r="I10" i="11"/>
  <c r="P54" i="13"/>
  <c r="P50" i="13"/>
  <c r="P46" i="13"/>
  <c r="O44" i="13"/>
  <c r="P53" i="13" s="1"/>
  <c r="N44" i="13"/>
  <c r="P35" i="13"/>
  <c r="P31" i="13"/>
  <c r="O29" i="13"/>
  <c r="O59" i="13" s="1"/>
  <c r="N29" i="13"/>
  <c r="M54" i="13"/>
  <c r="M49" i="13"/>
  <c r="M46" i="13"/>
  <c r="M45" i="13"/>
  <c r="L44" i="13"/>
  <c r="M53" i="13" s="1"/>
  <c r="K44" i="13"/>
  <c r="M41" i="13"/>
  <c r="M35" i="13"/>
  <c r="M34" i="13"/>
  <c r="M31" i="13"/>
  <c r="M30" i="13"/>
  <c r="L29" i="13"/>
  <c r="L59" i="13" s="1"/>
  <c r="K29" i="13"/>
  <c r="J54" i="13"/>
  <c r="J50" i="13"/>
  <c r="J46" i="13"/>
  <c r="I44" i="13"/>
  <c r="J53" i="13" s="1"/>
  <c r="H44" i="13"/>
  <c r="J41" i="13"/>
  <c r="J34" i="13"/>
  <c r="J30" i="13"/>
  <c r="I29" i="13"/>
  <c r="I59" i="13" s="1"/>
  <c r="H29" i="13"/>
  <c r="G57" i="13"/>
  <c r="G55" i="13"/>
  <c r="G53" i="13"/>
  <c r="G49" i="13"/>
  <c r="G47" i="13"/>
  <c r="G46" i="13"/>
  <c r="G45" i="13"/>
  <c r="F44" i="13"/>
  <c r="G54" i="13" s="1"/>
  <c r="E44" i="13"/>
  <c r="G40" i="13"/>
  <c r="G38" i="13"/>
  <c r="G36" i="13"/>
  <c r="G34" i="13"/>
  <c r="G32" i="13"/>
  <c r="G30" i="13"/>
  <c r="F29" i="13"/>
  <c r="F59" i="13" s="1"/>
  <c r="E29" i="13"/>
  <c r="P16" i="13"/>
  <c r="O16" i="13"/>
  <c r="P18" i="13" s="1"/>
  <c r="N16" i="13"/>
  <c r="P12" i="13"/>
  <c r="P8" i="13"/>
  <c r="O6" i="13"/>
  <c r="O22" i="13" s="1"/>
  <c r="N6" i="13"/>
  <c r="L16" i="13"/>
  <c r="M18" i="13" s="1"/>
  <c r="K16" i="13"/>
  <c r="M12" i="13"/>
  <c r="M11" i="13"/>
  <c r="M10" i="13"/>
  <c r="M8" i="13"/>
  <c r="M7" i="13"/>
  <c r="M6" i="13"/>
  <c r="L6" i="13"/>
  <c r="M13" i="13" s="1"/>
  <c r="K6" i="13"/>
  <c r="J16" i="13"/>
  <c r="I16" i="13"/>
  <c r="J18" i="13" s="1"/>
  <c r="H16" i="13"/>
  <c r="J12" i="13"/>
  <c r="J8" i="13"/>
  <c r="I6" i="13"/>
  <c r="I22" i="13" s="1"/>
  <c r="H6" i="13"/>
  <c r="G20" i="13"/>
  <c r="G19" i="13"/>
  <c r="G18" i="13"/>
  <c r="F16" i="13"/>
  <c r="G17" i="13" s="1"/>
  <c r="E16" i="13"/>
  <c r="G11" i="13"/>
  <c r="G10" i="13"/>
  <c r="G7" i="13"/>
  <c r="G6" i="13"/>
  <c r="F6" i="13"/>
  <c r="F22" i="13" s="1"/>
  <c r="E6" i="13"/>
  <c r="P32" i="13" l="1"/>
  <c r="P37" i="13"/>
  <c r="P47" i="13"/>
  <c r="P51" i="13"/>
  <c r="P55" i="13"/>
  <c r="P29" i="13"/>
  <c r="P33" i="13"/>
  <c r="P39" i="13"/>
  <c r="P44" i="13"/>
  <c r="P48" i="13"/>
  <c r="P52" i="13"/>
  <c r="P57" i="13"/>
  <c r="P30" i="13"/>
  <c r="P34" i="13"/>
  <c r="P41" i="13"/>
  <c r="P45" i="13"/>
  <c r="P49" i="13"/>
  <c r="M51" i="13"/>
  <c r="M55" i="13"/>
  <c r="M32" i="13"/>
  <c r="M37" i="13"/>
  <c r="M47" i="13"/>
  <c r="M52" i="13"/>
  <c r="M57" i="13"/>
  <c r="M29" i="13"/>
  <c r="M33" i="13"/>
  <c r="M39" i="13"/>
  <c r="M44" i="13"/>
  <c r="M48" i="13"/>
  <c r="J31" i="13"/>
  <c r="J35" i="13"/>
  <c r="J47" i="13"/>
  <c r="J51" i="13"/>
  <c r="J55" i="13"/>
  <c r="J32" i="13"/>
  <c r="J48" i="13"/>
  <c r="J52" i="13"/>
  <c r="J57" i="13"/>
  <c r="J37" i="13"/>
  <c r="J29" i="13"/>
  <c r="J33" i="13"/>
  <c r="J39" i="13"/>
  <c r="J44" i="13"/>
  <c r="J49" i="13"/>
  <c r="G33" i="13"/>
  <c r="G37" i="13"/>
  <c r="G41" i="13"/>
  <c r="G52" i="13"/>
  <c r="G56" i="13"/>
  <c r="G31" i="13"/>
  <c r="G35" i="13"/>
  <c r="G39" i="13"/>
  <c r="G48" i="13"/>
  <c r="P9" i="13"/>
  <c r="P13" i="13"/>
  <c r="P17" i="13"/>
  <c r="P6" i="13"/>
  <c r="P10" i="13"/>
  <c r="P7" i="13"/>
  <c r="P11" i="13"/>
  <c r="L22" i="13"/>
  <c r="M16" i="13"/>
  <c r="M9" i="13"/>
  <c r="M17" i="13"/>
  <c r="J9" i="13"/>
  <c r="J13" i="13"/>
  <c r="J17" i="13"/>
  <c r="J6" i="13"/>
  <c r="J10" i="13"/>
  <c r="J7" i="13"/>
  <c r="J11" i="13"/>
  <c r="G8" i="13"/>
  <c r="G12" i="13"/>
  <c r="G16" i="13"/>
  <c r="G9" i="13"/>
  <c r="G13" i="13"/>
  <c r="E50" i="7"/>
  <c r="C17" i="8"/>
  <c r="F17" i="8"/>
  <c r="L10" i="8"/>
  <c r="J10" i="8"/>
  <c r="G10" i="8"/>
  <c r="D10" i="8"/>
  <c r="I44" i="15" l="1"/>
  <c r="H44" i="15"/>
  <c r="I40" i="15"/>
  <c r="H40" i="15"/>
  <c r="G44" i="15"/>
  <c r="F44" i="15"/>
  <c r="G40" i="15"/>
  <c r="F40" i="15"/>
  <c r="H30" i="15"/>
  <c r="H19" i="15"/>
  <c r="H18" i="15" s="1"/>
  <c r="H9" i="15"/>
  <c r="H6" i="15"/>
  <c r="H5" i="15" s="1"/>
  <c r="F30" i="15"/>
  <c r="F19" i="15"/>
  <c r="F18" i="15" s="1"/>
  <c r="F9" i="15"/>
  <c r="F6" i="15"/>
  <c r="F5" i="15" s="1"/>
  <c r="H44" i="16"/>
  <c r="G44" i="16"/>
  <c r="H39" i="16"/>
  <c r="G39" i="16"/>
  <c r="F47" i="16"/>
  <c r="F44" i="16"/>
  <c r="E44" i="16"/>
  <c r="F39" i="16"/>
  <c r="E39" i="16"/>
  <c r="H28" i="16"/>
  <c r="G24" i="16"/>
  <c r="H31" i="16" s="1"/>
  <c r="H16" i="16"/>
  <c r="G14" i="16"/>
  <c r="H18" i="16" s="1"/>
  <c r="G5" i="16"/>
  <c r="H9" i="16" s="1"/>
  <c r="F28" i="16"/>
  <c r="E24" i="16"/>
  <c r="F31" i="16" s="1"/>
  <c r="E14" i="16"/>
  <c r="F18" i="16" s="1"/>
  <c r="E5" i="16"/>
  <c r="F9" i="16" s="1"/>
  <c r="H34" i="15" l="1"/>
  <c r="I15" i="15"/>
  <c r="I11" i="15"/>
  <c r="I8" i="15"/>
  <c r="I5" i="15"/>
  <c r="I14" i="15"/>
  <c r="I10" i="15"/>
  <c r="I7" i="15"/>
  <c r="I17" i="15"/>
  <c r="I13" i="15"/>
  <c r="I16" i="15"/>
  <c r="I12" i="15"/>
  <c r="I9" i="15"/>
  <c r="I25" i="15"/>
  <c r="I21" i="15"/>
  <c r="I18" i="15"/>
  <c r="I33" i="15"/>
  <c r="I29" i="15"/>
  <c r="I24" i="15"/>
  <c r="I20" i="15"/>
  <c r="I27" i="15"/>
  <c r="I32" i="15"/>
  <c r="I28" i="15"/>
  <c r="I23" i="15"/>
  <c r="I30" i="15"/>
  <c r="I22" i="15"/>
  <c r="I6" i="15"/>
  <c r="I19" i="15"/>
  <c r="G25" i="15"/>
  <c r="G21" i="15"/>
  <c r="G18" i="15"/>
  <c r="G33" i="15"/>
  <c r="G29" i="15"/>
  <c r="G24" i="15"/>
  <c r="G20" i="15"/>
  <c r="G27" i="15"/>
  <c r="G32" i="15"/>
  <c r="G28" i="15"/>
  <c r="G23" i="15"/>
  <c r="G30" i="15"/>
  <c r="G22" i="15"/>
  <c r="F34" i="15"/>
  <c r="G15" i="15"/>
  <c r="G11" i="15"/>
  <c r="G8" i="15"/>
  <c r="G5" i="15"/>
  <c r="G14" i="15"/>
  <c r="G10" i="15"/>
  <c r="G7" i="15"/>
  <c r="G17" i="15"/>
  <c r="G13" i="15"/>
  <c r="G16" i="15"/>
  <c r="G12" i="15"/>
  <c r="G9" i="15"/>
  <c r="G6" i="15"/>
  <c r="G19" i="15"/>
  <c r="H29" i="16"/>
  <c r="H10" i="16"/>
  <c r="G21" i="16"/>
  <c r="H11" i="16"/>
  <c r="H8" i="16"/>
  <c r="H12" i="16"/>
  <c r="H17" i="16"/>
  <c r="H14" i="16" s="1"/>
  <c r="H30" i="16"/>
  <c r="H27" i="16"/>
  <c r="F10" i="16"/>
  <c r="E21" i="16"/>
  <c r="F11" i="16"/>
  <c r="F16" i="16"/>
  <c r="F14" i="16" s="1"/>
  <c r="F29" i="16"/>
  <c r="F8" i="16"/>
  <c r="F12" i="16"/>
  <c r="F17" i="16"/>
  <c r="F30" i="16"/>
  <c r="F27" i="16"/>
  <c r="M77" i="17"/>
  <c r="N77" i="17"/>
  <c r="M78" i="17"/>
  <c r="N78" i="17"/>
  <c r="M79" i="17"/>
  <c r="N79" i="17"/>
  <c r="M80" i="17"/>
  <c r="N80" i="17"/>
  <c r="M81" i="17"/>
  <c r="N81" i="17"/>
  <c r="M82" i="17"/>
  <c r="N82" i="17"/>
  <c r="M83" i="17"/>
  <c r="N83" i="17"/>
  <c r="M84" i="17"/>
  <c r="N84" i="17"/>
  <c r="M85" i="17"/>
  <c r="N85" i="17"/>
  <c r="M86" i="17"/>
  <c r="N86" i="17"/>
  <c r="M87" i="17"/>
  <c r="N87" i="17"/>
  <c r="M88" i="17"/>
  <c r="N88" i="17"/>
  <c r="J75" i="17" s="1"/>
  <c r="M89" i="17"/>
  <c r="N89" i="17"/>
  <c r="M90" i="17"/>
  <c r="N90" i="17"/>
  <c r="M91" i="17"/>
  <c r="N91" i="17"/>
  <c r="M92" i="17"/>
  <c r="N92" i="17"/>
  <c r="M93" i="17"/>
  <c r="N93" i="17"/>
  <c r="M94" i="17"/>
  <c r="N94" i="17"/>
  <c r="M95" i="17"/>
  <c r="N95" i="17"/>
  <c r="N76" i="17"/>
  <c r="M76" i="17"/>
  <c r="I95" i="17" s="1"/>
  <c r="M58" i="17"/>
  <c r="M59" i="17"/>
  <c r="M60" i="17"/>
  <c r="M61" i="17"/>
  <c r="L58" i="17"/>
  <c r="L59" i="17"/>
  <c r="L60" i="17"/>
  <c r="L61" i="17"/>
  <c r="L57" i="17"/>
  <c r="K61" i="17"/>
  <c r="K58" i="17"/>
  <c r="K59" i="17"/>
  <c r="K60" i="17"/>
  <c r="K57" i="17"/>
  <c r="J58" i="17"/>
  <c r="J59" i="17"/>
  <c r="J60" i="17"/>
  <c r="J61" i="17"/>
  <c r="J57" i="17"/>
  <c r="I58" i="17"/>
  <c r="I59" i="17"/>
  <c r="I60" i="17"/>
  <c r="I61" i="17"/>
  <c r="I57" i="17"/>
  <c r="I44" i="17"/>
  <c r="I45" i="17"/>
  <c r="I46" i="17"/>
  <c r="I47" i="17"/>
  <c r="I48" i="17"/>
  <c r="I49" i="17"/>
  <c r="I50" i="17"/>
  <c r="I43" i="17"/>
  <c r="I42" i="17"/>
  <c r="I41" i="17"/>
  <c r="I11" i="17"/>
  <c r="I9" i="17"/>
  <c r="J9" i="17"/>
  <c r="J6" i="17" s="1"/>
  <c r="K9" i="17"/>
  <c r="K6" i="17" s="1"/>
  <c r="L9" i="17"/>
  <c r="I10" i="17"/>
  <c r="J10" i="17"/>
  <c r="K10" i="17"/>
  <c r="K7" i="17" s="1"/>
  <c r="L10" i="17"/>
  <c r="I40" i="17" l="1"/>
  <c r="L11" i="17"/>
  <c r="L8" i="17" s="1"/>
  <c r="L7" i="17"/>
  <c r="K11" i="17"/>
  <c r="K8" i="17" s="1"/>
  <c r="L6" i="17"/>
  <c r="J11" i="17"/>
  <c r="J8" i="17" s="1"/>
  <c r="J7" i="17"/>
  <c r="H24" i="16"/>
  <c r="H5" i="16"/>
  <c r="F24" i="16"/>
  <c r="F5" i="16"/>
  <c r="M57" i="17"/>
  <c r="A7" i="11"/>
  <c r="H7" i="11" s="1"/>
  <c r="T39" i="11"/>
  <c r="T38" i="11"/>
  <c r="T37" i="11"/>
  <c r="T36" i="11"/>
  <c r="T35" i="11"/>
  <c r="T34" i="11"/>
  <c r="T33" i="11"/>
  <c r="T32" i="11"/>
  <c r="T30" i="11"/>
  <c r="T20" i="11"/>
  <c r="Q20" i="11"/>
  <c r="N20" i="11"/>
  <c r="K20" i="11"/>
  <c r="T19" i="11"/>
  <c r="Q19" i="11"/>
  <c r="N19" i="11"/>
  <c r="K19" i="11"/>
  <c r="T18" i="11"/>
  <c r="Q18" i="11"/>
  <c r="N18" i="11"/>
  <c r="K18" i="11"/>
  <c r="T17" i="11"/>
  <c r="Q17" i="11"/>
  <c r="N17" i="11"/>
  <c r="K17" i="11"/>
  <c r="T16" i="11"/>
  <c r="Q16" i="11"/>
  <c r="N16" i="11"/>
  <c r="K16" i="11"/>
  <c r="T15" i="11"/>
  <c r="Q15" i="11"/>
  <c r="N15" i="11"/>
  <c r="K15" i="11"/>
  <c r="T14" i="11"/>
  <c r="Q14" i="11"/>
  <c r="N14" i="11"/>
  <c r="K14" i="11"/>
  <c r="T13" i="11"/>
  <c r="Q13" i="11"/>
  <c r="N13" i="11"/>
  <c r="K13" i="11"/>
  <c r="T12" i="11"/>
  <c r="Q12" i="11"/>
  <c r="N12" i="11"/>
  <c r="K12" i="11"/>
  <c r="T11" i="11"/>
  <c r="Q11" i="11"/>
  <c r="N11" i="11"/>
  <c r="K11" i="11"/>
  <c r="T10" i="11"/>
  <c r="Q10" i="11"/>
  <c r="N10" i="11"/>
  <c r="K10" i="11"/>
  <c r="T9" i="11"/>
  <c r="Q9" i="11"/>
  <c r="N9" i="11"/>
  <c r="K9" i="11"/>
  <c r="T8" i="11"/>
  <c r="Q8" i="11"/>
  <c r="N8" i="11"/>
  <c r="K8" i="11"/>
  <c r="S7" i="11"/>
  <c r="U20" i="11" s="1"/>
  <c r="P7" i="11"/>
  <c r="R17" i="11" s="1"/>
  <c r="M7" i="11"/>
  <c r="O20" i="11" s="1"/>
  <c r="J7" i="11"/>
  <c r="L17" i="11" s="1"/>
  <c r="L19" i="11" l="1"/>
  <c r="U7" i="11"/>
  <c r="U11" i="11"/>
  <c r="U16" i="11"/>
  <c r="R9" i="11"/>
  <c r="R13" i="11"/>
  <c r="L9" i="11"/>
  <c r="L13" i="11"/>
  <c r="L18" i="11"/>
  <c r="R19" i="11"/>
  <c r="O11" i="11"/>
  <c r="N7" i="11"/>
  <c r="R7" i="11"/>
  <c r="O8" i="11"/>
  <c r="U8" i="11"/>
  <c r="L10" i="11"/>
  <c r="R10" i="11"/>
  <c r="O12" i="11"/>
  <c r="U12" i="11"/>
  <c r="L14" i="11"/>
  <c r="L15" i="11"/>
  <c r="R15" i="11"/>
  <c r="O17" i="11"/>
  <c r="U17" i="11"/>
  <c r="U18" i="11"/>
  <c r="L20" i="11"/>
  <c r="R20" i="11"/>
  <c r="Q7" i="11"/>
  <c r="O16" i="11"/>
  <c r="O7" i="11"/>
  <c r="O9" i="11"/>
  <c r="U9" i="11"/>
  <c r="L11" i="11"/>
  <c r="R11" i="11"/>
  <c r="O13" i="11"/>
  <c r="U13" i="11"/>
  <c r="U14" i="11"/>
  <c r="L16" i="11"/>
  <c r="R16" i="11"/>
  <c r="O18" i="11"/>
  <c r="O19" i="11"/>
  <c r="U19" i="11"/>
  <c r="K7" i="11"/>
  <c r="T7" i="11"/>
  <c r="L8" i="11"/>
  <c r="R8" i="11"/>
  <c r="O10" i="11"/>
  <c r="U10" i="11"/>
  <c r="L12" i="11"/>
  <c r="R12" i="11"/>
  <c r="O14" i="11"/>
  <c r="O15" i="11"/>
  <c r="U15" i="11"/>
  <c r="J36" i="4" l="1"/>
  <c r="R33" i="4"/>
  <c r="N33" i="4"/>
  <c r="J33" i="4"/>
  <c r="F33" i="4"/>
  <c r="R32" i="4"/>
  <c r="N32" i="4"/>
  <c r="J32" i="4"/>
  <c r="F32" i="4"/>
  <c r="R31" i="4"/>
  <c r="N31" i="4"/>
  <c r="J31" i="4"/>
  <c r="F31" i="4"/>
  <c r="F30" i="4"/>
  <c r="R29" i="4"/>
  <c r="O29" i="4"/>
  <c r="N29" i="4"/>
  <c r="J29" i="4"/>
  <c r="F29" i="4"/>
  <c r="R28" i="4"/>
  <c r="N28" i="4"/>
  <c r="J28" i="4"/>
  <c r="F28" i="4"/>
  <c r="Q27" i="4"/>
  <c r="P27" i="4"/>
  <c r="M27" i="4"/>
  <c r="O30" i="4" s="1"/>
  <c r="L27" i="4"/>
  <c r="I27" i="4"/>
  <c r="K33" i="4" s="1"/>
  <c r="H27" i="4"/>
  <c r="E27" i="4"/>
  <c r="G28" i="4" s="1"/>
  <c r="D27" i="4"/>
  <c r="A27" i="4"/>
  <c r="R26" i="4"/>
  <c r="N26" i="4"/>
  <c r="J26" i="4"/>
  <c r="F26" i="4"/>
  <c r="R25" i="4"/>
  <c r="N25" i="4"/>
  <c r="J25" i="4"/>
  <c r="F25" i="4"/>
  <c r="R24" i="4"/>
  <c r="N24" i="4"/>
  <c r="J24" i="4"/>
  <c r="F24" i="4"/>
  <c r="R23" i="4"/>
  <c r="N23" i="4"/>
  <c r="J23" i="4"/>
  <c r="F23" i="4"/>
  <c r="R22" i="4"/>
  <c r="N22" i="4"/>
  <c r="J22" i="4"/>
  <c r="F22" i="4"/>
  <c r="R21" i="4"/>
  <c r="N21" i="4"/>
  <c r="J21" i="4"/>
  <c r="F21" i="4"/>
  <c r="R20" i="4"/>
  <c r="N20" i="4"/>
  <c r="J20" i="4"/>
  <c r="F20" i="4"/>
  <c r="R19" i="4"/>
  <c r="N19" i="4"/>
  <c r="J19" i="4"/>
  <c r="F19" i="4"/>
  <c r="R18" i="4"/>
  <c r="N18" i="4"/>
  <c r="J18" i="4"/>
  <c r="F18" i="4"/>
  <c r="R17" i="4"/>
  <c r="N17" i="4"/>
  <c r="J17" i="4"/>
  <c r="F17" i="4"/>
  <c r="R16" i="4"/>
  <c r="N16" i="4"/>
  <c r="J16" i="4"/>
  <c r="F16" i="4"/>
  <c r="R15" i="4"/>
  <c r="N15" i="4"/>
  <c r="J15" i="4"/>
  <c r="F15" i="4"/>
  <c r="R14" i="4"/>
  <c r="N14" i="4"/>
  <c r="J14" i="4"/>
  <c r="F14" i="4"/>
  <c r="R13" i="4"/>
  <c r="N13" i="4"/>
  <c r="J13" i="4"/>
  <c r="F13" i="4"/>
  <c r="R12" i="4"/>
  <c r="N12" i="4"/>
  <c r="J12" i="4"/>
  <c r="F12" i="4"/>
  <c r="R11" i="4"/>
  <c r="N11" i="4"/>
  <c r="J11" i="4"/>
  <c r="F11" i="4"/>
  <c r="R10" i="4"/>
  <c r="N10" i="4"/>
  <c r="J10" i="4"/>
  <c r="F10" i="4"/>
  <c r="R9" i="4"/>
  <c r="N9" i="4"/>
  <c r="J9" i="4"/>
  <c r="F9" i="4"/>
  <c r="R8" i="4"/>
  <c r="N8" i="4"/>
  <c r="J8" i="4"/>
  <c r="F8" i="4"/>
  <c r="R7" i="4"/>
  <c r="N7" i="4"/>
  <c r="J7" i="4"/>
  <c r="F7" i="4"/>
  <c r="Q6" i="4"/>
  <c r="P6" i="4"/>
  <c r="O6" i="4"/>
  <c r="M6" i="4"/>
  <c r="O25" i="4" s="1"/>
  <c r="L6" i="4"/>
  <c r="I6" i="4"/>
  <c r="K25" i="4" s="1"/>
  <c r="H6" i="4"/>
  <c r="E6" i="4"/>
  <c r="G26" i="4" s="1"/>
  <c r="D6" i="4"/>
  <c r="A6" i="4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8" i="3"/>
  <c r="F29" i="3"/>
  <c r="F31" i="3"/>
  <c r="F32" i="3"/>
  <c r="F33" i="3"/>
  <c r="A27" i="3"/>
  <c r="A6" i="3"/>
  <c r="S26" i="4" l="1"/>
  <c r="S7" i="4"/>
  <c r="S33" i="4"/>
  <c r="S28" i="4"/>
  <c r="S29" i="4"/>
  <c r="S27" i="4"/>
  <c r="S10" i="4"/>
  <c r="S14" i="4"/>
  <c r="S18" i="4"/>
  <c r="S22" i="4"/>
  <c r="S6" i="4"/>
  <c r="S11" i="4"/>
  <c r="S15" i="4"/>
  <c r="S19" i="4"/>
  <c r="S23" i="4"/>
  <c r="S8" i="4"/>
  <c r="S12" i="4"/>
  <c r="S16" i="4"/>
  <c r="S20" i="4"/>
  <c r="S24" i="4"/>
  <c r="S9" i="4"/>
  <c r="S13" i="4"/>
  <c r="S17" i="4"/>
  <c r="S21" i="4"/>
  <c r="S25" i="4"/>
  <c r="N27" i="4"/>
  <c r="R27" i="4"/>
  <c r="O27" i="4"/>
  <c r="R6" i="4"/>
  <c r="J6" i="4"/>
  <c r="K8" i="4"/>
  <c r="K10" i="4"/>
  <c r="K12" i="4"/>
  <c r="K14" i="4"/>
  <c r="K16" i="4"/>
  <c r="K18" i="4"/>
  <c r="K20" i="4"/>
  <c r="K22" i="4"/>
  <c r="K24" i="4"/>
  <c r="K7" i="4"/>
  <c r="N6" i="4"/>
  <c r="K9" i="4"/>
  <c r="K11" i="4"/>
  <c r="K13" i="4"/>
  <c r="K15" i="4"/>
  <c r="K17" i="4"/>
  <c r="K19" i="4"/>
  <c r="K21" i="4"/>
  <c r="K23" i="4"/>
  <c r="G29" i="4"/>
  <c r="F27" i="4"/>
  <c r="J27" i="4"/>
  <c r="G30" i="4"/>
  <c r="F6" i="4"/>
  <c r="K30" i="4"/>
  <c r="G31" i="4"/>
  <c r="O31" i="4"/>
  <c r="G32" i="4"/>
  <c r="O32" i="4"/>
  <c r="G33" i="4"/>
  <c r="O33" i="4"/>
  <c r="G7" i="4"/>
  <c r="G8" i="4"/>
  <c r="O8" i="4"/>
  <c r="G9" i="4"/>
  <c r="O9" i="4"/>
  <c r="G10" i="4"/>
  <c r="O10" i="4"/>
  <c r="G11" i="4"/>
  <c r="O11" i="4"/>
  <c r="G12" i="4"/>
  <c r="O12" i="4"/>
  <c r="G13" i="4"/>
  <c r="O13" i="4"/>
  <c r="G14" i="4"/>
  <c r="O14" i="4"/>
  <c r="G15" i="4"/>
  <c r="O15" i="4"/>
  <c r="G16" i="4"/>
  <c r="O16" i="4"/>
  <c r="G17" i="4"/>
  <c r="O17" i="4"/>
  <c r="G18" i="4"/>
  <c r="O18" i="4"/>
  <c r="G19" i="4"/>
  <c r="O19" i="4"/>
  <c r="G20" i="4"/>
  <c r="O20" i="4"/>
  <c r="G21" i="4"/>
  <c r="O21" i="4"/>
  <c r="G22" i="4"/>
  <c r="O22" i="4"/>
  <c r="G23" i="4"/>
  <c r="O23" i="4"/>
  <c r="G24" i="4"/>
  <c r="O24" i="4"/>
  <c r="G25" i="4"/>
  <c r="K29" i="4"/>
  <c r="S30" i="4"/>
  <c r="K31" i="4"/>
  <c r="S31" i="4"/>
  <c r="K32" i="4"/>
  <c r="S32" i="4"/>
  <c r="G27" i="4" l="1"/>
  <c r="K27" i="4"/>
  <c r="G6" i="4"/>
  <c r="R33" i="3" l="1"/>
  <c r="N33" i="3"/>
  <c r="J33" i="3"/>
  <c r="R32" i="3"/>
  <c r="N32" i="3"/>
  <c r="J32" i="3"/>
  <c r="R31" i="3"/>
  <c r="N31" i="3"/>
  <c r="J31" i="3"/>
  <c r="R29" i="3"/>
  <c r="N29" i="3"/>
  <c r="J29" i="3"/>
  <c r="R28" i="3"/>
  <c r="N28" i="3"/>
  <c r="J28" i="3"/>
  <c r="G28" i="3"/>
  <c r="Q27" i="3"/>
  <c r="S31" i="3" s="1"/>
  <c r="P27" i="3"/>
  <c r="O27" i="3"/>
  <c r="M27" i="3"/>
  <c r="O32" i="3" s="1"/>
  <c r="L27" i="3"/>
  <c r="I27" i="3"/>
  <c r="K31" i="3" s="1"/>
  <c r="H27" i="3"/>
  <c r="E27" i="3"/>
  <c r="G30" i="3" s="1"/>
  <c r="D27" i="3"/>
  <c r="R26" i="3"/>
  <c r="N26" i="3"/>
  <c r="J26" i="3"/>
  <c r="R25" i="3"/>
  <c r="O25" i="3"/>
  <c r="N25" i="3"/>
  <c r="J25" i="3"/>
  <c r="R24" i="3"/>
  <c r="N24" i="3"/>
  <c r="J24" i="3"/>
  <c r="R23" i="3"/>
  <c r="N23" i="3"/>
  <c r="J23" i="3"/>
  <c r="R22" i="3"/>
  <c r="N22" i="3"/>
  <c r="J22" i="3"/>
  <c r="R21" i="3"/>
  <c r="N21" i="3"/>
  <c r="J21" i="3"/>
  <c r="R20" i="3"/>
  <c r="N20" i="3"/>
  <c r="J20" i="3"/>
  <c r="R19" i="3"/>
  <c r="N19" i="3"/>
  <c r="J19" i="3"/>
  <c r="R18" i="3"/>
  <c r="N18" i="3"/>
  <c r="J18" i="3"/>
  <c r="R17" i="3"/>
  <c r="O17" i="3"/>
  <c r="N17" i="3"/>
  <c r="J17" i="3"/>
  <c r="R16" i="3"/>
  <c r="N16" i="3"/>
  <c r="J16" i="3"/>
  <c r="R15" i="3"/>
  <c r="N15" i="3"/>
  <c r="J15" i="3"/>
  <c r="R14" i="3"/>
  <c r="N14" i="3"/>
  <c r="J14" i="3"/>
  <c r="R13" i="3"/>
  <c r="N13" i="3"/>
  <c r="J13" i="3"/>
  <c r="R12" i="3"/>
  <c r="N12" i="3"/>
  <c r="J12" i="3"/>
  <c r="R11" i="3"/>
  <c r="N11" i="3"/>
  <c r="K11" i="3"/>
  <c r="J11" i="3"/>
  <c r="R10" i="3"/>
  <c r="N10" i="3"/>
  <c r="J10" i="3"/>
  <c r="R9" i="3"/>
  <c r="N9" i="3"/>
  <c r="J9" i="3"/>
  <c r="R8" i="3"/>
  <c r="N8" i="3"/>
  <c r="J8" i="3"/>
  <c r="R7" i="3"/>
  <c r="N7" i="3"/>
  <c r="J7" i="3"/>
  <c r="Q6" i="3"/>
  <c r="S24" i="3" s="1"/>
  <c r="P6" i="3"/>
  <c r="N6" i="3"/>
  <c r="M6" i="3"/>
  <c r="O22" i="3" s="1"/>
  <c r="L6" i="3"/>
  <c r="I6" i="3"/>
  <c r="K24" i="3" s="1"/>
  <c r="H6" i="3"/>
  <c r="E6" i="3"/>
  <c r="D6" i="3"/>
  <c r="S15" i="3" l="1"/>
  <c r="S7" i="3"/>
  <c r="S19" i="3"/>
  <c r="S26" i="3"/>
  <c r="S11" i="3"/>
  <c r="S23" i="3"/>
  <c r="S30" i="3"/>
  <c r="S33" i="3"/>
  <c r="S27" i="3"/>
  <c r="S29" i="3"/>
  <c r="O31" i="3"/>
  <c r="R6" i="3"/>
  <c r="O13" i="3"/>
  <c r="O21" i="3"/>
  <c r="O9" i="3"/>
  <c r="K33" i="3"/>
  <c r="K29" i="3"/>
  <c r="K7" i="3"/>
  <c r="K23" i="3"/>
  <c r="K19" i="3"/>
  <c r="K15" i="3"/>
  <c r="G32" i="3"/>
  <c r="F27" i="3"/>
  <c r="G31" i="3"/>
  <c r="G26" i="3"/>
  <c r="J6" i="3"/>
  <c r="G9" i="3"/>
  <c r="G25" i="3"/>
  <c r="O6" i="3"/>
  <c r="S6" i="3"/>
  <c r="G8" i="3"/>
  <c r="O8" i="3"/>
  <c r="K10" i="3"/>
  <c r="S10" i="3"/>
  <c r="G12" i="3"/>
  <c r="O12" i="3"/>
  <c r="K14" i="3"/>
  <c r="S14" i="3"/>
  <c r="G16" i="3"/>
  <c r="O16" i="3"/>
  <c r="K18" i="3"/>
  <c r="S18" i="3"/>
  <c r="G20" i="3"/>
  <c r="O20" i="3"/>
  <c r="K22" i="3"/>
  <c r="S22" i="3"/>
  <c r="G24" i="3"/>
  <c r="O24" i="3"/>
  <c r="K26" i="3"/>
  <c r="G29" i="3"/>
  <c r="O29" i="3"/>
  <c r="K30" i="3"/>
  <c r="K32" i="3"/>
  <c r="S32" i="3"/>
  <c r="G7" i="3"/>
  <c r="O7" i="3"/>
  <c r="K9" i="3"/>
  <c r="S9" i="3"/>
  <c r="G11" i="3"/>
  <c r="O11" i="3"/>
  <c r="K13" i="3"/>
  <c r="S13" i="3"/>
  <c r="G15" i="3"/>
  <c r="O15" i="3"/>
  <c r="K17" i="3"/>
  <c r="S17" i="3"/>
  <c r="G19" i="3"/>
  <c r="O19" i="3"/>
  <c r="K21" i="3"/>
  <c r="S21" i="3"/>
  <c r="G23" i="3"/>
  <c r="O23" i="3"/>
  <c r="K25" i="3"/>
  <c r="S25" i="3"/>
  <c r="J27" i="3"/>
  <c r="N27" i="3"/>
  <c r="R27" i="3"/>
  <c r="O30" i="3"/>
  <c r="G33" i="3"/>
  <c r="O33" i="3"/>
  <c r="G13" i="3"/>
  <c r="G17" i="3"/>
  <c r="G21" i="3"/>
  <c r="K8" i="3"/>
  <c r="S8" i="3"/>
  <c r="G10" i="3"/>
  <c r="O10" i="3"/>
  <c r="K12" i="3"/>
  <c r="S12" i="3"/>
  <c r="G14" i="3"/>
  <c r="O14" i="3"/>
  <c r="K16" i="3"/>
  <c r="S16" i="3"/>
  <c r="G18" i="3"/>
  <c r="O18" i="3"/>
  <c r="K20" i="3"/>
  <c r="S20" i="3"/>
  <c r="G22" i="3"/>
  <c r="K6" i="3" l="1"/>
  <c r="G27" i="3"/>
  <c r="G6" i="3"/>
  <c r="K27" i="3"/>
  <c r="F8" i="5" l="1"/>
  <c r="F9" i="5"/>
  <c r="F10" i="5"/>
  <c r="F11" i="5"/>
  <c r="F12" i="5"/>
  <c r="F13" i="5"/>
  <c r="F14" i="5"/>
  <c r="F15" i="5"/>
  <c r="F16" i="5"/>
  <c r="F17" i="5"/>
  <c r="F19" i="5"/>
  <c r="A23" i="5"/>
  <c r="A7" i="5"/>
  <c r="Q29" i="6" l="1"/>
  <c r="Q28" i="6"/>
  <c r="Q27" i="6"/>
  <c r="Q25" i="6"/>
  <c r="Q24" i="6"/>
  <c r="P23" i="6"/>
  <c r="R28" i="6" s="1"/>
  <c r="O23" i="6"/>
  <c r="Q19" i="6"/>
  <c r="Q17" i="6"/>
  <c r="Q16" i="6"/>
  <c r="Q15" i="6"/>
  <c r="Q14" i="6"/>
  <c r="Q13" i="6"/>
  <c r="Q12" i="6"/>
  <c r="Q11" i="6"/>
  <c r="Q10" i="6"/>
  <c r="Q9" i="6"/>
  <c r="Q8" i="6"/>
  <c r="P7" i="6"/>
  <c r="R16" i="6" s="1"/>
  <c r="O7" i="6"/>
  <c r="R21" i="6" l="1"/>
  <c r="R7" i="6"/>
  <c r="R18" i="6"/>
  <c r="R15" i="6"/>
  <c r="R13" i="6"/>
  <c r="R11" i="6"/>
  <c r="R19" i="6"/>
  <c r="R9" i="6"/>
  <c r="R17" i="6"/>
  <c r="R20" i="6"/>
  <c r="R24" i="6"/>
  <c r="R27" i="6"/>
  <c r="R29" i="6"/>
  <c r="R23" i="6"/>
  <c r="R25" i="6"/>
  <c r="R8" i="6"/>
  <c r="R10" i="6"/>
  <c r="R12" i="6"/>
  <c r="R14" i="6"/>
  <c r="R26" i="6"/>
  <c r="K36" i="7" l="1"/>
  <c r="K34" i="7"/>
  <c r="K32" i="7"/>
  <c r="K30" i="7"/>
  <c r="K26" i="7"/>
  <c r="K24" i="7"/>
  <c r="K22" i="7"/>
  <c r="K19" i="7"/>
  <c r="K17" i="7"/>
  <c r="K15" i="7"/>
  <c r="K13" i="7"/>
  <c r="K11" i="7"/>
  <c r="K9" i="7"/>
  <c r="K28" i="7" l="1"/>
  <c r="K5" i="7" l="1"/>
  <c r="K7" i="7"/>
  <c r="G51" i="8" l="1"/>
  <c r="G51" i="7"/>
  <c r="I29" i="6" l="1"/>
  <c r="I28" i="6"/>
  <c r="I27" i="6"/>
  <c r="I25" i="6"/>
  <c r="I24" i="6"/>
  <c r="H23" i="6"/>
  <c r="J28" i="6" s="1"/>
  <c r="G23" i="6"/>
  <c r="D23" i="6"/>
  <c r="F25" i="6" s="1"/>
  <c r="C23" i="6"/>
  <c r="I19" i="6"/>
  <c r="I17" i="6"/>
  <c r="I16" i="6"/>
  <c r="I15" i="6"/>
  <c r="I14" i="6"/>
  <c r="I13" i="6"/>
  <c r="I12" i="6"/>
  <c r="I11" i="6"/>
  <c r="I10" i="6"/>
  <c r="I9" i="6"/>
  <c r="I8" i="6"/>
  <c r="H7" i="6"/>
  <c r="G7" i="6"/>
  <c r="D7" i="6"/>
  <c r="F19" i="6" s="1"/>
  <c r="C7" i="6"/>
  <c r="R29" i="5"/>
  <c r="R28" i="5"/>
  <c r="R27" i="5"/>
  <c r="R25" i="5"/>
  <c r="R24" i="5"/>
  <c r="Q23" i="5"/>
  <c r="S29" i="5" s="1"/>
  <c r="P23" i="5"/>
  <c r="M23" i="5"/>
  <c r="L23" i="5"/>
  <c r="R19" i="5"/>
  <c r="N19" i="5"/>
  <c r="R17" i="5"/>
  <c r="N17" i="5"/>
  <c r="R16" i="5"/>
  <c r="N16" i="5"/>
  <c r="R15" i="5"/>
  <c r="N15" i="5"/>
  <c r="R14" i="5"/>
  <c r="N14" i="5"/>
  <c r="R13" i="5"/>
  <c r="N13" i="5"/>
  <c r="R12" i="5"/>
  <c r="N12" i="5"/>
  <c r="R11" i="5"/>
  <c r="N11" i="5"/>
  <c r="R10" i="5"/>
  <c r="N10" i="5"/>
  <c r="R9" i="5"/>
  <c r="N9" i="5"/>
  <c r="R8" i="5"/>
  <c r="N8" i="5"/>
  <c r="Q7" i="5"/>
  <c r="S21" i="5" s="1"/>
  <c r="P7" i="5"/>
  <c r="M7" i="5"/>
  <c r="O20" i="5" s="1"/>
  <c r="L7" i="5"/>
  <c r="J8" i="5"/>
  <c r="S16" i="5" l="1"/>
  <c r="S7" i="5"/>
  <c r="S11" i="5"/>
  <c r="S15" i="5"/>
  <c r="S8" i="5"/>
  <c r="S12" i="5"/>
  <c r="S10" i="5"/>
  <c r="S14" i="5"/>
  <c r="S20" i="5"/>
  <c r="S9" i="5"/>
  <c r="S13" i="5"/>
  <c r="S17" i="5"/>
  <c r="F9" i="6"/>
  <c r="I7" i="6"/>
  <c r="F13" i="6"/>
  <c r="F17" i="6"/>
  <c r="F15" i="6"/>
  <c r="F11" i="6"/>
  <c r="O27" i="5"/>
  <c r="O24" i="5"/>
  <c r="O26" i="5"/>
  <c r="O28" i="5"/>
  <c r="O25" i="5"/>
  <c r="O18" i="5"/>
  <c r="O7" i="5"/>
  <c r="O21" i="5"/>
  <c r="R7" i="5"/>
  <c r="O19" i="5"/>
  <c r="F20" i="6"/>
  <c r="F23" i="6"/>
  <c r="F24" i="6"/>
  <c r="F26" i="6"/>
  <c r="I23" i="6"/>
  <c r="F28" i="6"/>
  <c r="F7" i="6"/>
  <c r="F8" i="6"/>
  <c r="F10" i="6"/>
  <c r="F12" i="6"/>
  <c r="F14" i="6"/>
  <c r="F16" i="6"/>
  <c r="F18" i="6"/>
  <c r="F21" i="6"/>
  <c r="F27" i="6"/>
  <c r="S27" i="5"/>
  <c r="S28" i="5"/>
  <c r="R23" i="5"/>
  <c r="O10" i="5"/>
  <c r="O11" i="5"/>
  <c r="O12" i="5"/>
  <c r="O13" i="5"/>
  <c r="O14" i="5"/>
  <c r="O15" i="5"/>
  <c r="O16" i="5"/>
  <c r="O17" i="5"/>
  <c r="S18" i="5"/>
  <c r="S19" i="5"/>
  <c r="O23" i="5"/>
  <c r="S23" i="5"/>
  <c r="S24" i="5"/>
  <c r="S25" i="5"/>
  <c r="S26" i="5"/>
  <c r="O8" i="5"/>
  <c r="I219" i="17" l="1"/>
  <c r="I19" i="17"/>
  <c r="S57" i="13" l="1"/>
  <c r="S39" i="13"/>
  <c r="S35" i="13" l="1"/>
  <c r="S41" i="13"/>
  <c r="S31" i="13"/>
  <c r="S30" i="13"/>
  <c r="S34" i="13"/>
  <c r="S46" i="13"/>
  <c r="S49" i="13"/>
  <c r="S53" i="13"/>
  <c r="S45" i="13"/>
  <c r="M254" i="17"/>
  <c r="S54" i="13"/>
  <c r="S47" i="13"/>
  <c r="S51" i="13"/>
  <c r="S55" i="13"/>
  <c r="S32" i="13"/>
  <c r="S37" i="13"/>
  <c r="S29" i="13"/>
  <c r="S33" i="13"/>
  <c r="S44" i="13"/>
  <c r="S48" i="13"/>
  <c r="S52" i="13"/>
  <c r="D7" i="5"/>
  <c r="E7" i="5"/>
  <c r="H7" i="5"/>
  <c r="I7" i="5"/>
  <c r="N7" i="5" s="1"/>
  <c r="J9" i="5"/>
  <c r="J10" i="5"/>
  <c r="J11" i="5"/>
  <c r="J12" i="5"/>
  <c r="J13" i="5"/>
  <c r="J14" i="5"/>
  <c r="J15" i="5"/>
  <c r="J16" i="5"/>
  <c r="J17" i="5"/>
  <c r="G18" i="5"/>
  <c r="J19" i="5"/>
  <c r="D23" i="5"/>
  <c r="E23" i="5"/>
  <c r="G23" i="5"/>
  <c r="H23" i="5"/>
  <c r="I23" i="5"/>
  <c r="J36" i="3"/>
  <c r="F23" i="5" l="1"/>
  <c r="G21" i="5"/>
  <c r="F7" i="5"/>
  <c r="J7" i="5"/>
  <c r="J23" i="5"/>
  <c r="N23" i="5"/>
  <c r="K20" i="5"/>
  <c r="K21" i="5"/>
  <c r="K18" i="5"/>
  <c r="K16" i="5"/>
  <c r="K14" i="5"/>
  <c r="K12" i="5"/>
  <c r="K10" i="5"/>
  <c r="K8" i="5"/>
  <c r="K19" i="5"/>
  <c r="K17" i="5"/>
  <c r="K15" i="5"/>
  <c r="K13" i="5"/>
  <c r="K11" i="5"/>
  <c r="K9" i="5"/>
  <c r="K7" i="5"/>
  <c r="G12" i="5"/>
  <c r="G9" i="5"/>
  <c r="G19" i="5"/>
  <c r="G16" i="5"/>
  <c r="G20" i="5"/>
  <c r="G17" i="5"/>
  <c r="G14" i="5"/>
  <c r="G11" i="5"/>
  <c r="G8" i="5"/>
  <c r="G7" i="5"/>
  <c r="G15" i="5"/>
  <c r="G10" i="5"/>
  <c r="K23" i="5"/>
  <c r="G13" i="5"/>
  <c r="S16" i="13"/>
  <c r="S10" i="13"/>
  <c r="S17" i="13" l="1"/>
  <c r="S18" i="13"/>
  <c r="S8" i="13"/>
  <c r="S7" i="13"/>
  <c r="S11" i="13"/>
  <c r="S12" i="13"/>
  <c r="S9" i="13"/>
  <c r="S13" i="13"/>
  <c r="S6" i="13"/>
  <c r="K17" i="8"/>
  <c r="P17" i="8" s="1"/>
  <c r="F50" i="7" l="1"/>
  <c r="F51" i="7"/>
  <c r="F52" i="7"/>
  <c r="F53" i="7"/>
  <c r="M29" i="6"/>
  <c r="M28" i="6"/>
  <c r="M27" i="6"/>
  <c r="J27" i="6"/>
  <c r="J26" i="6"/>
  <c r="M25" i="6"/>
  <c r="N24" i="6"/>
  <c r="M24" i="6"/>
  <c r="L23" i="6"/>
  <c r="K23" i="6"/>
  <c r="J23" i="6"/>
  <c r="M19" i="6"/>
  <c r="J19" i="6"/>
  <c r="J18" i="6"/>
  <c r="M17" i="6"/>
  <c r="M16" i="6"/>
  <c r="M15" i="6"/>
  <c r="J15" i="6"/>
  <c r="M14" i="6"/>
  <c r="J14" i="6"/>
  <c r="M13" i="6"/>
  <c r="M12" i="6"/>
  <c r="M11" i="6"/>
  <c r="J11" i="6"/>
  <c r="M10" i="6"/>
  <c r="J10" i="6"/>
  <c r="M9" i="6"/>
  <c r="M8" i="6"/>
  <c r="L7" i="6"/>
  <c r="K7" i="6"/>
  <c r="J7" i="6"/>
  <c r="J21" i="6"/>
  <c r="N27" i="6" l="1"/>
  <c r="Q23" i="6"/>
  <c r="N26" i="6"/>
  <c r="Q7" i="6"/>
  <c r="N10" i="6"/>
  <c r="N9" i="6"/>
  <c r="N8" i="6"/>
  <c r="N7" i="6"/>
  <c r="N12" i="6"/>
  <c r="N17" i="6"/>
  <c r="N21" i="6"/>
  <c r="N25" i="6"/>
  <c r="N23" i="6"/>
  <c r="N19" i="6"/>
  <c r="N18" i="6"/>
  <c r="N13" i="6"/>
  <c r="N16" i="6"/>
  <c r="N20" i="6"/>
  <c r="J9" i="6"/>
  <c r="N11" i="6"/>
  <c r="J13" i="6"/>
  <c r="N15" i="6"/>
  <c r="J17" i="6"/>
  <c r="J25" i="6"/>
  <c r="N28" i="6"/>
  <c r="M7" i="6"/>
  <c r="J8" i="6"/>
  <c r="J12" i="6"/>
  <c r="N14" i="6"/>
  <c r="J16" i="6"/>
  <c r="J20" i="6"/>
  <c r="M23" i="6"/>
  <c r="J24" i="6"/>
  <c r="I220" i="17" l="1"/>
  <c r="H51" i="7" l="1"/>
  <c r="I208" i="17"/>
  <c r="J244" i="17" l="1"/>
  <c r="J243" i="17"/>
  <c r="I247" i="17"/>
  <c r="I246" i="17"/>
  <c r="I245" i="17"/>
  <c r="I244" i="17"/>
  <c r="I243" i="17"/>
  <c r="H243" i="17"/>
  <c r="J246" i="17" l="1"/>
  <c r="H50" i="7"/>
  <c r="L212" i="17"/>
  <c r="J247" i="17"/>
  <c r="I17" i="8"/>
  <c r="I21" i="8"/>
  <c r="I19" i="8"/>
  <c r="J245" i="17"/>
  <c r="I218" i="17"/>
  <c r="I223" i="17"/>
  <c r="I222" i="17"/>
  <c r="I221" i="17"/>
  <c r="L211" i="17"/>
  <c r="L210" i="17"/>
  <c r="K212" i="17"/>
  <c r="K211" i="17"/>
  <c r="K210" i="17"/>
  <c r="J212" i="17"/>
  <c r="J211" i="17"/>
  <c r="J210" i="17"/>
  <c r="J209" i="17"/>
  <c r="I212" i="17"/>
  <c r="I211" i="17"/>
  <c r="I210" i="17"/>
  <c r="I209" i="17"/>
  <c r="I150" i="17"/>
  <c r="I149" i="17"/>
  <c r="I148" i="17"/>
  <c r="I147" i="17"/>
  <c r="I146" i="17"/>
  <c r="I145" i="17"/>
  <c r="I144" i="17"/>
  <c r="I143" i="17"/>
  <c r="I142" i="17"/>
  <c r="I141" i="17"/>
  <c r="I140" i="17"/>
  <c r="I139" i="17"/>
  <c r="J167" i="17"/>
  <c r="J166" i="17"/>
  <c r="J165" i="17"/>
  <c r="J164" i="17"/>
  <c r="J163" i="17"/>
  <c r="J162" i="17"/>
  <c r="J161" i="17"/>
  <c r="J160" i="17"/>
  <c r="J159" i="17"/>
  <c r="J158" i="17"/>
  <c r="J157" i="17"/>
  <c r="J156" i="17"/>
  <c r="J155" i="17"/>
  <c r="J154" i="17"/>
  <c r="I167" i="17"/>
  <c r="I166" i="17"/>
  <c r="I165" i="17"/>
  <c r="I164" i="17"/>
  <c r="I163" i="17"/>
  <c r="I162" i="17"/>
  <c r="I161" i="17"/>
  <c r="I160" i="17"/>
  <c r="I159" i="17"/>
  <c r="I158" i="17"/>
  <c r="I157" i="17"/>
  <c r="I156" i="17"/>
  <c r="I155" i="17"/>
  <c r="I154" i="17"/>
  <c r="J113" i="17"/>
  <c r="J81" i="17"/>
  <c r="J80" i="17"/>
  <c r="J110" i="17"/>
  <c r="J109" i="17"/>
  <c r="J108" i="17"/>
  <c r="J106" i="17"/>
  <c r="J79" i="17"/>
  <c r="J104" i="17"/>
  <c r="J77" i="17"/>
  <c r="J102" i="17"/>
  <c r="J101" i="17"/>
  <c r="J100" i="17"/>
  <c r="J99" i="17"/>
  <c r="J98" i="17"/>
  <c r="J97" i="17"/>
  <c r="J82" i="17"/>
  <c r="I114" i="17"/>
  <c r="I113" i="17"/>
  <c r="I112" i="17"/>
  <c r="I111" i="17"/>
  <c r="I110" i="17"/>
  <c r="I109" i="17"/>
  <c r="I108" i="17"/>
  <c r="I107" i="17"/>
  <c r="I106" i="17"/>
  <c r="I105" i="17"/>
  <c r="I104" i="17"/>
  <c r="I103" i="17"/>
  <c r="I102" i="17"/>
  <c r="I101" i="17"/>
  <c r="I100" i="17"/>
  <c r="I99" i="17"/>
  <c r="I98" i="17"/>
  <c r="I97" i="17"/>
  <c r="I96" i="17"/>
  <c r="K19" i="17"/>
  <c r="K20" i="17" s="1"/>
  <c r="L19" i="17"/>
  <c r="L20" i="17" s="1"/>
  <c r="M19" i="17"/>
  <c r="M20" i="17" s="1"/>
  <c r="M10" i="17"/>
  <c r="M9" i="17"/>
  <c r="G50" i="7"/>
  <c r="G52" i="7"/>
  <c r="H52" i="7"/>
  <c r="G53" i="7"/>
  <c r="H53" i="7"/>
  <c r="K209" i="17"/>
  <c r="M21" i="8"/>
  <c r="I23" i="8"/>
  <c r="M23" i="8"/>
  <c r="I25" i="8"/>
  <c r="M25" i="8"/>
  <c r="I27" i="8"/>
  <c r="M27" i="8"/>
  <c r="I29" i="8"/>
  <c r="M29" i="8"/>
  <c r="I31" i="8"/>
  <c r="M31" i="8"/>
  <c r="I20" i="17"/>
  <c r="J19" i="17"/>
  <c r="J20" i="17" s="1"/>
  <c r="M19" i="8"/>
  <c r="M17" i="8"/>
  <c r="J78" i="17" l="1"/>
  <c r="M6" i="17"/>
  <c r="J114" i="17"/>
  <c r="J76" i="17"/>
  <c r="J103" i="17"/>
  <c r="J105" i="17"/>
  <c r="J107" i="17"/>
  <c r="J96" i="17"/>
  <c r="I138" i="17"/>
  <c r="J140" i="17" s="1"/>
  <c r="M11" i="17"/>
  <c r="N11" i="17" s="1"/>
  <c r="I224" i="17"/>
  <c r="J111" i="17"/>
  <c r="N10" i="17"/>
  <c r="M253" i="17"/>
  <c r="J168" i="17"/>
  <c r="J50" i="17"/>
  <c r="I168" i="17"/>
  <c r="J95" i="17"/>
  <c r="M7" i="17"/>
  <c r="I115" i="17"/>
  <c r="J112" i="17"/>
  <c r="L209" i="17"/>
  <c r="J46" i="17" l="1"/>
  <c r="N12" i="17"/>
  <c r="J41" i="17"/>
  <c r="J220" i="17"/>
  <c r="J219" i="17"/>
  <c r="J150" i="17"/>
  <c r="J83" i="17"/>
  <c r="I78" i="17" s="1"/>
  <c r="J146" i="17"/>
  <c r="J145" i="17"/>
  <c r="J144" i="17"/>
  <c r="M8" i="17"/>
  <c r="J148" i="17"/>
  <c r="J149" i="17"/>
  <c r="J143" i="17"/>
  <c r="J221" i="17"/>
  <c r="J142" i="17"/>
  <c r="J139" i="17"/>
  <c r="J141" i="17"/>
  <c r="J147" i="17"/>
  <c r="J222" i="17"/>
  <c r="J223" i="17"/>
  <c r="J43" i="17"/>
  <c r="J47" i="17"/>
  <c r="J48" i="17"/>
  <c r="J44" i="17"/>
  <c r="J51" i="17"/>
  <c r="J42" i="17"/>
  <c r="J49" i="17"/>
  <c r="J45" i="17"/>
  <c r="J115" i="17"/>
  <c r="J52" i="17" l="1"/>
  <c r="I75" i="17"/>
  <c r="J40" i="17"/>
  <c r="J138" i="17"/>
  <c r="J224" i="17"/>
  <c r="I76" i="17"/>
  <c r="I77" i="17"/>
  <c r="I79" i="17"/>
  <c r="I81" i="17"/>
  <c r="I80" i="17"/>
  <c r="I82" i="17"/>
  <c r="I83" i="17" l="1"/>
</calcChain>
</file>

<file path=xl/comments1.xml><?xml version="1.0" encoding="utf-8"?>
<comments xmlns="http://schemas.openxmlformats.org/spreadsheetml/2006/main">
  <authors>
    <author/>
  </authors>
  <commentList>
    <comment ref="S7" authorId="0" shapeId="0">
      <text>
        <r>
          <rPr>
            <b/>
            <sz val="9"/>
            <color indexed="8"/>
            <rFont val="ＭＳ Ｐゴシック"/>
            <family val="3"/>
            <charset val="128"/>
          </rPr>
          <t xml:space="preserve">企画課　統計係：
過去のデータに修正がある場合は、朱書き訂正をよろしくお願いします。 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R7" authorId="0" shapeId="0">
      <text>
        <r>
          <rPr>
            <b/>
            <sz val="9"/>
            <color indexed="8"/>
            <rFont val="ＭＳ Ｐゴシック"/>
            <family val="3"/>
            <charset val="128"/>
          </rPr>
          <t xml:space="preserve">企画課　統計係：
過去のデータに修正がある場合は、朱書き訂正をよろしくお願いします。 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21" authorId="0" shapeId="0">
      <text>
        <r>
          <rPr>
            <b/>
            <sz val="9"/>
            <color indexed="8"/>
            <rFont val="ＭＳ Ｐゴシック"/>
            <family val="3"/>
            <charset val="128"/>
          </rPr>
          <t>Nao:文章の意味不明
要確認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H56" authorId="0" shapeId="0">
      <text>
        <r>
          <rPr>
            <sz val="11"/>
            <rFont val="ＭＳ Ｐゴシック"/>
            <family val="3"/>
            <charset val="128"/>
          </rPr>
          <t>経常経費には、維持補修、繰出金、補助費は含まれないのか確認　←主なものだけをとった。前係長確認。</t>
        </r>
      </text>
    </comment>
  </commentList>
</comments>
</file>

<file path=xl/sharedStrings.xml><?xml version="1.0" encoding="utf-8"?>
<sst xmlns="http://schemas.openxmlformats.org/spreadsheetml/2006/main" count="1250" uniqueCount="463">
  <si>
    <r>
      <t xml:space="preserve"> </t>
    </r>
    <r>
      <rPr>
        <b/>
        <sz val="16"/>
        <rFont val="ＭＳ 明朝"/>
        <family val="1"/>
        <charset val="128"/>
      </rPr>
      <t>ⅩⅢ　　　財　　　　政</t>
    </r>
  </si>
  <si>
    <t>（単位：千円、％）</t>
  </si>
  <si>
    <t>区　　　　　　分</t>
  </si>
  <si>
    <t>歳　　入　　総　　額</t>
  </si>
  <si>
    <t>歳　　出　　総　　額</t>
  </si>
  <si>
    <t>歳入歳出差引額</t>
  </si>
  <si>
    <t>実　　質　　収　　支</t>
  </si>
  <si>
    <t>実質収支比率</t>
  </si>
  <si>
    <t>単年度収支</t>
  </si>
  <si>
    <t>実質単年度収支</t>
  </si>
  <si>
    <t>基準財政需要額</t>
  </si>
  <si>
    <t>基準財政収入額</t>
  </si>
  <si>
    <t>標準財政規模</t>
  </si>
  <si>
    <t>財政力指数</t>
  </si>
  <si>
    <t>歳入一般財源</t>
  </si>
  <si>
    <t>一般財源比率</t>
  </si>
  <si>
    <t>自　　主　　財　　源</t>
  </si>
  <si>
    <t>自主財源比率</t>
  </si>
  <si>
    <t>公債費</t>
  </si>
  <si>
    <t>公債費比率</t>
  </si>
  <si>
    <t>実質公債費比率</t>
  </si>
  <si>
    <t>経常一般財源</t>
  </si>
  <si>
    <t>経常経費充当一般財源</t>
  </si>
  <si>
    <t>経常収支比率</t>
  </si>
  <si>
    <t>積立金現在高</t>
  </si>
  <si>
    <t>地方債現在高</t>
  </si>
  <si>
    <t>債務負担行為額</t>
  </si>
  <si>
    <t>（注）地方財政調査（決算統計）の数値である。</t>
  </si>
  <si>
    <t>資料：財政課</t>
  </si>
  <si>
    <t xml:space="preserve"> </t>
  </si>
  <si>
    <t>科          目</t>
  </si>
  <si>
    <t>予算現額</t>
  </si>
  <si>
    <t>決 算 額</t>
  </si>
  <si>
    <t>対前年</t>
  </si>
  <si>
    <t>構成比</t>
  </si>
  <si>
    <t>度　比</t>
  </si>
  <si>
    <t>一般会計</t>
  </si>
  <si>
    <t>市税</t>
  </si>
  <si>
    <t>地　方　譲　与　税</t>
  </si>
  <si>
    <t>利子割交付金</t>
  </si>
  <si>
    <t>配当割交付金</t>
  </si>
  <si>
    <t>株式等譲渡所得割交付金</t>
  </si>
  <si>
    <t>地方消費税交付金</t>
  </si>
  <si>
    <t>自動車取得税交付金</t>
  </si>
  <si>
    <t>国有提供施設等所在市町村助成交付金</t>
  </si>
  <si>
    <t>地方交付税及び
地方特例交付金</t>
  </si>
  <si>
    <t>交通安全対策特別交付金</t>
  </si>
  <si>
    <t>分担金及び負担金</t>
  </si>
  <si>
    <t>使用料及び手数料</t>
  </si>
  <si>
    <t>国庫支出金</t>
  </si>
  <si>
    <t>県支出金</t>
  </si>
  <si>
    <t>財産収入</t>
  </si>
  <si>
    <t>寄付金</t>
  </si>
  <si>
    <t>繰入金</t>
  </si>
  <si>
    <t>繰越金</t>
  </si>
  <si>
    <t>諸収入</t>
  </si>
  <si>
    <t>市債</t>
  </si>
  <si>
    <t>一般会計以外の会計</t>
  </si>
  <si>
    <t>国民健康保険特別会計</t>
  </si>
  <si>
    <t>土地区画整理事業　　　　特別会計</t>
  </si>
  <si>
    <t>老人保健特別会計</t>
  </si>
  <si>
    <t>公共下水道事業特別会計</t>
  </si>
  <si>
    <t>介護保険特別会計</t>
  </si>
  <si>
    <t>後期高齢者医療特別会計</t>
  </si>
  <si>
    <t>科     目</t>
  </si>
  <si>
    <t>議会費</t>
  </si>
  <si>
    <t>総務費</t>
  </si>
  <si>
    <t>民生費</t>
  </si>
  <si>
    <t>衛生費</t>
  </si>
  <si>
    <t>労働費</t>
  </si>
  <si>
    <t>農林水産費</t>
  </si>
  <si>
    <t>商工費</t>
  </si>
  <si>
    <t>土木費</t>
  </si>
  <si>
    <t>消防費</t>
  </si>
  <si>
    <t>教育費</t>
  </si>
  <si>
    <t>災害復旧費</t>
  </si>
  <si>
    <t>諸支出費</t>
  </si>
  <si>
    <t>予備費</t>
  </si>
  <si>
    <t>国民健康保険      特別会計</t>
  </si>
  <si>
    <t>調定額</t>
  </si>
  <si>
    <t>収入済額</t>
  </si>
  <si>
    <t>還付   未済額</t>
  </si>
  <si>
    <t>不納欠損額</t>
  </si>
  <si>
    <t>収入未済額</t>
  </si>
  <si>
    <t>徴収率</t>
  </si>
  <si>
    <t>総額</t>
  </si>
  <si>
    <t>現年度分</t>
  </si>
  <si>
    <t>市民税</t>
  </si>
  <si>
    <t>個人</t>
  </si>
  <si>
    <t>法人</t>
  </si>
  <si>
    <t>固定資産税</t>
  </si>
  <si>
    <t>国有資産等所在</t>
  </si>
  <si>
    <t>市町村交付金</t>
  </si>
  <si>
    <t>軽自動車税</t>
  </si>
  <si>
    <t>市たばこ税</t>
  </si>
  <si>
    <t>-</t>
  </si>
  <si>
    <t>入湯税</t>
  </si>
  <si>
    <t>滞納繰越分</t>
  </si>
  <si>
    <t>資料：納税課</t>
  </si>
  <si>
    <t>区　　　分</t>
  </si>
  <si>
    <t>予  　算  　額</t>
  </si>
  <si>
    <t>調  　定  　額</t>
  </si>
  <si>
    <t>収  入  済  額</t>
  </si>
  <si>
    <t>不 納 欠 損 額</t>
  </si>
  <si>
    <t>予算対前年度比</t>
  </si>
  <si>
    <t>調定対前年度比</t>
  </si>
  <si>
    <t>収入対前年度比</t>
  </si>
  <si>
    <t>（単位：千円、人）</t>
  </si>
  <si>
    <t>市税負担額</t>
  </si>
  <si>
    <t xml:space="preserve"> 調定額（千円）</t>
  </si>
  <si>
    <t>1人当り調定額(円)</t>
  </si>
  <si>
    <t>収入済額（千円）</t>
  </si>
  <si>
    <t>1人当り収入額(円)</t>
  </si>
  <si>
    <t>一般会計 歳出額</t>
  </si>
  <si>
    <t>歳出総額（千円）</t>
  </si>
  <si>
    <t>1人当り歳出額(円)</t>
  </si>
  <si>
    <t>（注）人口は、各会計年度末現在の人口である。</t>
  </si>
  <si>
    <t>税   目</t>
  </si>
  <si>
    <t>金　　額</t>
  </si>
  <si>
    <t>度  比</t>
  </si>
  <si>
    <t>市　民　税</t>
  </si>
  <si>
    <t>　</t>
  </si>
  <si>
    <t>（単位：千円）</t>
  </si>
  <si>
    <t>事　　　業　　　別</t>
  </si>
  <si>
    <t>差  引  現  在  高</t>
  </si>
  <si>
    <t>元    金   （Ｃ）</t>
  </si>
  <si>
    <t>利　　　　子</t>
  </si>
  <si>
    <t>Ａ ＋ Ｂ － Ｃ</t>
  </si>
  <si>
    <t>普通会計</t>
  </si>
  <si>
    <t>一般単独事業債</t>
  </si>
  <si>
    <t>公営住宅建設事業債</t>
  </si>
  <si>
    <t>学校教育施設整備事業債</t>
  </si>
  <si>
    <t>特定資金公共事業債</t>
  </si>
  <si>
    <t>災害復旧事業債</t>
  </si>
  <si>
    <t>一般廃棄物処理事業債</t>
  </si>
  <si>
    <t>厚生福祉施設整備事業債</t>
  </si>
  <si>
    <t>財 源 対 策 債</t>
  </si>
  <si>
    <t>臨時財政特例債</t>
  </si>
  <si>
    <t>調　　整　　債</t>
  </si>
  <si>
    <t>都道府県貸付債</t>
  </si>
  <si>
    <t>公共事業等臨時特例債</t>
  </si>
  <si>
    <t>住民税等減税補てん債</t>
  </si>
  <si>
    <t>臨時税収補てん債</t>
  </si>
  <si>
    <t>社会福祉施設整備事業債</t>
  </si>
  <si>
    <t>一般補助施設整備事業債</t>
  </si>
  <si>
    <t>臨時財政対策債</t>
  </si>
  <si>
    <t>退職手当債</t>
  </si>
  <si>
    <t>国の予算貸付・政府関係機関貸付債</t>
  </si>
  <si>
    <t>普通会計以外の会計債</t>
  </si>
  <si>
    <t>下 水 道 事 業</t>
  </si>
  <si>
    <t>目　　　的　　　別</t>
  </si>
  <si>
    <t>総務債</t>
  </si>
  <si>
    <t>民生債</t>
  </si>
  <si>
    <t>衛生債</t>
  </si>
  <si>
    <t>商工債</t>
  </si>
  <si>
    <t>土木債</t>
  </si>
  <si>
    <t>消防債</t>
  </si>
  <si>
    <t>教育債</t>
  </si>
  <si>
    <t>臨時財 政 対 策 債</t>
  </si>
  <si>
    <t>災害復旧債</t>
  </si>
  <si>
    <t>臨時経済対策債</t>
  </si>
  <si>
    <t>科　　　      目</t>
  </si>
  <si>
    <t>総数</t>
  </si>
  <si>
    <t xml:space="preserve">（うち職員給） </t>
  </si>
  <si>
    <t>維 持 補 修 費</t>
  </si>
  <si>
    <t>投資・出資金・貸付金</t>
  </si>
  <si>
    <t>普通建設事業費</t>
  </si>
  <si>
    <t xml:space="preserve">（補　　　助） </t>
  </si>
  <si>
    <t xml:space="preserve">（単　　　独） </t>
  </si>
  <si>
    <t>災害復旧事業費</t>
  </si>
  <si>
    <t>失業対策事業費</t>
  </si>
  <si>
    <t>経常収</t>
  </si>
  <si>
    <t>支比率</t>
  </si>
  <si>
    <t>経常一般財源収入額</t>
  </si>
  <si>
    <t xml:space="preserve">＼ </t>
  </si>
  <si>
    <t>経常経費充当
一般財源等</t>
  </si>
  <si>
    <t>人件費</t>
  </si>
  <si>
    <t>扶助費</t>
  </si>
  <si>
    <t>物件費</t>
  </si>
  <si>
    <t>維持補修費</t>
  </si>
  <si>
    <t>補助費等</t>
  </si>
  <si>
    <t>繰出金</t>
  </si>
  <si>
    <t>（注）経常収支比率は減税補填債、臨時財政対策債を含む。</t>
  </si>
  <si>
    <t>科　　　        目</t>
  </si>
  <si>
    <t>歳　　　入</t>
  </si>
  <si>
    <t>総      額    （Ａ）</t>
  </si>
  <si>
    <t>国　庫　支　出　金</t>
  </si>
  <si>
    <t>繰　　　入　　　金</t>
  </si>
  <si>
    <t>繰　　　越　　　金</t>
  </si>
  <si>
    <t>諸　　　収　　　入</t>
  </si>
  <si>
    <t>市              債</t>
  </si>
  <si>
    <t>歳　　出</t>
  </si>
  <si>
    <t>総      額    （Ｂ）</t>
  </si>
  <si>
    <t>公　共　下　水　道</t>
  </si>
  <si>
    <t>公　　　債　　　費</t>
  </si>
  <si>
    <t>災　害　復　旧　費</t>
  </si>
  <si>
    <t>予　　　備　　　費</t>
  </si>
  <si>
    <t>（Ａ）　－　（Ｂ）</t>
  </si>
  <si>
    <t>　　＼</t>
  </si>
  <si>
    <t>資料：下水道課</t>
  </si>
  <si>
    <t xml:space="preserve">                                                                                                    </t>
  </si>
  <si>
    <t>歳　　　　　　入</t>
  </si>
  <si>
    <t>総　　　 　額　（Ａ）</t>
  </si>
  <si>
    <t>国民健康保険税</t>
  </si>
  <si>
    <t>療養給付費交付金</t>
  </si>
  <si>
    <t>前期高齢者交付金</t>
  </si>
  <si>
    <t>連合会支出金</t>
  </si>
  <si>
    <t>共同事業交付金</t>
  </si>
  <si>
    <t>諸      収　　　入</t>
  </si>
  <si>
    <t>歳　　　　　　出</t>
  </si>
  <si>
    <t>総　　　　額  （Ｂ）</t>
  </si>
  <si>
    <t>総　　　務　　　費</t>
  </si>
  <si>
    <t>保　険　給　付　費</t>
  </si>
  <si>
    <t>後期高齢者支援金等</t>
  </si>
  <si>
    <t>前期高齢者納付金等</t>
  </si>
  <si>
    <t>老人保健拠出金</t>
  </si>
  <si>
    <t>介  護  納  付  金</t>
  </si>
  <si>
    <t>共同事業拠出金</t>
  </si>
  <si>
    <t>保　健　事　業　費</t>
  </si>
  <si>
    <t>基　金　積　立　金</t>
  </si>
  <si>
    <t>諸   支   出   金</t>
  </si>
  <si>
    <t>前年度繰上充用金</t>
  </si>
  <si>
    <t xml:space="preserve">    （Ａ）－（Ｂ）＝（Ｄ）</t>
  </si>
  <si>
    <t xml:space="preserve">  　  Ｄのうち基金積立金</t>
  </si>
  <si>
    <t>資料：国民健康保険課</t>
  </si>
  <si>
    <t>入</t>
  </si>
  <si>
    <t>出</t>
  </si>
  <si>
    <t>区　　　　　分</t>
  </si>
  <si>
    <t>決算額</t>
  </si>
  <si>
    <t>総 収 益(Ａ）</t>
  </si>
  <si>
    <t>収</t>
  </si>
  <si>
    <t>営業収益</t>
  </si>
  <si>
    <t>給水収益</t>
  </si>
  <si>
    <t>益</t>
  </si>
  <si>
    <t>その他の営業収益</t>
  </si>
  <si>
    <t>営業外収益</t>
  </si>
  <si>
    <t>的</t>
  </si>
  <si>
    <t>受取利息</t>
  </si>
  <si>
    <t>工事負担金</t>
  </si>
  <si>
    <t>他会計補助金</t>
  </si>
  <si>
    <t>雑収入</t>
  </si>
  <si>
    <t>特別利益</t>
  </si>
  <si>
    <t>固定資産売却益</t>
  </si>
  <si>
    <t>過年度損益修正益</t>
  </si>
  <si>
    <t>総　費　用（Ｂ）</t>
  </si>
  <si>
    <t>営業費用</t>
  </si>
  <si>
    <t>浄水費</t>
  </si>
  <si>
    <t>配水及び給水費</t>
  </si>
  <si>
    <t>業務費</t>
  </si>
  <si>
    <t>総係費</t>
  </si>
  <si>
    <t>減価償却費</t>
  </si>
  <si>
    <t>資産減耗費</t>
  </si>
  <si>
    <t>その他の営業費用</t>
  </si>
  <si>
    <t>支</t>
  </si>
  <si>
    <t>営業外費用</t>
  </si>
  <si>
    <t>支払利息</t>
  </si>
  <si>
    <t>雑支出</t>
  </si>
  <si>
    <t>特別損失</t>
  </si>
  <si>
    <t>固定資産売却損</t>
  </si>
  <si>
    <t>過年度損益修正損</t>
  </si>
  <si>
    <r>
      <t xml:space="preserve"> </t>
    </r>
    <r>
      <rPr>
        <sz val="10"/>
        <rFont val="ＭＳ 明朝"/>
        <family val="1"/>
        <charset val="128"/>
      </rPr>
      <t>年度純損益（Ａ）－（Ｂ）</t>
    </r>
  </si>
  <si>
    <t>＼</t>
  </si>
  <si>
    <t xml:space="preserve">（注）消費税抜き。　　　　　　　　　　　　　　　　　                                     </t>
  </si>
  <si>
    <t>資料：水道部</t>
  </si>
  <si>
    <t>水道事業収益</t>
  </si>
  <si>
    <t xml:space="preserve">営業収益 </t>
  </si>
  <si>
    <t>資本的収入</t>
  </si>
  <si>
    <t>企業債</t>
  </si>
  <si>
    <t>補助金</t>
  </si>
  <si>
    <t>出資金</t>
  </si>
  <si>
    <t>固定資産売却代金</t>
  </si>
  <si>
    <t>その他資本収入</t>
  </si>
  <si>
    <t xml:space="preserve">（注）消費税込み。 </t>
  </si>
  <si>
    <t>区　　　　分</t>
  </si>
  <si>
    <t>決　算　額</t>
  </si>
  <si>
    <t>構　成　比</t>
  </si>
  <si>
    <t>総 収 入 額 （Ａ）</t>
  </si>
  <si>
    <t>資本的支出</t>
  </si>
  <si>
    <t xml:space="preserve"> 総 支 出 額 （Ｂ）</t>
  </si>
  <si>
    <t>建設改良費</t>
  </si>
  <si>
    <t>企業債償還金</t>
  </si>
  <si>
    <t>その他資本支出</t>
  </si>
  <si>
    <t xml:space="preserve"> 翌年度への繰越財源（Ｃ）</t>
  </si>
  <si>
    <t>資本的収入額が資本的支出額に対し不足する額</t>
  </si>
  <si>
    <t>Ｂ－{（Ａ）－（Ｃ）}</t>
  </si>
  <si>
    <t xml:space="preserve">損益勘定留保資金 </t>
  </si>
  <si>
    <t>消費税資本的収支調整金</t>
  </si>
  <si>
    <t>一 時 借 入 金</t>
  </si>
  <si>
    <t>前年度より繰越財源</t>
  </si>
  <si>
    <t>（注）消費税込み。</t>
  </si>
  <si>
    <t>水道事業費用</t>
  </si>
  <si>
    <t>その他資本支出金</t>
  </si>
  <si>
    <t>ⅩⅢ　　財　　　　政</t>
  </si>
  <si>
    <t>（81）</t>
  </si>
  <si>
    <t>自主財源</t>
  </si>
  <si>
    <t>依存財源</t>
  </si>
  <si>
    <t>（82）</t>
  </si>
  <si>
    <t>（83）</t>
  </si>
  <si>
    <t>積立金</t>
  </si>
  <si>
    <t>（84）</t>
  </si>
  <si>
    <t>（85）</t>
  </si>
  <si>
    <t>予算</t>
  </si>
  <si>
    <t>決算</t>
  </si>
  <si>
    <t>地方交付税</t>
  </si>
  <si>
    <t>地方譲与税</t>
  </si>
  <si>
    <t>依存その他</t>
  </si>
  <si>
    <t>自主その他</t>
  </si>
  <si>
    <t>地方交付税及び地方特例交付金</t>
  </si>
  <si>
    <t>予算額(千円）</t>
  </si>
  <si>
    <t>決算額（千円）</t>
  </si>
  <si>
    <t>国有提供施設等所在
市町村助成交付金</t>
  </si>
  <si>
    <t>（86）</t>
  </si>
  <si>
    <t>予算額（千円）</t>
  </si>
  <si>
    <t>その他</t>
  </si>
  <si>
    <t>市たばこ消費税</t>
  </si>
  <si>
    <t>（89）</t>
  </si>
  <si>
    <t>（90）</t>
  </si>
  <si>
    <t>普通会計債</t>
  </si>
  <si>
    <t>その他の会計債</t>
  </si>
  <si>
    <t>（性質別内訳表）</t>
  </si>
  <si>
    <t>1人当り収入額 （千円）</t>
    <rPh sb="1" eb="2">
      <t>ニン</t>
    </rPh>
    <rPh sb="9" eb="11">
      <t>センエン</t>
    </rPh>
    <phoneticPr fontId="28"/>
  </si>
  <si>
    <t>1人当り歳出額 （円）</t>
    <rPh sb="9" eb="10">
      <t>エン</t>
    </rPh>
    <phoneticPr fontId="28"/>
  </si>
  <si>
    <t>公共事業等債</t>
    <rPh sb="4" eb="5">
      <t>トウ</t>
    </rPh>
    <phoneticPr fontId="28"/>
  </si>
  <si>
    <t>（82）普通会計歳入決算の構成 （Ｐ156・157参照）</t>
    <phoneticPr fontId="28"/>
  </si>
  <si>
    <t>（84）経常収支比率の推移 （Ｐ166・167参照）</t>
    <phoneticPr fontId="28"/>
  </si>
  <si>
    <t>（86）一般会計決算状況</t>
    <rPh sb="4" eb="6">
      <t>イッパン</t>
    </rPh>
    <rPh sb="6" eb="8">
      <t>カイケイ</t>
    </rPh>
    <rPh sb="8" eb="10">
      <t>ケッサン</t>
    </rPh>
    <rPh sb="10" eb="12">
      <t>ジョウキョウ</t>
    </rPh>
    <phoneticPr fontId="28"/>
  </si>
  <si>
    <t>総額</t>
    <rPh sb="0" eb="2">
      <t>ソウガク</t>
    </rPh>
    <phoneticPr fontId="28"/>
  </si>
  <si>
    <t>積  　　　立  　　　金</t>
  </si>
  <si>
    <t>（注）歳入歳出決算の数値である。</t>
    <phoneticPr fontId="28"/>
  </si>
  <si>
    <t xml:space="preserve">   老人保健特別会計は、後期高齢者医療特別会計の創設に伴い平成22年度末で廃止。</t>
    <phoneticPr fontId="28"/>
  </si>
  <si>
    <t>（注）公共水道事業特別会計については歳入歳出決算の数値であり、それ以外の会計については</t>
    <phoneticPr fontId="28"/>
  </si>
  <si>
    <t>区分</t>
    <phoneticPr fontId="28"/>
  </si>
  <si>
    <t>人口</t>
    <phoneticPr fontId="28"/>
  </si>
  <si>
    <t>総額</t>
    <phoneticPr fontId="28"/>
  </si>
  <si>
    <t>人件費</t>
    <phoneticPr fontId="28"/>
  </si>
  <si>
    <t>物件費</t>
    <phoneticPr fontId="28"/>
  </si>
  <si>
    <t>（81）普通会計歳入決算の推移（Ｐ156・157参照）</t>
    <phoneticPr fontId="28"/>
  </si>
  <si>
    <t>（83）普通会計歳出決算（Ｐ166・167参照）</t>
    <phoneticPr fontId="28"/>
  </si>
  <si>
    <t>（85）一般会計決算状況（Ｐ158・159参照）</t>
    <phoneticPr fontId="28"/>
  </si>
  <si>
    <t>（86）一般会計決算状況（Ｐ160・161参照）</t>
    <phoneticPr fontId="28"/>
  </si>
  <si>
    <t>（87）税目別市税調定額の推移 （Ｐ163参照）</t>
    <phoneticPr fontId="28"/>
  </si>
  <si>
    <t>（88）税目別市税調定額の内訳  （Ｐ163参照）</t>
    <phoneticPr fontId="28"/>
  </si>
  <si>
    <t>（現年度課税分）</t>
    <phoneticPr fontId="28"/>
  </si>
  <si>
    <t>（89）市民１人当り収入額及び歳出額 （Ｐ163参照）　</t>
    <phoneticPr fontId="28"/>
  </si>
  <si>
    <t>（90）市債現在高（Ｐ164・165参照）</t>
    <phoneticPr fontId="28"/>
  </si>
  <si>
    <t>（滞納繰越分を含む）</t>
    <phoneticPr fontId="28"/>
  </si>
  <si>
    <t>科  目</t>
    <phoneticPr fontId="28"/>
  </si>
  <si>
    <t>平成24年度</t>
    <phoneticPr fontId="28"/>
  </si>
  <si>
    <t>（旧）緊急防災・減災事業債</t>
    <rPh sb="1" eb="2">
      <t>キュウ</t>
    </rPh>
    <rPh sb="3" eb="5">
      <t>キンキュウ</t>
    </rPh>
    <rPh sb="5" eb="7">
      <t>ボウサイ</t>
    </rPh>
    <rPh sb="8" eb="9">
      <t>ゲン</t>
    </rPh>
    <rPh sb="9" eb="10">
      <t>ワザワ</t>
    </rPh>
    <rPh sb="10" eb="13">
      <t>ジギョウサイ</t>
    </rPh>
    <phoneticPr fontId="28"/>
  </si>
  <si>
    <t>　　　地方財政調査（決算統計）の数値である。</t>
    <phoneticPr fontId="28"/>
  </si>
  <si>
    <t xml:space="preserve">（注）諸収入には財産収入及び寄付金が含まれている。                                              </t>
    <phoneticPr fontId="28"/>
  </si>
  <si>
    <t>（注）平成23年度より事業名変更（一般公共事業債→公共事業等債）</t>
    <rPh sb="1" eb="2">
      <t>チュウ</t>
    </rPh>
    <phoneticPr fontId="28"/>
  </si>
  <si>
    <t>　平成24年度より追加（緊急防災・減災事業債）→平成25年度より（旧）緊急防災・減災事業債へ名称変更</t>
    <rPh sb="1" eb="3">
      <t>ヘイセイ</t>
    </rPh>
    <rPh sb="5" eb="6">
      <t>ネン</t>
    </rPh>
    <rPh sb="6" eb="7">
      <t>ド</t>
    </rPh>
    <rPh sb="9" eb="11">
      <t>ツイカ</t>
    </rPh>
    <rPh sb="12" eb="14">
      <t>キンキュウ</t>
    </rPh>
    <rPh sb="14" eb="16">
      <t>ボウサイ</t>
    </rPh>
    <rPh sb="17" eb="18">
      <t>ゲン</t>
    </rPh>
    <rPh sb="18" eb="19">
      <t>サイ</t>
    </rPh>
    <rPh sb="19" eb="21">
      <t>ジギョウ</t>
    </rPh>
    <rPh sb="21" eb="22">
      <t>サイ</t>
    </rPh>
    <rPh sb="24" eb="26">
      <t>ヘイセイ</t>
    </rPh>
    <rPh sb="28" eb="30">
      <t>ネンド</t>
    </rPh>
    <rPh sb="33" eb="34">
      <t>キュウ</t>
    </rPh>
    <rPh sb="35" eb="37">
      <t>キンキュウ</t>
    </rPh>
    <rPh sb="37" eb="39">
      <t>ボウサイ</t>
    </rPh>
    <rPh sb="40" eb="42">
      <t>ゲンサイ</t>
    </rPh>
    <rPh sb="42" eb="44">
      <t>ジギョウ</t>
    </rPh>
    <rPh sb="44" eb="45">
      <t>サイ</t>
    </rPh>
    <rPh sb="46" eb="48">
      <t>メイショウ</t>
    </rPh>
    <rPh sb="48" eb="50">
      <t>ヘンコウ</t>
    </rPh>
    <phoneticPr fontId="28"/>
  </si>
  <si>
    <t>平  成　26　年　度</t>
    <phoneticPr fontId="28"/>
  </si>
  <si>
    <t>長期前受金戻入</t>
    <rPh sb="0" eb="2">
      <t>チョウキ</t>
    </rPh>
    <rPh sb="2" eb="5">
      <t>マエウケキン</t>
    </rPh>
    <rPh sb="5" eb="7">
      <t>レイニュウ</t>
    </rPh>
    <phoneticPr fontId="28"/>
  </si>
  <si>
    <t>その他特別損失</t>
    <rPh sb="2" eb="3">
      <t>タ</t>
    </rPh>
    <rPh sb="3" eb="5">
      <t>トクベツ</t>
    </rPh>
    <rPh sb="5" eb="7">
      <t>ソンシツ</t>
    </rPh>
    <phoneticPr fontId="28"/>
  </si>
  <si>
    <t>工事負担金</t>
    <rPh sb="0" eb="2">
      <t>コウジ</t>
    </rPh>
    <rPh sb="2" eb="5">
      <t>フタンキン</t>
    </rPh>
    <phoneticPr fontId="28"/>
  </si>
  <si>
    <t>土地区画整理事業
特別会計</t>
    <phoneticPr fontId="28"/>
  </si>
  <si>
    <t>不足額に対する
補てん財源総額</t>
    <phoneticPr fontId="28"/>
  </si>
  <si>
    <t>地方消費税交付金</t>
    <phoneticPr fontId="28"/>
  </si>
  <si>
    <t>地方交付税及び特例交付金</t>
    <rPh sb="5" eb="6">
      <t>オヨ</t>
    </rPh>
    <rPh sb="7" eb="9">
      <t>トクレイ</t>
    </rPh>
    <rPh sb="9" eb="12">
      <t>コウフキン</t>
    </rPh>
    <phoneticPr fontId="28"/>
  </si>
  <si>
    <t>平　成　27　年　度</t>
    <phoneticPr fontId="28"/>
  </si>
  <si>
    <t>平成27年度</t>
    <phoneticPr fontId="28"/>
  </si>
  <si>
    <t>平  成　27　年　度</t>
    <phoneticPr fontId="28"/>
  </si>
  <si>
    <t>平  成　27  年  度</t>
    <phoneticPr fontId="28"/>
  </si>
  <si>
    <t>平　成　27 年　度</t>
    <phoneticPr fontId="28"/>
  </si>
  <si>
    <t>農林水産債</t>
    <rPh sb="0" eb="4">
      <t>ノウリンスイサン</t>
    </rPh>
    <rPh sb="4" eb="5">
      <t>サイ</t>
    </rPh>
    <phoneticPr fontId="28"/>
  </si>
  <si>
    <t>（注）平成28年度より「農林水産債」を追加</t>
    <rPh sb="0" eb="3">
      <t>チュウ</t>
    </rPh>
    <rPh sb="3" eb="5">
      <t>ヘイセイ</t>
    </rPh>
    <rPh sb="7" eb="9">
      <t>ネンド</t>
    </rPh>
    <rPh sb="12" eb="16">
      <t>ノウリンスイサン</t>
    </rPh>
    <rPh sb="16" eb="17">
      <t>サイ</t>
    </rPh>
    <rPh sb="19" eb="21">
      <t>ツイカ</t>
    </rPh>
    <phoneticPr fontId="28"/>
  </si>
  <si>
    <t>収入未済額</t>
    <phoneticPr fontId="28"/>
  </si>
  <si>
    <t>平　成　25　年　度</t>
  </si>
  <si>
    <t>平　成　26　年　度</t>
  </si>
  <si>
    <t>平　成　27　年　度</t>
  </si>
  <si>
    <t>平　成　28　年　度</t>
    <phoneticPr fontId="28"/>
  </si>
  <si>
    <t>※</t>
  </si>
  <si>
    <t>平　成　26  年　度</t>
    <phoneticPr fontId="28"/>
  </si>
  <si>
    <t>平  成　25　年　度</t>
  </si>
  <si>
    <t>平  成　26　年　度</t>
  </si>
  <si>
    <t>平  成　27　年　度</t>
  </si>
  <si>
    <t>平  成　28　年　度</t>
    <phoneticPr fontId="28"/>
  </si>
  <si>
    <t>平成25年度</t>
  </si>
  <si>
    <t>平成26年度</t>
  </si>
  <si>
    <t>平成28年度</t>
    <phoneticPr fontId="28"/>
  </si>
  <si>
    <t>平  成　28  年  度</t>
    <phoneticPr fontId="28"/>
  </si>
  <si>
    <t>平　成　28 年　度</t>
    <phoneticPr fontId="28"/>
  </si>
  <si>
    <t>投資</t>
    <rPh sb="0" eb="2">
      <t>トウシ</t>
    </rPh>
    <phoneticPr fontId="28"/>
  </si>
  <si>
    <t>決算額</t>
    <rPh sb="0" eb="2">
      <t>ケッサン</t>
    </rPh>
    <rPh sb="2" eb="3">
      <t>ガク</t>
    </rPh>
    <phoneticPr fontId="28"/>
  </si>
  <si>
    <t>-</t>
    <phoneticPr fontId="28"/>
  </si>
  <si>
    <t>平　成　26　年　度</t>
    <phoneticPr fontId="28"/>
  </si>
  <si>
    <t>平　成　27　年　度</t>
    <phoneticPr fontId="28"/>
  </si>
  <si>
    <t>扶助費</t>
    <phoneticPr fontId="28"/>
  </si>
  <si>
    <t>補助費等</t>
    <phoneticPr fontId="28"/>
  </si>
  <si>
    <t>公債費</t>
    <phoneticPr fontId="28"/>
  </si>
  <si>
    <t>積立金</t>
    <phoneticPr fontId="28"/>
  </si>
  <si>
    <t>繰出金</t>
    <phoneticPr fontId="28"/>
  </si>
  <si>
    <t>平　成　25　年　度</t>
    <phoneticPr fontId="28"/>
  </si>
  <si>
    <t>平成29年版OK</t>
    <rPh sb="0" eb="2">
      <t>ヘイセイ</t>
    </rPh>
    <rPh sb="4" eb="6">
      <t>ネンバン</t>
    </rPh>
    <phoneticPr fontId="28"/>
  </si>
  <si>
    <t>災害復旧費</t>
    <rPh sb="4" eb="5">
      <t>ヒ</t>
    </rPh>
    <phoneticPr fontId="28"/>
  </si>
  <si>
    <t>-</t>
    <phoneticPr fontId="28"/>
  </si>
  <si>
    <r>
      <t xml:space="preserve">　平  成  </t>
    </r>
    <r>
      <rPr>
        <sz val="10"/>
        <color rgb="FFFF0000"/>
        <rFont val="ＭＳ 明朝"/>
        <family val="1"/>
        <charset val="128"/>
      </rPr>
      <t>27</t>
    </r>
    <r>
      <rPr>
        <sz val="10"/>
        <rFont val="ＭＳ 明朝"/>
        <family val="1"/>
        <charset val="128"/>
      </rPr>
      <t xml:space="preserve">  年  度</t>
    </r>
    <phoneticPr fontId="28"/>
  </si>
  <si>
    <r>
      <t xml:space="preserve">　平  成  </t>
    </r>
    <r>
      <rPr>
        <sz val="10"/>
        <color rgb="FFFF0000"/>
        <rFont val="ＭＳ 明朝"/>
        <family val="1"/>
        <charset val="128"/>
      </rPr>
      <t>28</t>
    </r>
    <r>
      <rPr>
        <sz val="10"/>
        <rFont val="ＭＳ 明朝"/>
        <family val="1"/>
        <charset val="128"/>
      </rPr>
      <t xml:space="preserve">  年  度</t>
    </r>
    <phoneticPr fontId="28"/>
  </si>
  <si>
    <r>
      <t xml:space="preserve">　平  成  </t>
    </r>
    <r>
      <rPr>
        <b/>
        <sz val="10"/>
        <color rgb="FFFF0000"/>
        <rFont val="ＭＳ 明朝"/>
        <family val="1"/>
        <charset val="128"/>
      </rPr>
      <t>29</t>
    </r>
    <r>
      <rPr>
        <b/>
        <sz val="10"/>
        <rFont val="ＭＳ 明朝"/>
        <family val="1"/>
        <charset val="128"/>
      </rPr>
      <t xml:space="preserve">  年  度</t>
    </r>
    <phoneticPr fontId="28"/>
  </si>
  <si>
    <r>
      <t>平　成　</t>
    </r>
    <r>
      <rPr>
        <sz val="10"/>
        <color rgb="FFFF0000"/>
        <rFont val="ＭＳ 明朝"/>
        <family val="1"/>
        <charset val="128"/>
      </rPr>
      <t>27</t>
    </r>
    <r>
      <rPr>
        <sz val="10"/>
        <rFont val="ＭＳ 明朝"/>
        <family val="1"/>
        <charset val="128"/>
      </rPr>
      <t xml:space="preserve"> 年　度</t>
    </r>
    <phoneticPr fontId="28"/>
  </si>
  <si>
    <r>
      <t>平　成　</t>
    </r>
    <r>
      <rPr>
        <sz val="10"/>
        <color rgb="FFFF0000"/>
        <rFont val="ＭＳ 明朝"/>
        <family val="1"/>
        <charset val="128"/>
      </rPr>
      <t>28</t>
    </r>
    <r>
      <rPr>
        <sz val="10"/>
        <rFont val="ＭＳ 明朝"/>
        <family val="1"/>
        <charset val="128"/>
      </rPr>
      <t xml:space="preserve">  年　度</t>
    </r>
    <phoneticPr fontId="28"/>
  </si>
  <si>
    <r>
      <t>平　成　</t>
    </r>
    <r>
      <rPr>
        <b/>
        <sz val="10"/>
        <color rgb="FFFF0000"/>
        <rFont val="ＭＳ 明朝"/>
        <family val="1"/>
        <charset val="128"/>
      </rPr>
      <t>29</t>
    </r>
    <r>
      <rPr>
        <b/>
        <sz val="10"/>
        <rFont val="ＭＳ 明朝"/>
        <family val="1"/>
        <charset val="128"/>
      </rPr>
      <t xml:space="preserve">  年　度</t>
    </r>
    <phoneticPr fontId="28"/>
  </si>
  <si>
    <t>平  成　29  年  度</t>
    <phoneticPr fontId="28"/>
  </si>
  <si>
    <t>平　成　29 年　度</t>
    <phoneticPr fontId="28"/>
  </si>
  <si>
    <t>平成25年度</t>
    <phoneticPr fontId="28"/>
  </si>
  <si>
    <t>平成26年度</t>
    <phoneticPr fontId="28"/>
  </si>
  <si>
    <t>平成27年度</t>
    <phoneticPr fontId="28"/>
  </si>
  <si>
    <t>平成28年度</t>
    <phoneticPr fontId="28"/>
  </si>
  <si>
    <r>
      <t>平成</t>
    </r>
    <r>
      <rPr>
        <b/>
        <sz val="10"/>
        <color rgb="FFFF0000"/>
        <rFont val="ＭＳ 明朝"/>
        <family val="1"/>
        <charset val="128"/>
      </rPr>
      <t>29</t>
    </r>
    <r>
      <rPr>
        <b/>
        <sz val="10"/>
        <rFont val="ＭＳ 明朝"/>
        <family val="1"/>
        <charset val="128"/>
      </rPr>
      <t>年度</t>
    </r>
    <phoneticPr fontId="28"/>
  </si>
  <si>
    <t>平成26年度</t>
    <phoneticPr fontId="28"/>
  </si>
  <si>
    <t>平成27年度</t>
    <phoneticPr fontId="28"/>
  </si>
  <si>
    <r>
      <t>平成</t>
    </r>
    <r>
      <rPr>
        <b/>
        <sz val="10"/>
        <color rgb="FFFF0000"/>
        <rFont val="ＭＳ 明朝"/>
        <family val="1"/>
        <charset val="128"/>
      </rPr>
      <t>29</t>
    </r>
    <r>
      <rPr>
        <b/>
        <sz val="10"/>
        <rFont val="ＭＳ 明朝"/>
        <family val="1"/>
        <charset val="128"/>
      </rPr>
      <t>年度</t>
    </r>
    <phoneticPr fontId="28"/>
  </si>
  <si>
    <t>平  成　29　年　度</t>
    <phoneticPr fontId="28"/>
  </si>
  <si>
    <r>
      <t>平　成　</t>
    </r>
    <r>
      <rPr>
        <b/>
        <sz val="10"/>
        <color rgb="FFFF0000"/>
        <rFont val="ＭＳ 明朝"/>
        <family val="1"/>
        <charset val="128"/>
      </rPr>
      <t>29</t>
    </r>
    <r>
      <rPr>
        <b/>
        <sz val="10"/>
        <rFont val="ＭＳ 明朝"/>
        <family val="1"/>
        <charset val="128"/>
      </rPr>
      <t>　年　度</t>
    </r>
    <phoneticPr fontId="28"/>
  </si>
  <si>
    <r>
      <t>平成</t>
    </r>
    <r>
      <rPr>
        <sz val="10"/>
        <color rgb="FFFF0000"/>
        <rFont val="ＭＳ 明朝"/>
        <family val="1"/>
        <charset val="128"/>
      </rPr>
      <t>25</t>
    </r>
    <r>
      <rPr>
        <sz val="10"/>
        <rFont val="ＭＳ 明朝"/>
        <family val="1"/>
        <charset val="128"/>
      </rPr>
      <t>年度</t>
    </r>
    <rPh sb="0" eb="2">
      <t>ヘイセイ</t>
    </rPh>
    <rPh sb="4" eb="6">
      <t>ネンド</t>
    </rPh>
    <phoneticPr fontId="28"/>
  </si>
  <si>
    <t>平　成　27  年　度</t>
    <phoneticPr fontId="28"/>
  </si>
  <si>
    <t>平　成　28  年　度</t>
    <phoneticPr fontId="28"/>
  </si>
  <si>
    <r>
      <t>平　　成　　</t>
    </r>
    <r>
      <rPr>
        <b/>
        <sz val="10"/>
        <color rgb="FFFF0000"/>
        <rFont val="ＭＳ 明朝"/>
        <family val="1"/>
        <charset val="128"/>
      </rPr>
      <t>29</t>
    </r>
    <r>
      <rPr>
        <b/>
        <sz val="10"/>
        <rFont val="ＭＳ 明朝"/>
        <family val="1"/>
        <charset val="128"/>
      </rPr>
      <t>　　年　　度</t>
    </r>
    <phoneticPr fontId="28"/>
  </si>
  <si>
    <t>平　成　27  年　度</t>
    <phoneticPr fontId="28"/>
  </si>
  <si>
    <t>平　成　28  年　度</t>
    <phoneticPr fontId="28"/>
  </si>
  <si>
    <r>
      <t>平　　成　　</t>
    </r>
    <r>
      <rPr>
        <b/>
        <sz val="10"/>
        <color rgb="FFFF0000"/>
        <rFont val="ＭＳ 明朝"/>
        <family val="1"/>
        <charset val="128"/>
      </rPr>
      <t>29</t>
    </r>
    <r>
      <rPr>
        <b/>
        <sz val="10"/>
        <rFont val="ＭＳ 明朝"/>
        <family val="1"/>
        <charset val="128"/>
      </rPr>
      <t>　　年　　度</t>
    </r>
    <phoneticPr fontId="28"/>
  </si>
  <si>
    <t>平成25年度</t>
    <rPh sb="0" eb="2">
      <t>ヘイセイ</t>
    </rPh>
    <rPh sb="4" eb="6">
      <t>ネンド</t>
    </rPh>
    <phoneticPr fontId="28"/>
  </si>
  <si>
    <t>平　  成　　26 　年　　度</t>
    <phoneticPr fontId="28"/>
  </si>
  <si>
    <t>平　成　27　  年　　度</t>
    <phoneticPr fontId="28"/>
  </si>
  <si>
    <t>平　　成　　28　  年　　度</t>
    <phoneticPr fontId="28"/>
  </si>
  <si>
    <r>
      <t>平　　成　　</t>
    </r>
    <r>
      <rPr>
        <b/>
        <sz val="10"/>
        <color rgb="FFFF0000"/>
        <rFont val="ＭＳ 明朝"/>
        <family val="1"/>
        <charset val="128"/>
      </rPr>
      <t>29</t>
    </r>
    <r>
      <rPr>
        <b/>
        <sz val="10"/>
        <rFont val="ＭＳ 明朝"/>
        <family val="1"/>
        <charset val="128"/>
      </rPr>
      <t>　  年　　度</t>
    </r>
    <phoneticPr fontId="28"/>
  </si>
  <si>
    <t>平　　成　　28　  年　　度</t>
    <phoneticPr fontId="28"/>
  </si>
  <si>
    <t>平　成　29　年　度</t>
    <phoneticPr fontId="28"/>
  </si>
  <si>
    <t>平成28年度末現在高（Ａ）</t>
    <phoneticPr fontId="28"/>
  </si>
  <si>
    <t>平成29年度発行額（Ｂ）</t>
    <phoneticPr fontId="28"/>
  </si>
  <si>
    <t>平　成　29　 年　度　元　利　償　還　額</t>
    <phoneticPr fontId="28"/>
  </si>
  <si>
    <t>平成28年度末現在高（Ａ）</t>
    <phoneticPr fontId="28"/>
  </si>
  <si>
    <t>平成29年度発行額（Ｂ）</t>
    <phoneticPr fontId="28"/>
  </si>
  <si>
    <t>平　成　29  年　度　元　利　償　還　額</t>
    <phoneticPr fontId="28"/>
  </si>
  <si>
    <r>
      <t>平　成　</t>
    </r>
    <r>
      <rPr>
        <b/>
        <sz val="10"/>
        <color rgb="FFFF0000"/>
        <rFont val="ＭＳ 明朝"/>
        <family val="1"/>
        <charset val="128"/>
      </rPr>
      <t>29</t>
    </r>
    <r>
      <rPr>
        <b/>
        <sz val="10"/>
        <rFont val="ＭＳ 明朝"/>
        <family val="1"/>
        <charset val="128"/>
      </rPr>
      <t>　年　度</t>
    </r>
    <phoneticPr fontId="28"/>
  </si>
  <si>
    <t>平成25</t>
    <rPh sb="0" eb="2">
      <t>ヘイセイ</t>
    </rPh>
    <phoneticPr fontId="28"/>
  </si>
  <si>
    <t>平成30年版OK</t>
    <rPh sb="0" eb="2">
      <t>ヘイセイ</t>
    </rPh>
    <rPh sb="4" eb="6">
      <t>ネンバン</t>
    </rPh>
    <phoneticPr fontId="28"/>
  </si>
  <si>
    <t>平　　成　　29　  年　　度</t>
    <phoneticPr fontId="28"/>
  </si>
  <si>
    <t>H29年度</t>
    <phoneticPr fontId="28"/>
  </si>
  <si>
    <t>平　成　29　年　度</t>
    <phoneticPr fontId="28"/>
  </si>
  <si>
    <t xml:space="preserve">（216）  財政状況（普通会計決算） </t>
    <phoneticPr fontId="28"/>
  </si>
  <si>
    <t xml:space="preserve">（216）  財政状況（普通会計決算） </t>
    <phoneticPr fontId="28"/>
  </si>
  <si>
    <t xml:space="preserve">（217）  年度別歳入決算                                                                       </t>
    <phoneticPr fontId="28"/>
  </si>
  <si>
    <t xml:space="preserve">（217）  年度別歳入決算                                                                       </t>
    <phoneticPr fontId="28"/>
  </si>
  <si>
    <t xml:space="preserve">（218）  年度別歳出決算                                                                         </t>
    <phoneticPr fontId="28"/>
  </si>
  <si>
    <r>
      <t>（219）  市税状況（平成</t>
    </r>
    <r>
      <rPr>
        <sz val="10"/>
        <color rgb="FFFF0000"/>
        <rFont val="ＭＳ 明朝"/>
        <family val="1"/>
        <charset val="128"/>
      </rPr>
      <t>29</t>
    </r>
    <r>
      <rPr>
        <sz val="10"/>
        <rFont val="ＭＳ 明朝"/>
        <family val="1"/>
        <charset val="128"/>
      </rPr>
      <t>年度）</t>
    </r>
    <phoneticPr fontId="28"/>
  </si>
  <si>
    <t>（220）  過去５年間の市税状況（滞納繰越分を含む）</t>
    <phoneticPr fontId="28"/>
  </si>
  <si>
    <t xml:space="preserve">（221）  過去５年間の市民１人当り市税負担額                                  </t>
    <phoneticPr fontId="28"/>
  </si>
  <si>
    <t>（222）  税目別市税調定額の推移（現年度課税分）</t>
    <phoneticPr fontId="28"/>
  </si>
  <si>
    <t xml:space="preserve">（223）  事業別市債現在高の状況 </t>
    <phoneticPr fontId="28"/>
  </si>
  <si>
    <t>（224）  目的別市債現在高の状況</t>
    <phoneticPr fontId="28"/>
  </si>
  <si>
    <t xml:space="preserve">（223）  事業別市債現在高の状況 </t>
    <phoneticPr fontId="28"/>
  </si>
  <si>
    <t xml:space="preserve">（225）  年度別普通会計歳出決算（性質別）                                                         </t>
    <phoneticPr fontId="28"/>
  </si>
  <si>
    <t xml:space="preserve">（226）  年度別経常収支比率の状況                                                                 </t>
    <phoneticPr fontId="28"/>
  </si>
  <si>
    <t xml:space="preserve">（227）  年度別公共下水道事業特別会計歳入歳出決算  </t>
    <phoneticPr fontId="28"/>
  </si>
  <si>
    <t xml:space="preserve">（228）  年度別国民健康保険特別会計歳入歳出決算                                                     </t>
    <phoneticPr fontId="28"/>
  </si>
  <si>
    <t>（229）  年度別水道事業会計損益決算</t>
    <phoneticPr fontId="28"/>
  </si>
  <si>
    <t>（230）  年度別水道事業会計歳入決算</t>
    <phoneticPr fontId="28"/>
  </si>
  <si>
    <t>（231）  年度別水道事業会計資本的収支決算</t>
    <phoneticPr fontId="28"/>
  </si>
  <si>
    <t>（232）  年度別水道事業会計歳出決算</t>
    <phoneticPr fontId="28"/>
  </si>
  <si>
    <t xml:space="preserve"> （平成25年度＝100）</t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</si>
</sst>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7">
    <numFmt numFmtId="41" formatCode="_ * #,##0_ ;_ * \-#,##0_ ;_ * &quot;-&quot;_ ;_ @_ "/>
    <numFmt numFmtId="176" formatCode="#,##0_);[Red]\(#,##0\)"/>
    <numFmt numFmtId="177" formatCode="#,##0;&quot;△ &quot;#,##0"/>
    <numFmt numFmtId="178" formatCode="#,##0.0_);[Red]\(#,##0.0\)"/>
    <numFmt numFmtId="179" formatCode="#,##0.0;&quot;△ &quot;#,##0.0"/>
    <numFmt numFmtId="180" formatCode="_ * #,##0\ ;_ * &quot;△&quot;#,##0\ ;_ * \-_ ;_ @_ "/>
    <numFmt numFmtId="181" formatCode="#,##0.00;&quot;△ &quot;#,##0.00"/>
    <numFmt numFmtId="182" formatCode="#,##0.00_);[Red]\(#,##0.00\)"/>
    <numFmt numFmtId="183" formatCode="#,##0;[Red]#,##0"/>
    <numFmt numFmtId="184" formatCode="0.00;[Red]0.00"/>
    <numFmt numFmtId="185" formatCode="_ * #,##0_ ;_ * \-#,##0_ ;_ * \-_ ;_ @_ "/>
    <numFmt numFmtId="186" formatCode="_ * #,##0.0_ ;_ * \-#,##0.0_ ;_ * \-?_ ;_ @_ "/>
    <numFmt numFmtId="187" formatCode="0.0_ "/>
    <numFmt numFmtId="188" formatCode="#,##0.0;[Red]#,##0.0"/>
    <numFmt numFmtId="189" formatCode="#,##0_ "/>
    <numFmt numFmtId="190" formatCode="#,##0_ ;[Red]\-#,##0\ "/>
    <numFmt numFmtId="191" formatCode="#,##0.0_ "/>
    <numFmt numFmtId="192" formatCode="0.00_ "/>
    <numFmt numFmtId="193" formatCode="0;[Red]0"/>
    <numFmt numFmtId="194" formatCode="_ * \(#,##0\);_ * \-#,##0_ ;_ * \-_ ;_ @_ "/>
    <numFmt numFmtId="195" formatCode="#,##0_);\(#,##0\)"/>
    <numFmt numFmtId="196" formatCode="0.0_);[Red]\(0.0\)"/>
    <numFmt numFmtId="197" formatCode="_ * #,##0.0_ ;_ * \-#,##0.0_ ;_ * \-_ ;_ @_ "/>
    <numFmt numFmtId="198" formatCode="_ * #,##0.0_ ;_ * \-#,##0.0_ ;_ * \-??_ ;_ @_ "/>
    <numFmt numFmtId="199" formatCode="0_ "/>
    <numFmt numFmtId="200" formatCode="\(#,##0\)_);\(#,##0\)"/>
    <numFmt numFmtId="201" formatCode="0.0\ ;&quot;△&quot;0.0\ "/>
    <numFmt numFmtId="202" formatCode="0_);\(0\)"/>
    <numFmt numFmtId="203" formatCode="##&quot;年度&quot;"/>
    <numFmt numFmtId="204" formatCode="0.0%"/>
    <numFmt numFmtId="205" formatCode="_ * #,##0.0_ ;_ * \-#,##0.0_ ;_ * 0.0?"/>
    <numFmt numFmtId="206" formatCode="_ * \(#,##0.0\);_ * &quot;(-&quot;#,#?0.0\)\ "/>
    <numFmt numFmtId="207" formatCode="#,##0\ ;&quot;△ &quot;#,##0\ "/>
    <numFmt numFmtId="208" formatCode="_ * &quot;r&quot;#,##0.0_ ;_ * &quot;r&quot;\-#,##0.0_ ;_ * &quot;r&quot;\-_ ;_ @_ "/>
    <numFmt numFmtId="209" formatCode="_ * #,##0.0_ ;_ * \-#,##0.0_ ;_ * &quot;-&quot;?_ ;_ @_ "/>
    <numFmt numFmtId="210" formatCode="_ * &quot;r&quot;#,##0_ ;_ * &quot;r&quot;\-#,##0_ ;_ * &quot;r&quot;\-_ ;_ @_ "/>
    <numFmt numFmtId="211" formatCode="_ * &quot;r&quot;#,##0.00_ ;_ * &quot;r&quot;\-#,##0.00_ ;_ * &quot;r&quot;\-_ ;_ @_ "/>
  </numFmts>
  <fonts count="47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9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rgb="FFFFFF00"/>
      <name val="ＭＳ 明朝"/>
      <family val="1"/>
      <charset val="128"/>
    </font>
    <font>
      <b/>
      <sz val="8"/>
      <color rgb="FFFF0000"/>
      <name val="ＭＳ 明朝"/>
      <family val="1"/>
      <charset val="128"/>
    </font>
    <font>
      <sz val="10"/>
      <color rgb="FF9F9F9F"/>
      <name val="ＭＳ 明朝"/>
      <family val="1"/>
      <charset val="128"/>
    </font>
    <font>
      <sz val="8"/>
      <color rgb="FF9F9F9F"/>
      <name val="ＭＳ 明朝"/>
      <family val="1"/>
      <charset val="128"/>
    </font>
    <font>
      <sz val="8"/>
      <color rgb="FF9F9F9F"/>
      <name val="ＭＳ Ｐゴシック"/>
      <family val="3"/>
      <charset val="128"/>
    </font>
    <font>
      <b/>
      <sz val="10"/>
      <color rgb="FF9F9F9F"/>
      <name val="ＭＳ 明朝"/>
      <family val="1"/>
      <charset val="128"/>
    </font>
    <font>
      <b/>
      <sz val="8"/>
      <color rgb="FF9F9F9F"/>
      <name val="ＭＳ 明朝"/>
      <family val="1"/>
      <charset val="128"/>
    </font>
    <font>
      <b/>
      <sz val="11"/>
      <color rgb="FF9F9F9F"/>
      <name val="ＭＳ Ｐ明朝"/>
      <family val="1"/>
      <charset val="128"/>
    </font>
    <font>
      <sz val="6"/>
      <color rgb="FF9F9F9F"/>
      <name val="ＭＳ 明朝"/>
      <family val="1"/>
      <charset val="128"/>
    </font>
    <font>
      <sz val="9"/>
      <color rgb="FF9F9F9F"/>
      <name val="ＭＳ ゴシック"/>
      <family val="3"/>
      <charset val="128"/>
    </font>
    <font>
      <b/>
      <sz val="9"/>
      <color rgb="FF9F9F9F"/>
      <name val="ＭＳ Ｐ明朝"/>
      <family val="1"/>
      <charset val="128"/>
    </font>
    <font>
      <sz val="7"/>
      <color rgb="FF9F9F9F"/>
      <name val="ＭＳ 明朝"/>
      <family val="1"/>
      <charset val="128"/>
    </font>
    <font>
      <b/>
      <sz val="9"/>
      <color rgb="FF9F9F9F"/>
      <name val="ＭＳ 明朝"/>
      <family val="1"/>
      <charset val="128"/>
    </font>
    <font>
      <sz val="9"/>
      <color rgb="FF9F9F9F"/>
      <name val="ＭＳ 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0"/>
        <bgColor indexed="15"/>
      </patternFill>
    </fill>
    <fill>
      <patternFill patternType="solid">
        <fgColor rgb="FFFFFF00"/>
        <bgColor indexed="64"/>
      </patternFill>
    </fill>
  </fills>
  <borders count="9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3" fillId="21" borderId="0" applyNumberFormat="0" applyBorder="0" applyAlignment="0" applyProtection="0"/>
    <xf numFmtId="0" fontId="29" fillId="22" borderId="2" applyNumberFormat="0" applyAlignment="0" applyProtection="0"/>
    <xf numFmtId="0" fontId="6" fillId="0" borderId="3" applyNumberFormat="0" applyFill="0" applyAlignment="0" applyProtection="0"/>
    <xf numFmtId="0" fontId="9" fillId="3" borderId="0" applyNumberFormat="0" applyBorder="0" applyAlignment="0" applyProtection="0"/>
    <xf numFmtId="0" fontId="14" fillId="23" borderId="4" applyNumberFormat="0" applyAlignment="0" applyProtection="0"/>
    <xf numFmtId="0" fontId="16" fillId="0" borderId="0" applyNumberFormat="0" applyFill="0" applyBorder="0" applyAlignment="0" applyProtection="0"/>
    <xf numFmtId="38" fontId="29" fillId="0" borderId="0" applyFill="0" applyBorder="0" applyAlignment="0" applyProtection="0"/>
    <xf numFmtId="38" fontId="29" fillId="0" borderId="0" applyFill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8" fillId="23" borderId="9" applyNumberFormat="0" applyAlignment="0" applyProtection="0"/>
    <xf numFmtId="0" fontId="15" fillId="0" borderId="0" applyNumberFormat="0" applyFill="0" applyBorder="0" applyAlignment="0" applyProtection="0"/>
    <xf numFmtId="0" fontId="7" fillId="7" borderId="4" applyNumberFormat="0" applyAlignment="0" applyProtection="0"/>
    <xf numFmtId="0" fontId="10" fillId="4" borderId="0" applyNumberFormat="0" applyBorder="0" applyAlignment="0" applyProtection="0"/>
    <xf numFmtId="9" fontId="29" fillId="0" borderId="0" applyFont="0" applyFill="0" applyBorder="0" applyAlignment="0" applyProtection="0">
      <alignment vertical="center"/>
    </xf>
  </cellStyleXfs>
  <cellXfs count="853">
    <xf numFmtId="0" fontId="0" fillId="0" borderId="0" xfId="0"/>
    <xf numFmtId="176" fontId="20" fillId="0" borderId="0" xfId="0" applyNumberFormat="1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182" fontId="20" fillId="0" borderId="0" xfId="0" applyNumberFormat="1" applyFont="1" applyFill="1" applyBorder="1" applyAlignment="1">
      <alignment horizontal="right" vertical="center"/>
    </xf>
    <xf numFmtId="0" fontId="22" fillId="0" borderId="0" xfId="0" applyFont="1" applyFill="1" applyBorder="1" applyAlignment="1">
      <alignment vertical="center" shrinkToFit="1"/>
    </xf>
    <xf numFmtId="0" fontId="20" fillId="0" borderId="16" xfId="0" applyFont="1" applyFill="1" applyBorder="1" applyAlignment="1">
      <alignment horizontal="distributed" vertical="center" shrinkToFit="1"/>
    </xf>
    <xf numFmtId="0" fontId="20" fillId="0" borderId="16" xfId="0" applyFont="1" applyFill="1" applyBorder="1" applyAlignment="1">
      <alignment horizontal="distributed" vertical="center" wrapText="1" shrinkToFit="1"/>
    </xf>
    <xf numFmtId="0" fontId="20" fillId="0" borderId="16" xfId="0" applyFont="1" applyFill="1" applyBorder="1" applyAlignment="1">
      <alignment horizontal="distributed" vertical="center" wrapText="1"/>
    </xf>
    <xf numFmtId="176" fontId="20" fillId="0" borderId="0" xfId="0" applyNumberFormat="1" applyFont="1" applyFill="1" applyBorder="1" applyAlignment="1">
      <alignment horizontal="left" vertical="center"/>
    </xf>
    <xf numFmtId="182" fontId="20" fillId="0" borderId="0" xfId="0" applyNumberFormat="1" applyFont="1" applyFill="1" applyBorder="1" applyAlignment="1">
      <alignment horizontal="left" vertical="center"/>
    </xf>
    <xf numFmtId="182" fontId="20" fillId="0" borderId="0" xfId="0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182" fontId="22" fillId="0" borderId="0" xfId="0" applyNumberFormat="1" applyFont="1" applyFill="1" applyBorder="1" applyAlignment="1">
      <alignment horizontal="right" vertical="center"/>
    </xf>
    <xf numFmtId="0" fontId="22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justify" vertical="center"/>
    </xf>
    <xf numFmtId="0" fontId="20" fillId="0" borderId="16" xfId="0" applyFont="1" applyFill="1" applyBorder="1" applyAlignment="1">
      <alignment horizontal="justify" vertical="center"/>
    </xf>
    <xf numFmtId="0" fontId="20" fillId="0" borderId="0" xfId="0" applyFont="1" applyFill="1" applyAlignment="1">
      <alignment horizontal="right" vertical="center"/>
    </xf>
    <xf numFmtId="0" fontId="20" fillId="0" borderId="18" xfId="0" applyFont="1" applyFill="1" applyBorder="1" applyAlignment="1">
      <alignment vertical="center" shrinkToFit="1"/>
    </xf>
    <xf numFmtId="176" fontId="20" fillId="0" borderId="18" xfId="0" applyNumberFormat="1" applyFont="1" applyFill="1" applyBorder="1" applyAlignment="1">
      <alignment horizontal="right" vertical="center"/>
    </xf>
    <xf numFmtId="0" fontId="20" fillId="0" borderId="0" xfId="0" applyFont="1" applyFill="1" applyAlignment="1">
      <alignment vertical="center"/>
    </xf>
    <xf numFmtId="193" fontId="20" fillId="0" borderId="0" xfId="0" applyNumberFormat="1" applyFont="1" applyFill="1" applyAlignment="1">
      <alignment horizontal="right" vertical="center"/>
    </xf>
    <xf numFmtId="0" fontId="20" fillId="0" borderId="16" xfId="0" applyFont="1" applyFill="1" applyBorder="1" applyAlignment="1">
      <alignment horizontal="justify" vertical="center" indent="1"/>
    </xf>
    <xf numFmtId="185" fontId="22" fillId="0" borderId="18" xfId="0" applyNumberFormat="1" applyFont="1" applyFill="1" applyBorder="1" applyAlignment="1">
      <alignment horizontal="right" vertical="center"/>
    </xf>
    <xf numFmtId="185" fontId="20" fillId="0" borderId="18" xfId="0" applyNumberFormat="1" applyFont="1" applyFill="1" applyBorder="1" applyAlignment="1">
      <alignment horizontal="right" vertical="center"/>
    </xf>
    <xf numFmtId="185" fontId="20" fillId="0" borderId="0" xfId="0" applyNumberFormat="1" applyFont="1" applyFill="1" applyBorder="1" applyAlignment="1">
      <alignment horizontal="right" vertical="center" shrinkToFit="1"/>
    </xf>
    <xf numFmtId="0" fontId="20" fillId="0" borderId="16" xfId="0" applyFont="1" applyFill="1" applyBorder="1" applyAlignment="1">
      <alignment vertical="center"/>
    </xf>
    <xf numFmtId="0" fontId="20" fillId="0" borderId="17" xfId="0" applyFont="1" applyFill="1" applyBorder="1" applyAlignment="1">
      <alignment vertical="center"/>
    </xf>
    <xf numFmtId="0" fontId="20" fillId="0" borderId="18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/>
    </xf>
    <xf numFmtId="185" fontId="22" fillId="0" borderId="0" xfId="0" applyNumberFormat="1" applyFont="1" applyFill="1" applyBorder="1" applyAlignment="1">
      <alignment horizontal="right" vertical="center" shrinkToFit="1"/>
    </xf>
    <xf numFmtId="0" fontId="20" fillId="0" borderId="16" xfId="0" applyFont="1" applyFill="1" applyBorder="1" applyAlignment="1">
      <alignment horizontal="distributed" vertical="center" indent="1"/>
    </xf>
    <xf numFmtId="0" fontId="20" fillId="0" borderId="17" xfId="0" applyFont="1" applyFill="1" applyBorder="1" applyAlignment="1">
      <alignment horizontal="distributed" vertical="center"/>
    </xf>
    <xf numFmtId="0" fontId="20" fillId="0" borderId="15" xfId="0" applyFont="1" applyFill="1" applyBorder="1" applyAlignment="1">
      <alignment horizontal="center" vertical="center"/>
    </xf>
    <xf numFmtId="189" fontId="20" fillId="0" borderId="0" xfId="0" applyNumberFormat="1" applyFont="1" applyFill="1" applyBorder="1" applyAlignment="1">
      <alignment horizontal="right" vertical="center" shrinkToFit="1"/>
    </xf>
    <xf numFmtId="0" fontId="20" fillId="0" borderId="19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distributed" vertical="center" indent="1"/>
    </xf>
    <xf numFmtId="0" fontId="22" fillId="0" borderId="0" xfId="0" applyFont="1" applyFill="1" applyBorder="1" applyAlignment="1">
      <alignment horizontal="justify" vertical="center"/>
    </xf>
    <xf numFmtId="185" fontId="20" fillId="0" borderId="18" xfId="0" applyNumberFormat="1" applyFont="1" applyFill="1" applyBorder="1" applyAlignment="1">
      <alignment horizontal="right" vertical="center" shrinkToFit="1"/>
    </xf>
    <xf numFmtId="197" fontId="20" fillId="0" borderId="18" xfId="0" applyNumberFormat="1" applyFont="1" applyFill="1" applyBorder="1" applyAlignment="1">
      <alignment horizontal="right" vertical="center"/>
    </xf>
    <xf numFmtId="197" fontId="20" fillId="0" borderId="0" xfId="0" applyNumberFormat="1" applyFont="1" applyFill="1" applyBorder="1" applyAlignment="1">
      <alignment horizontal="right" vertical="center"/>
    </xf>
    <xf numFmtId="0" fontId="20" fillId="0" borderId="15" xfId="0" applyFont="1" applyFill="1" applyBorder="1" applyAlignment="1">
      <alignment horizontal="right" vertical="center"/>
    </xf>
    <xf numFmtId="0" fontId="20" fillId="0" borderId="15" xfId="0" applyFont="1" applyFill="1" applyBorder="1" applyAlignment="1">
      <alignment horizontal="right" vertical="center" indent="1"/>
    </xf>
    <xf numFmtId="0" fontId="20" fillId="0" borderId="14" xfId="0" applyFont="1" applyFill="1" applyBorder="1" applyAlignment="1">
      <alignment horizontal="right" vertical="center"/>
    </xf>
    <xf numFmtId="0" fontId="25" fillId="0" borderId="19" xfId="0" applyFont="1" applyFill="1" applyBorder="1" applyAlignment="1">
      <alignment horizontal="distributed" vertical="center"/>
    </xf>
    <xf numFmtId="0" fontId="20" fillId="0" borderId="15" xfId="0" applyFont="1" applyFill="1" applyBorder="1" applyAlignment="1">
      <alignment horizontal="left" vertical="center" indent="1"/>
    </xf>
    <xf numFmtId="0" fontId="20" fillId="0" borderId="15" xfId="0" applyFont="1" applyFill="1" applyBorder="1" applyAlignment="1">
      <alignment horizontal="left" vertical="center"/>
    </xf>
    <xf numFmtId="196" fontId="20" fillId="0" borderId="18" xfId="0" applyNumberFormat="1" applyFont="1" applyFill="1" applyBorder="1" applyAlignment="1">
      <alignment vertical="center"/>
    </xf>
    <xf numFmtId="0" fontId="20" fillId="0" borderId="0" xfId="0" applyFont="1" applyAlignment="1"/>
    <xf numFmtId="183" fontId="20" fillId="0" borderId="0" xfId="0" applyNumberFormat="1" applyFont="1" applyFill="1" applyBorder="1" applyAlignment="1">
      <alignment vertical="center"/>
    </xf>
    <xf numFmtId="188" fontId="20" fillId="0" borderId="0" xfId="0" applyNumberFormat="1" applyFont="1" applyFill="1" applyBorder="1" applyAlignment="1">
      <alignment vertical="center"/>
    </xf>
    <xf numFmtId="0" fontId="20" fillId="0" borderId="0" xfId="0" applyFont="1"/>
    <xf numFmtId="0" fontId="20" fillId="0" borderId="0" xfId="0" applyFont="1" applyFill="1"/>
    <xf numFmtId="0" fontId="20" fillId="0" borderId="0" xfId="0" applyFont="1" applyBorder="1"/>
    <xf numFmtId="0" fontId="20" fillId="0" borderId="0" xfId="0" applyFont="1" applyFill="1" applyBorder="1"/>
    <xf numFmtId="192" fontId="20" fillId="0" borderId="0" xfId="0" applyNumberFormat="1" applyFont="1" applyFill="1" applyBorder="1" applyAlignment="1">
      <alignment vertical="center" shrinkToFit="1"/>
    </xf>
    <xf numFmtId="0" fontId="25" fillId="0" borderId="0" xfId="0" applyFont="1" applyFill="1" applyBorder="1" applyAlignment="1">
      <alignment horizontal="justify" vertical="top"/>
    </xf>
    <xf numFmtId="183" fontId="20" fillId="0" borderId="0" xfId="0" applyNumberFormat="1" applyFont="1" applyFill="1" applyBorder="1" applyAlignment="1">
      <alignment horizontal="right" vertical="top"/>
    </xf>
    <xf numFmtId="187" fontId="20" fillId="0" borderId="0" xfId="0" applyNumberFormat="1" applyFont="1" applyFill="1" applyBorder="1" applyAlignment="1">
      <alignment vertical="top" shrinkToFit="1"/>
    </xf>
    <xf numFmtId="189" fontId="20" fillId="0" borderId="0" xfId="0" applyNumberFormat="1" applyFont="1" applyFill="1" applyBorder="1" applyAlignment="1">
      <alignment horizontal="right" vertical="top"/>
    </xf>
    <xf numFmtId="187" fontId="20" fillId="0" borderId="0" xfId="0" applyNumberFormat="1" applyFont="1" applyFill="1" applyBorder="1" applyAlignment="1">
      <alignment horizontal="center" vertical="top" shrinkToFit="1"/>
    </xf>
    <xf numFmtId="183" fontId="22" fillId="0" borderId="0" xfId="0" applyNumberFormat="1" applyFont="1" applyFill="1" applyBorder="1" applyAlignment="1">
      <alignment vertical="top"/>
    </xf>
    <xf numFmtId="183" fontId="22" fillId="0" borderId="0" xfId="0" applyNumberFormat="1" applyFont="1" applyFill="1" applyBorder="1" applyAlignment="1"/>
    <xf numFmtId="0" fontId="20" fillId="0" borderId="0" xfId="0" applyFont="1" applyFill="1" applyAlignment="1"/>
    <xf numFmtId="0" fontId="20" fillId="0" borderId="0" xfId="0" applyFont="1" applyFill="1" applyBorder="1" applyAlignment="1">
      <alignment horizontal="center" vertical="top" textRotation="255" wrapText="1" indent="2"/>
    </xf>
    <xf numFmtId="0" fontId="20" fillId="0" borderId="0" xfId="0" applyFont="1" applyFill="1" applyBorder="1" applyAlignment="1">
      <alignment horizontal="justify" vertical="center" indent="1"/>
    </xf>
    <xf numFmtId="0" fontId="21" fillId="0" borderId="0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justify" vertical="center"/>
    </xf>
    <xf numFmtId="0" fontId="21" fillId="0" borderId="1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right" vertical="center"/>
    </xf>
    <xf numFmtId="0" fontId="21" fillId="0" borderId="21" xfId="0" applyFont="1" applyFill="1" applyBorder="1" applyAlignment="1">
      <alignment horizontal="center" vertical="center"/>
    </xf>
    <xf numFmtId="177" fontId="21" fillId="0" borderId="0" xfId="0" applyNumberFormat="1" applyFont="1" applyFill="1" applyBorder="1" applyAlignment="1">
      <alignment vertical="center"/>
    </xf>
    <xf numFmtId="179" fontId="21" fillId="0" borderId="0" xfId="0" applyNumberFormat="1" applyFont="1" applyFill="1" applyBorder="1" applyAlignment="1">
      <alignment vertical="center"/>
    </xf>
    <xf numFmtId="181" fontId="21" fillId="0" borderId="0" xfId="0" applyNumberFormat="1" applyFont="1" applyFill="1" applyBorder="1" applyAlignment="1">
      <alignment vertical="center"/>
    </xf>
    <xf numFmtId="184" fontId="20" fillId="0" borderId="0" xfId="0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left"/>
    </xf>
    <xf numFmtId="0" fontId="20" fillId="0" borderId="0" xfId="0" applyFont="1" applyBorder="1" applyAlignment="1"/>
    <xf numFmtId="0" fontId="20" fillId="0" borderId="0" xfId="0" applyFont="1" applyBorder="1" applyAlignment="1">
      <alignment horizontal="center"/>
    </xf>
    <xf numFmtId="0" fontId="20" fillId="0" borderId="26" xfId="0" applyFont="1" applyFill="1" applyBorder="1" applyAlignment="1">
      <alignment vertical="center"/>
    </xf>
    <xf numFmtId="0" fontId="20" fillId="0" borderId="27" xfId="0" applyFont="1" applyFill="1" applyBorder="1" applyAlignment="1">
      <alignment horizontal="distributed" vertical="center"/>
    </xf>
    <xf numFmtId="0" fontId="20" fillId="0" borderId="27" xfId="0" applyFont="1" applyFill="1" applyBorder="1" applyAlignment="1">
      <alignment horizontal="distributed" vertical="center" indent="1"/>
    </xf>
    <xf numFmtId="0" fontId="20" fillId="0" borderId="27" xfId="0" applyFont="1" applyFill="1" applyBorder="1" applyAlignment="1">
      <alignment vertical="center"/>
    </xf>
    <xf numFmtId="0" fontId="20" fillId="0" borderId="27" xfId="0" applyFont="1" applyFill="1" applyBorder="1" applyAlignment="1">
      <alignment horizontal="right" vertical="center" indent="1"/>
    </xf>
    <xf numFmtId="182" fontId="22" fillId="0" borderId="28" xfId="0" applyNumberFormat="1" applyFont="1" applyFill="1" applyBorder="1" applyAlignment="1">
      <alignment horizontal="right" vertical="center"/>
    </xf>
    <xf numFmtId="0" fontId="21" fillId="0" borderId="27" xfId="0" applyFont="1" applyFill="1" applyBorder="1" applyAlignment="1">
      <alignment vertical="center"/>
    </xf>
    <xf numFmtId="0" fontId="21" fillId="0" borderId="31" xfId="0" applyFont="1" applyFill="1" applyBorder="1" applyAlignment="1">
      <alignment vertical="center"/>
    </xf>
    <xf numFmtId="0" fontId="21" fillId="0" borderId="0" xfId="0" applyFont="1" applyFill="1"/>
    <xf numFmtId="0" fontId="21" fillId="0" borderId="15" xfId="0" applyFont="1" applyFill="1" applyBorder="1"/>
    <xf numFmtId="0" fontId="21" fillId="0" borderId="0" xfId="0" applyFont="1" applyFill="1" applyBorder="1"/>
    <xf numFmtId="0" fontId="21" fillId="0" borderId="0" xfId="0" applyFont="1" applyFill="1" applyBorder="1" applyAlignment="1"/>
    <xf numFmtId="0" fontId="21" fillId="0" borderId="24" xfId="0" applyFont="1" applyFill="1" applyBorder="1" applyAlignment="1">
      <alignment vertical="center"/>
    </xf>
    <xf numFmtId="0" fontId="21" fillId="0" borderId="25" xfId="0" applyFont="1" applyFill="1" applyBorder="1" applyAlignment="1">
      <alignment vertical="center"/>
    </xf>
    <xf numFmtId="0" fontId="21" fillId="0" borderId="0" xfId="0" applyFont="1" applyFill="1" applyAlignment="1"/>
    <xf numFmtId="0" fontId="21" fillId="0" borderId="0" xfId="0" applyFont="1" applyFill="1" applyAlignment="1">
      <alignment vertical="top"/>
    </xf>
    <xf numFmtId="0" fontId="21" fillId="0" borderId="0" xfId="0" applyFont="1" applyFill="1" applyBorder="1" applyAlignment="1">
      <alignment horizontal="right"/>
    </xf>
    <xf numFmtId="0" fontId="21" fillId="0" borderId="0" xfId="0" applyFont="1" applyFill="1" applyBorder="1" applyAlignment="1">
      <alignment vertical="top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distributed" vertical="center"/>
    </xf>
    <xf numFmtId="0" fontId="22" fillId="0" borderId="0" xfId="0" applyFont="1" applyFill="1" applyAlignment="1">
      <alignment vertical="center" shrinkToFit="1"/>
    </xf>
    <xf numFmtId="0" fontId="21" fillId="0" borderId="27" xfId="0" applyFont="1" applyFill="1" applyBorder="1"/>
    <xf numFmtId="0" fontId="21" fillId="0" borderId="31" xfId="0" applyFont="1" applyFill="1" applyBorder="1"/>
    <xf numFmtId="182" fontId="20" fillId="0" borderId="0" xfId="0" applyNumberFormat="1" applyFont="1" applyFill="1" applyBorder="1" applyAlignment="1">
      <alignment vertical="center"/>
    </xf>
    <xf numFmtId="182" fontId="20" fillId="0" borderId="0" xfId="0" applyNumberFormat="1" applyFont="1" applyFill="1" applyBorder="1"/>
    <xf numFmtId="176" fontId="20" fillId="0" borderId="0" xfId="0" applyNumberFormat="1" applyFont="1" applyFill="1" applyAlignment="1">
      <alignment vertical="center"/>
    </xf>
    <xf numFmtId="182" fontId="20" fillId="0" borderId="0" xfId="0" applyNumberFormat="1" applyFont="1" applyFill="1"/>
    <xf numFmtId="182" fontId="20" fillId="0" borderId="12" xfId="0" applyNumberFormat="1" applyFont="1" applyFill="1" applyBorder="1" applyAlignment="1">
      <alignment horizontal="center" vertical="center"/>
    </xf>
    <xf numFmtId="182" fontId="20" fillId="0" borderId="39" xfId="0" applyNumberFormat="1" applyFont="1" applyFill="1" applyBorder="1" applyAlignment="1">
      <alignment horizontal="center" vertical="center"/>
    </xf>
    <xf numFmtId="182" fontId="20" fillId="0" borderId="14" xfId="0" applyNumberFormat="1" applyFont="1" applyFill="1" applyBorder="1" applyAlignment="1">
      <alignment horizontal="center" vertical="center"/>
    </xf>
    <xf numFmtId="182" fontId="20" fillId="0" borderId="40" xfId="0" applyNumberFormat="1" applyFont="1" applyFill="1" applyBorder="1" applyAlignment="1">
      <alignment horizontal="center" vertical="center"/>
    </xf>
    <xf numFmtId="0" fontId="20" fillId="0" borderId="27" xfId="0" applyFont="1" applyFill="1" applyBorder="1"/>
    <xf numFmtId="176" fontId="20" fillId="0" borderId="18" xfId="0" applyNumberFormat="1" applyFont="1" applyFill="1" applyBorder="1" applyAlignment="1">
      <alignment horizontal="center" vertical="center"/>
    </xf>
    <xf numFmtId="182" fontId="20" fillId="0" borderId="18" xfId="0" applyNumberFormat="1" applyFont="1" applyFill="1" applyBorder="1" applyAlignment="1">
      <alignment horizontal="center" vertical="center"/>
    </xf>
    <xf numFmtId="182" fontId="20" fillId="0" borderId="30" xfId="0" applyNumberFormat="1" applyFont="1" applyFill="1" applyBorder="1" applyAlignment="1">
      <alignment horizontal="center" vertical="center"/>
    </xf>
    <xf numFmtId="0" fontId="22" fillId="0" borderId="0" xfId="0" applyFont="1" applyFill="1" applyAlignment="1"/>
    <xf numFmtId="0" fontId="20" fillId="0" borderId="27" xfId="0" applyFont="1" applyFill="1" applyBorder="1" applyAlignment="1">
      <alignment horizontal="justify" vertical="center"/>
    </xf>
    <xf numFmtId="180" fontId="20" fillId="0" borderId="0" xfId="0" applyNumberFormat="1" applyFont="1" applyFill="1" applyBorder="1" applyAlignment="1">
      <alignment horizontal="right" vertical="center"/>
    </xf>
    <xf numFmtId="0" fontId="20" fillId="0" borderId="27" xfId="0" applyFont="1" applyFill="1" applyBorder="1" applyAlignment="1">
      <alignment horizontal="center" vertical="center" shrinkToFit="1"/>
    </xf>
    <xf numFmtId="0" fontId="20" fillId="0" borderId="31" xfId="0" applyFont="1" applyFill="1" applyBorder="1"/>
    <xf numFmtId="0" fontId="20" fillId="0" borderId="29" xfId="0" applyFont="1" applyFill="1" applyBorder="1" applyAlignment="1">
      <alignment horizontal="justify" vertical="center" indent="1"/>
    </xf>
    <xf numFmtId="182" fontId="20" fillId="0" borderId="29" xfId="0" applyNumberFormat="1" applyFont="1" applyFill="1" applyBorder="1" applyAlignment="1">
      <alignment vertical="center"/>
    </xf>
    <xf numFmtId="176" fontId="20" fillId="0" borderId="29" xfId="0" applyNumberFormat="1" applyFont="1" applyFill="1" applyBorder="1" applyAlignment="1">
      <alignment horizontal="center" vertical="center"/>
    </xf>
    <xf numFmtId="182" fontId="20" fillId="0" borderId="29" xfId="0" applyNumberFormat="1" applyFont="1" applyFill="1" applyBorder="1" applyAlignment="1">
      <alignment horizontal="center" vertical="center"/>
    </xf>
    <xf numFmtId="182" fontId="20" fillId="0" borderId="33" xfId="0" applyNumberFormat="1" applyFont="1" applyFill="1" applyBorder="1" applyAlignment="1">
      <alignment horizontal="center" vertical="center"/>
    </xf>
    <xf numFmtId="176" fontId="20" fillId="0" borderId="0" xfId="0" applyNumberFormat="1" applyFont="1" applyFill="1"/>
    <xf numFmtId="182" fontId="22" fillId="0" borderId="12" xfId="0" applyNumberFormat="1" applyFont="1" applyFill="1" applyBorder="1" applyAlignment="1">
      <alignment horizontal="center" vertical="center"/>
    </xf>
    <xf numFmtId="182" fontId="22" fillId="0" borderId="14" xfId="0" applyNumberFormat="1" applyFont="1" applyFill="1" applyBorder="1" applyAlignment="1">
      <alignment horizontal="center" vertical="center"/>
    </xf>
    <xf numFmtId="0" fontId="21" fillId="0" borderId="57" xfId="0" applyFont="1" applyFill="1" applyBorder="1" applyAlignment="1">
      <alignment horizontal="center" vertical="center"/>
    </xf>
    <xf numFmtId="0" fontId="21" fillId="0" borderId="38" xfId="0" applyFont="1" applyFill="1" applyBorder="1" applyAlignment="1">
      <alignment vertical="center"/>
    </xf>
    <xf numFmtId="0" fontId="21" fillId="0" borderId="29" xfId="0" applyFont="1" applyFill="1" applyBorder="1" applyAlignment="1">
      <alignment horizontal="center" vertical="center"/>
    </xf>
    <xf numFmtId="0" fontId="21" fillId="0" borderId="32" xfId="0" applyFont="1" applyFill="1" applyBorder="1" applyAlignment="1">
      <alignment horizontal="center" vertical="center"/>
    </xf>
    <xf numFmtId="176" fontId="21" fillId="0" borderId="29" xfId="0" applyNumberFormat="1" applyFont="1" applyFill="1" applyBorder="1" applyAlignment="1">
      <alignment horizontal="right" vertical="center" indent="4"/>
    </xf>
    <xf numFmtId="0" fontId="20" fillId="0" borderId="31" xfId="0" applyFont="1" applyFill="1" applyBorder="1" applyAlignment="1">
      <alignment vertical="center"/>
    </xf>
    <xf numFmtId="0" fontId="20" fillId="0" borderId="32" xfId="0" applyFont="1" applyFill="1" applyBorder="1" applyAlignment="1">
      <alignment horizontal="distributed" vertical="center" shrinkToFit="1"/>
    </xf>
    <xf numFmtId="183" fontId="20" fillId="0" borderId="0" xfId="0" applyNumberFormat="1" applyFont="1" applyFill="1" applyBorder="1" applyAlignment="1">
      <alignment horizontal="right" vertical="center"/>
    </xf>
    <xf numFmtId="183" fontId="20" fillId="0" borderId="18" xfId="0" applyNumberFormat="1" applyFont="1" applyFill="1" applyBorder="1" applyAlignment="1">
      <alignment horizontal="right" vertical="center"/>
    </xf>
    <xf numFmtId="184" fontId="20" fillId="0" borderId="18" xfId="0" applyNumberFormat="1" applyFont="1" applyFill="1" applyBorder="1" applyAlignment="1">
      <alignment horizontal="right" vertical="center"/>
    </xf>
    <xf numFmtId="183" fontId="20" fillId="0" borderId="29" xfId="0" applyNumberFormat="1" applyFont="1" applyFill="1" applyBorder="1" applyAlignment="1">
      <alignment horizontal="right" vertical="center"/>
    </xf>
    <xf numFmtId="184" fontId="20" fillId="0" borderId="29" xfId="0" applyNumberFormat="1" applyFont="1" applyFill="1" applyBorder="1" applyAlignment="1">
      <alignment horizontal="right" vertical="center"/>
    </xf>
    <xf numFmtId="182" fontId="20" fillId="0" borderId="0" xfId="0" applyNumberFormat="1" applyFont="1" applyFill="1" applyAlignment="1">
      <alignment horizontal="right" vertical="center"/>
    </xf>
    <xf numFmtId="0" fontId="20" fillId="0" borderId="55" xfId="0" applyFont="1" applyFill="1" applyBorder="1" applyAlignment="1">
      <alignment horizontal="center" vertical="center" wrapText="1"/>
    </xf>
    <xf numFmtId="0" fontId="20" fillId="0" borderId="48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188" fontId="20" fillId="0" borderId="29" xfId="0" applyNumberFormat="1" applyFont="1" applyFill="1" applyBorder="1" applyAlignment="1">
      <alignment horizontal="right" vertical="center" indent="1"/>
    </xf>
    <xf numFmtId="0" fontId="20" fillId="0" borderId="58" xfId="0" applyFont="1" applyFill="1" applyBorder="1"/>
    <xf numFmtId="0" fontId="20" fillId="0" borderId="0" xfId="0" applyFont="1" applyFill="1" applyBorder="1" applyAlignment="1">
      <alignment horizontal="justify"/>
    </xf>
    <xf numFmtId="0" fontId="22" fillId="0" borderId="27" xfId="0" applyFont="1" applyFill="1" applyBorder="1"/>
    <xf numFmtId="0" fontId="22" fillId="0" borderId="0" xfId="0" applyFont="1" applyFill="1"/>
    <xf numFmtId="0" fontId="20" fillId="0" borderId="29" xfId="0" applyFont="1" applyFill="1" applyBorder="1"/>
    <xf numFmtId="0" fontId="20" fillId="0" borderId="18" xfId="0" applyFont="1" applyFill="1" applyBorder="1"/>
    <xf numFmtId="0" fontId="20" fillId="0" borderId="18" xfId="0" applyFont="1" applyFill="1" applyBorder="1" applyAlignment="1">
      <alignment vertical="center"/>
    </xf>
    <xf numFmtId="0" fontId="20" fillId="0" borderId="29" xfId="0" applyFont="1" applyFill="1" applyBorder="1" applyAlignment="1">
      <alignment horizontal="right" vertical="center" indent="1"/>
    </xf>
    <xf numFmtId="0" fontId="20" fillId="0" borderId="59" xfId="0" applyFont="1" applyFill="1" applyBorder="1" applyAlignment="1">
      <alignment horizontal="center" vertical="center"/>
    </xf>
    <xf numFmtId="0" fontId="20" fillId="0" borderId="37" xfId="0" applyFont="1" applyFill="1" applyBorder="1" applyAlignment="1">
      <alignment horizontal="center" vertical="center"/>
    </xf>
    <xf numFmtId="176" fontId="20" fillId="0" borderId="0" xfId="33" applyNumberFormat="1" applyFont="1" applyFill="1" applyBorder="1" applyAlignment="1" applyProtection="1">
      <alignment vertical="center" shrinkToFit="1"/>
    </xf>
    <xf numFmtId="193" fontId="20" fillId="0" borderId="0" xfId="0" applyNumberFormat="1" applyFont="1" applyFill="1" applyBorder="1" applyAlignment="1">
      <alignment vertical="center"/>
    </xf>
    <xf numFmtId="193" fontId="20" fillId="0" borderId="0" xfId="0" applyNumberFormat="1" applyFont="1" applyFill="1" applyAlignment="1">
      <alignment vertical="center"/>
    </xf>
    <xf numFmtId="0" fontId="22" fillId="0" borderId="21" xfId="0" applyFont="1" applyFill="1" applyBorder="1" applyAlignment="1">
      <alignment horizontal="justify" vertical="center" indent="1"/>
    </xf>
    <xf numFmtId="185" fontId="22" fillId="0" borderId="12" xfId="0" applyNumberFormat="1" applyFont="1" applyFill="1" applyBorder="1" applyAlignment="1">
      <alignment horizontal="right" vertical="center"/>
    </xf>
    <xf numFmtId="186" fontId="22" fillId="0" borderId="18" xfId="0" applyNumberFormat="1" applyFont="1" applyFill="1" applyBorder="1" applyAlignment="1">
      <alignment horizontal="right" vertical="center"/>
    </xf>
    <xf numFmtId="0" fontId="20" fillId="0" borderId="31" xfId="0" applyFont="1" applyFill="1" applyBorder="1" applyAlignment="1">
      <alignment horizontal="justify" vertical="center"/>
    </xf>
    <xf numFmtId="0" fontId="20" fillId="0" borderId="29" xfId="0" applyFont="1" applyFill="1" applyBorder="1" applyAlignment="1">
      <alignment horizontal="justify" vertical="center"/>
    </xf>
    <xf numFmtId="0" fontId="20" fillId="0" borderId="32" xfId="0" applyFont="1" applyFill="1" applyBorder="1" applyAlignment="1">
      <alignment horizontal="justify" vertical="center"/>
    </xf>
    <xf numFmtId="186" fontId="20" fillId="0" borderId="29" xfId="0" applyNumberFormat="1" applyFont="1" applyFill="1" applyBorder="1" applyAlignment="1">
      <alignment horizontal="right" vertical="center"/>
    </xf>
    <xf numFmtId="196" fontId="20" fillId="0" borderId="18" xfId="0" applyNumberFormat="1" applyFont="1" applyFill="1" applyBorder="1" applyAlignment="1">
      <alignment horizontal="right" vertical="center" shrinkToFit="1"/>
    </xf>
    <xf numFmtId="189" fontId="20" fillId="0" borderId="18" xfId="0" applyNumberFormat="1" applyFont="1" applyFill="1" applyBorder="1" applyAlignment="1">
      <alignment vertical="center" shrinkToFit="1"/>
    </xf>
    <xf numFmtId="196" fontId="20" fillId="0" borderId="0" xfId="0" applyNumberFormat="1" applyFont="1" applyFill="1" applyBorder="1" applyAlignment="1">
      <alignment horizontal="right" vertical="center" shrinkToFit="1"/>
    </xf>
    <xf numFmtId="189" fontId="20" fillId="0" borderId="0" xfId="0" applyNumberFormat="1" applyFont="1" applyFill="1" applyBorder="1" applyAlignment="1">
      <alignment vertical="center" shrinkToFit="1"/>
    </xf>
    <xf numFmtId="196" fontId="20" fillId="0" borderId="0" xfId="0" applyNumberFormat="1" applyFont="1" applyFill="1" applyBorder="1" applyAlignment="1">
      <alignment vertical="center" shrinkToFit="1"/>
    </xf>
    <xf numFmtId="0" fontId="20" fillId="0" borderId="15" xfId="0" applyFont="1" applyFill="1" applyBorder="1" applyAlignment="1">
      <alignment horizontal="center" vertical="top" textRotation="255" wrapText="1"/>
    </xf>
    <xf numFmtId="0" fontId="20" fillId="0" borderId="29" xfId="0" applyFont="1" applyFill="1" applyBorder="1" applyAlignment="1">
      <alignment vertical="center"/>
    </xf>
    <xf numFmtId="0" fontId="20" fillId="0" borderId="36" xfId="0" applyFont="1" applyFill="1" applyBorder="1" applyAlignment="1">
      <alignment vertical="center"/>
    </xf>
    <xf numFmtId="0" fontId="20" fillId="0" borderId="32" xfId="0" applyFont="1" applyFill="1" applyBorder="1" applyAlignment="1">
      <alignment horizontal="justify" vertical="center" indent="1"/>
    </xf>
    <xf numFmtId="187" fontId="20" fillId="0" borderId="29" xfId="0" applyNumberFormat="1" applyFont="1" applyFill="1" applyBorder="1" applyAlignment="1">
      <alignment horizontal="right" vertical="center"/>
    </xf>
    <xf numFmtId="185" fontId="20" fillId="0" borderId="29" xfId="0" applyNumberFormat="1" applyFont="1" applyFill="1" applyBorder="1" applyAlignment="1">
      <alignment horizontal="right" vertical="center"/>
    </xf>
    <xf numFmtId="0" fontId="21" fillId="0" borderId="29" xfId="0" applyFont="1" applyFill="1" applyBorder="1" applyAlignment="1">
      <alignment horizontal="distributed" vertical="center"/>
    </xf>
    <xf numFmtId="197" fontId="20" fillId="0" borderId="62" xfId="0" applyNumberFormat="1" applyFont="1" applyFill="1" applyBorder="1" applyAlignment="1">
      <alignment horizontal="right" vertical="center"/>
    </xf>
    <xf numFmtId="189" fontId="22" fillId="0" borderId="29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center" vertical="center" textRotation="255"/>
    </xf>
    <xf numFmtId="180" fontId="22" fillId="0" borderId="0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Alignment="1">
      <alignment horizontal="center"/>
    </xf>
    <xf numFmtId="186" fontId="20" fillId="0" borderId="18" xfId="0" applyNumberFormat="1" applyFont="1" applyFill="1" applyBorder="1" applyAlignment="1">
      <alignment horizontal="right" vertical="center"/>
    </xf>
    <xf numFmtId="186" fontId="20" fillId="0" borderId="29" xfId="0" applyNumberFormat="1" applyFont="1" applyFill="1" applyBorder="1" applyAlignment="1">
      <alignment horizontal="right" vertical="center" shrinkToFit="1"/>
    </xf>
    <xf numFmtId="179" fontId="20" fillId="0" borderId="29" xfId="0" applyNumberFormat="1" applyFont="1" applyFill="1" applyBorder="1" applyAlignment="1">
      <alignment horizontal="right" vertical="center" shrinkToFit="1"/>
    </xf>
    <xf numFmtId="0" fontId="20" fillId="0" borderId="0" xfId="0" applyFont="1" applyFill="1" applyAlignment="1">
      <alignment vertical="center" shrinkToFit="1"/>
    </xf>
    <xf numFmtId="0" fontId="20" fillId="0" borderId="0" xfId="0" applyFont="1" applyFill="1" applyAlignment="1">
      <alignment horizontal="right" vertical="center" shrinkToFit="1"/>
    </xf>
    <xf numFmtId="0" fontId="20" fillId="0" borderId="11" xfId="0" applyFont="1" applyFill="1" applyBorder="1" applyAlignment="1">
      <alignment horizontal="center" vertical="center" shrinkToFit="1"/>
    </xf>
    <xf numFmtId="0" fontId="20" fillId="0" borderId="13" xfId="0" applyFont="1" applyFill="1" applyBorder="1" applyAlignment="1">
      <alignment horizontal="center" vertical="center" shrinkToFit="1"/>
    </xf>
    <xf numFmtId="187" fontId="20" fillId="0" borderId="18" xfId="0" applyNumberFormat="1" applyFont="1" applyFill="1" applyBorder="1" applyAlignment="1">
      <alignment horizontal="right" vertical="center" shrinkToFit="1"/>
    </xf>
    <xf numFmtId="0" fontId="20" fillId="0" borderId="0" xfId="0" applyFont="1" applyFill="1" applyBorder="1" applyAlignment="1">
      <alignment vertical="center" shrinkToFit="1"/>
    </xf>
    <xf numFmtId="191" fontId="20" fillId="0" borderId="0" xfId="0" applyNumberFormat="1" applyFont="1" applyFill="1" applyBorder="1" applyAlignment="1">
      <alignment vertical="center" shrinkToFit="1"/>
    </xf>
    <xf numFmtId="187" fontId="20" fillId="0" borderId="33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right"/>
    </xf>
    <xf numFmtId="197" fontId="20" fillId="0" borderId="0" xfId="0" applyNumberFormat="1" applyFont="1" applyFill="1" applyBorder="1" applyAlignment="1">
      <alignment horizontal="right" vertical="center" shrinkToFit="1"/>
    </xf>
    <xf numFmtId="186" fontId="20" fillId="0" borderId="0" xfId="0" applyNumberFormat="1" applyFont="1" applyFill="1" applyBorder="1" applyAlignment="1">
      <alignment horizontal="right" vertical="center" shrinkToFit="1"/>
    </xf>
    <xf numFmtId="0" fontId="20" fillId="0" borderId="15" xfId="0" applyFont="1" applyFill="1" applyBorder="1" applyAlignment="1">
      <alignment horizontal="distributed" vertical="center"/>
    </xf>
    <xf numFmtId="0" fontId="20" fillId="0" borderId="14" xfId="0" applyFont="1" applyFill="1" applyBorder="1" applyAlignment="1">
      <alignment horizontal="distributed" vertical="center"/>
    </xf>
    <xf numFmtId="0" fontId="20" fillId="0" borderId="17" xfId="0" applyFont="1" applyFill="1" applyBorder="1" applyAlignment="1">
      <alignment horizontal="distributed" vertical="center" indent="1"/>
    </xf>
    <xf numFmtId="0" fontId="20" fillId="0" borderId="19" xfId="0" applyFont="1" applyFill="1" applyBorder="1" applyAlignment="1">
      <alignment horizontal="distributed" vertical="center" indent="1"/>
    </xf>
    <xf numFmtId="0" fontId="20" fillId="0" borderId="12" xfId="0" applyFont="1" applyFill="1" applyBorder="1" applyAlignment="1">
      <alignment horizontal="distributed" vertical="center"/>
    </xf>
    <xf numFmtId="0" fontId="20" fillId="0" borderId="18" xfId="0" applyFont="1" applyFill="1" applyBorder="1" applyAlignment="1">
      <alignment horizontal="distributed" vertical="center"/>
    </xf>
    <xf numFmtId="0" fontId="20" fillId="0" borderId="21" xfId="0" applyFont="1" applyFill="1" applyBorder="1" applyAlignment="1">
      <alignment horizontal="distributed" vertical="center"/>
    </xf>
    <xf numFmtId="0" fontId="20" fillId="0" borderId="15" xfId="0" applyFont="1" applyFill="1" applyBorder="1" applyAlignment="1">
      <alignment horizontal="distributed" vertical="center" textRotation="255"/>
    </xf>
    <xf numFmtId="0" fontId="20" fillId="0" borderId="19" xfId="0" applyFont="1" applyFill="1" applyBorder="1" applyAlignment="1">
      <alignment horizontal="justify" vertical="center" indent="1"/>
    </xf>
    <xf numFmtId="0" fontId="20" fillId="0" borderId="36" xfId="0" applyFont="1" applyFill="1" applyBorder="1"/>
    <xf numFmtId="0" fontId="20" fillId="0" borderId="29" xfId="0" applyFont="1" applyFill="1" applyBorder="1" applyAlignment="1">
      <alignment horizontal="distributed" vertical="center"/>
    </xf>
    <xf numFmtId="49" fontId="20" fillId="0" borderId="29" xfId="0" applyNumberFormat="1" applyFont="1" applyFill="1" applyBorder="1" applyAlignment="1">
      <alignment vertical="center"/>
    </xf>
    <xf numFmtId="191" fontId="20" fillId="0" borderId="0" xfId="0" applyNumberFormat="1" applyFont="1" applyFill="1" applyBorder="1" applyAlignment="1">
      <alignment horizontal="right" vertical="center" shrinkToFit="1"/>
    </xf>
    <xf numFmtId="0" fontId="20" fillId="0" borderId="17" xfId="0" applyFont="1" applyFill="1" applyBorder="1" applyAlignment="1">
      <alignment horizontal="justify" vertical="center"/>
    </xf>
    <xf numFmtId="197" fontId="22" fillId="0" borderId="0" xfId="0" applyNumberFormat="1" applyFont="1" applyFill="1" applyBorder="1" applyAlignment="1">
      <alignment horizontal="right" vertical="center" shrinkToFit="1"/>
    </xf>
    <xf numFmtId="0" fontId="20" fillId="0" borderId="17" xfId="0" applyFont="1" applyFill="1" applyBorder="1" applyAlignment="1">
      <alignment horizontal="justify" vertical="center" indent="1"/>
    </xf>
    <xf numFmtId="0" fontId="20" fillId="0" borderId="38" xfId="0" applyFont="1" applyFill="1" applyBorder="1" applyAlignment="1">
      <alignment vertical="center"/>
    </xf>
    <xf numFmtId="0" fontId="20" fillId="0" borderId="32" xfId="0" applyFont="1" applyFill="1" applyBorder="1" applyAlignment="1">
      <alignment vertical="center"/>
    </xf>
    <xf numFmtId="185" fontId="20" fillId="0" borderId="29" xfId="0" applyNumberFormat="1" applyFont="1" applyFill="1" applyBorder="1" applyAlignment="1">
      <alignment horizontal="right" vertical="center" shrinkToFit="1"/>
    </xf>
    <xf numFmtId="189" fontId="20" fillId="0" borderId="29" xfId="0" applyNumberFormat="1" applyFont="1" applyFill="1" applyBorder="1" applyAlignment="1">
      <alignment vertical="center"/>
    </xf>
    <xf numFmtId="176" fontId="23" fillId="0" borderId="29" xfId="0" applyNumberFormat="1" applyFont="1" applyFill="1" applyBorder="1" applyAlignment="1">
      <alignment horizontal="right" vertical="center" indent="4"/>
    </xf>
    <xf numFmtId="185" fontId="20" fillId="0" borderId="62" xfId="0" applyNumberFormat="1" applyFont="1" applyFill="1" applyBorder="1" applyAlignment="1">
      <alignment horizontal="right" vertical="center"/>
    </xf>
    <xf numFmtId="185" fontId="20" fillId="0" borderId="0" xfId="0" applyNumberFormat="1" applyFont="1" applyFill="1" applyBorder="1" applyAlignment="1">
      <alignment horizontal="right" vertical="center"/>
    </xf>
    <xf numFmtId="0" fontId="20" fillId="0" borderId="38" xfId="0" applyFont="1" applyFill="1" applyBorder="1"/>
    <xf numFmtId="0" fontId="20" fillId="0" borderId="70" xfId="0" applyFont="1" applyFill="1" applyBorder="1" applyAlignment="1">
      <alignment horizontal="center" vertical="center"/>
    </xf>
    <xf numFmtId="0" fontId="20" fillId="0" borderId="71" xfId="0" applyFont="1" applyFill="1" applyBorder="1" applyAlignment="1">
      <alignment horizontal="distributed" vertical="center"/>
    </xf>
    <xf numFmtId="0" fontId="20" fillId="0" borderId="71" xfId="0" applyFont="1" applyFill="1" applyBorder="1" applyAlignment="1">
      <alignment horizontal="distributed" vertical="center" shrinkToFit="1"/>
    </xf>
    <xf numFmtId="0" fontId="20" fillId="0" borderId="72" xfId="0" applyFont="1" applyFill="1" applyBorder="1" applyAlignment="1">
      <alignment horizontal="justify" vertical="center" indent="1"/>
    </xf>
    <xf numFmtId="189" fontId="21" fillId="0" borderId="0" xfId="0" applyNumberFormat="1" applyFont="1" applyFill="1" applyBorder="1" applyAlignment="1">
      <alignment vertical="center"/>
    </xf>
    <xf numFmtId="178" fontId="22" fillId="0" borderId="0" xfId="0" applyNumberFormat="1" applyFont="1" applyFill="1" applyBorder="1" applyAlignment="1">
      <alignment vertical="center"/>
    </xf>
    <xf numFmtId="176" fontId="22" fillId="0" borderId="0" xfId="0" applyNumberFormat="1" applyFont="1" applyFill="1" applyBorder="1" applyAlignment="1">
      <alignment vertical="center"/>
    </xf>
    <xf numFmtId="191" fontId="20" fillId="0" borderId="0" xfId="0" applyNumberFormat="1" applyFont="1" applyFill="1" applyBorder="1" applyAlignment="1">
      <alignment vertical="center"/>
    </xf>
    <xf numFmtId="187" fontId="20" fillId="0" borderId="0" xfId="0" applyNumberFormat="1" applyFont="1" applyFill="1" applyBorder="1" applyAlignment="1">
      <alignment vertical="center" shrinkToFit="1"/>
    </xf>
    <xf numFmtId="184" fontId="20" fillId="0" borderId="41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vertical="center"/>
    </xf>
    <xf numFmtId="176" fontId="20" fillId="0" borderId="0" xfId="0" applyNumberFormat="1" applyFont="1" applyFill="1" applyBorder="1" applyAlignment="1">
      <alignment vertical="center"/>
    </xf>
    <xf numFmtId="189" fontId="20" fillId="0" borderId="0" xfId="0" applyNumberFormat="1" applyFont="1" applyFill="1" applyBorder="1" applyAlignment="1">
      <alignment horizontal="right" vertical="center"/>
    </xf>
    <xf numFmtId="189" fontId="20" fillId="0" borderId="29" xfId="0" applyNumberFormat="1" applyFont="1" applyFill="1" applyBorder="1" applyAlignment="1">
      <alignment horizontal="right" vertical="center"/>
    </xf>
    <xf numFmtId="185" fontId="20" fillId="0" borderId="69" xfId="0" applyNumberFormat="1" applyFont="1" applyFill="1" applyBorder="1" applyAlignment="1">
      <alignment horizontal="right" vertical="center" shrinkToFit="1"/>
    </xf>
    <xf numFmtId="198" fontId="20" fillId="0" borderId="0" xfId="0" applyNumberFormat="1" applyFont="1" applyFill="1" applyBorder="1" applyAlignment="1">
      <alignment horizontal="right" vertical="center" shrinkToFit="1"/>
    </xf>
    <xf numFmtId="186" fontId="20" fillId="0" borderId="0" xfId="0" applyNumberFormat="1" applyFont="1" applyFill="1" applyBorder="1" applyAlignment="1">
      <alignment vertical="center"/>
    </xf>
    <xf numFmtId="0" fontId="32" fillId="0" borderId="12" xfId="0" applyFont="1" applyFill="1" applyBorder="1" applyAlignment="1">
      <alignment horizontal="center" vertical="center"/>
    </xf>
    <xf numFmtId="0" fontId="32" fillId="0" borderId="18" xfId="0" applyFont="1" applyFill="1" applyBorder="1" applyAlignment="1">
      <alignment horizontal="center" vertical="center"/>
    </xf>
    <xf numFmtId="0" fontId="32" fillId="0" borderId="28" xfId="0" applyFont="1" applyFill="1" applyBorder="1" applyAlignment="1">
      <alignment horizontal="center" vertical="center"/>
    </xf>
    <xf numFmtId="189" fontId="32" fillId="0" borderId="29" xfId="0" applyNumberFormat="1" applyFont="1" applyFill="1" applyBorder="1" applyAlignment="1">
      <alignment horizontal="right" vertical="center"/>
    </xf>
    <xf numFmtId="0" fontId="20" fillId="0" borderId="71" xfId="0" applyFont="1" applyFill="1" applyBorder="1" applyAlignment="1">
      <alignment horizontal="distributed" vertical="center" wrapText="1" shrinkToFit="1"/>
    </xf>
    <xf numFmtId="206" fontId="20" fillId="0" borderId="0" xfId="0" applyNumberFormat="1" applyFont="1" applyFill="1" applyBorder="1" applyAlignment="1">
      <alignment vertical="center" shrinkToFit="1"/>
    </xf>
    <xf numFmtId="207" fontId="20" fillId="0" borderId="0" xfId="0" applyNumberFormat="1" applyFont="1" applyFill="1" applyBorder="1" applyAlignment="1">
      <alignment horizontal="right" vertical="center" shrinkToFit="1"/>
    </xf>
    <xf numFmtId="176" fontId="20" fillId="0" borderId="0" xfId="0" applyNumberFormat="1" applyFont="1" applyFill="1" applyBorder="1" applyAlignment="1">
      <alignment horizontal="right" vertical="center"/>
    </xf>
    <xf numFmtId="185" fontId="20" fillId="0" borderId="0" xfId="0" applyNumberFormat="1" applyFont="1" applyFill="1" applyBorder="1" applyAlignment="1">
      <alignment vertical="center" shrinkToFit="1"/>
    </xf>
    <xf numFmtId="205" fontId="20" fillId="0" borderId="0" xfId="0" applyNumberFormat="1" applyFont="1" applyFill="1" applyBorder="1" applyAlignment="1">
      <alignment horizontal="right" vertical="center" shrinkToFit="1"/>
    </xf>
    <xf numFmtId="185" fontId="20" fillId="0" borderId="0" xfId="0" applyNumberFormat="1" applyFont="1" applyFill="1" applyBorder="1" applyAlignment="1">
      <alignment vertical="center"/>
    </xf>
    <xf numFmtId="0" fontId="20" fillId="0" borderId="22" xfId="0" applyFont="1" applyFill="1" applyBorder="1" applyAlignment="1">
      <alignment horizontal="center" vertical="center"/>
    </xf>
    <xf numFmtId="0" fontId="32" fillId="0" borderId="29" xfId="0" applyFont="1" applyFill="1" applyBorder="1" applyAlignment="1">
      <alignment vertical="center"/>
    </xf>
    <xf numFmtId="0" fontId="32" fillId="0" borderId="33" xfId="0" applyFont="1" applyFill="1" applyBorder="1" applyAlignment="1">
      <alignment vertical="center"/>
    </xf>
    <xf numFmtId="0" fontId="31" fillId="0" borderId="18" xfId="0" applyFont="1" applyFill="1" applyBorder="1" applyAlignment="1">
      <alignment horizontal="center" vertical="center"/>
    </xf>
    <xf numFmtId="0" fontId="31" fillId="0" borderId="30" xfId="0" applyFont="1" applyFill="1" applyBorder="1" applyAlignment="1">
      <alignment horizontal="center" vertical="center"/>
    </xf>
    <xf numFmtId="0" fontId="31" fillId="0" borderId="18" xfId="0" applyFont="1" applyFill="1" applyBorder="1" applyAlignment="1">
      <alignment vertical="center" shrinkToFit="1"/>
    </xf>
    <xf numFmtId="0" fontId="31" fillId="0" borderId="30" xfId="0" applyFont="1" applyFill="1" applyBorder="1" applyAlignment="1">
      <alignment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distributed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38" xfId="0" applyFont="1" applyFill="1" applyBorder="1" applyAlignment="1">
      <alignment horizontal="center" vertical="center"/>
    </xf>
    <xf numFmtId="0" fontId="20" fillId="0" borderId="26" xfId="0" applyFont="1" applyFill="1" applyBorder="1" applyAlignment="1">
      <alignment horizontal="center" vertical="center"/>
    </xf>
    <xf numFmtId="176" fontId="20" fillId="0" borderId="0" xfId="0" applyNumberFormat="1" applyFont="1" applyFill="1" applyBorder="1" applyAlignment="1">
      <alignment horizontal="right" vertical="center"/>
    </xf>
    <xf numFmtId="176" fontId="20" fillId="0" borderId="0" xfId="0" applyNumberFormat="1" applyFont="1" applyFill="1" applyBorder="1" applyAlignment="1">
      <alignment vertical="center"/>
    </xf>
    <xf numFmtId="176" fontId="20" fillId="0" borderId="29" xfId="0" applyNumberFormat="1" applyFont="1" applyFill="1" applyBorder="1" applyAlignment="1">
      <alignment vertical="center"/>
    </xf>
    <xf numFmtId="186" fontId="32" fillId="0" borderId="29" xfId="0" applyNumberFormat="1" applyFont="1" applyFill="1" applyBorder="1" applyAlignment="1">
      <alignment horizontal="right" vertical="center" shrinkToFit="1"/>
    </xf>
    <xf numFmtId="179" fontId="32" fillId="0" borderId="29" xfId="0" applyNumberFormat="1" applyFont="1" applyFill="1" applyBorder="1" applyAlignment="1">
      <alignment horizontal="right" vertical="center" shrinkToFit="1"/>
    </xf>
    <xf numFmtId="186" fontId="32" fillId="0" borderId="33" xfId="0" applyNumberFormat="1" applyFont="1" applyFill="1" applyBorder="1" applyAlignment="1">
      <alignment horizontal="right" vertical="center" shrinkToFit="1"/>
    </xf>
    <xf numFmtId="0" fontId="22" fillId="0" borderId="83" xfId="0" applyFont="1" applyFill="1" applyBorder="1" applyAlignment="1">
      <alignment horizontal="center" vertical="center"/>
    </xf>
    <xf numFmtId="0" fontId="22" fillId="0" borderId="79" xfId="0" applyFont="1" applyFill="1" applyBorder="1" applyAlignment="1">
      <alignment horizontal="center" vertical="center"/>
    </xf>
    <xf numFmtId="185" fontId="22" fillId="0" borderId="0" xfId="0" applyNumberFormat="1" applyFont="1" applyFill="1" applyBorder="1" applyAlignment="1">
      <alignment vertical="center"/>
    </xf>
    <xf numFmtId="0" fontId="22" fillId="0" borderId="20" xfId="0" applyFont="1" applyFill="1" applyBorder="1" applyAlignment="1">
      <alignment horizontal="center" vertical="center"/>
    </xf>
    <xf numFmtId="185" fontId="22" fillId="0" borderId="0" xfId="0" applyNumberFormat="1" applyFont="1" applyFill="1" applyBorder="1" applyAlignment="1">
      <alignment horizontal="right" vertical="center"/>
    </xf>
    <xf numFmtId="185" fontId="22" fillId="0" borderId="28" xfId="0" applyNumberFormat="1" applyFont="1" applyFill="1" applyBorder="1" applyAlignment="1">
      <alignment horizontal="right" vertical="center"/>
    </xf>
    <xf numFmtId="0" fontId="22" fillId="0" borderId="22" xfId="0" applyFont="1" applyFill="1" applyBorder="1" applyAlignment="1">
      <alignment horizontal="center" vertical="center"/>
    </xf>
    <xf numFmtId="0" fontId="23" fillId="0" borderId="64" xfId="0" applyFont="1" applyFill="1" applyBorder="1" applyAlignment="1">
      <alignment horizontal="center" vertical="center"/>
    </xf>
    <xf numFmtId="0" fontId="23" fillId="0" borderId="30" xfId="0" applyFont="1" applyFill="1" applyBorder="1" applyAlignment="1">
      <alignment horizontal="center" vertical="center"/>
    </xf>
    <xf numFmtId="176" fontId="23" fillId="0" borderId="33" xfId="0" applyNumberFormat="1" applyFont="1" applyFill="1" applyBorder="1" applyAlignment="1">
      <alignment horizontal="right" vertical="center" indent="4"/>
    </xf>
    <xf numFmtId="183" fontId="22" fillId="0" borderId="18" xfId="0" applyNumberFormat="1" applyFont="1" applyFill="1" applyBorder="1" applyAlignment="1">
      <alignment horizontal="right" vertical="center"/>
    </xf>
    <xf numFmtId="184" fontId="22" fillId="0" borderId="18" xfId="0" applyNumberFormat="1" applyFont="1" applyFill="1" applyBorder="1" applyAlignment="1">
      <alignment horizontal="right" vertical="center"/>
    </xf>
    <xf numFmtId="184" fontId="22" fillId="0" borderId="30" xfId="0" applyNumberFormat="1" applyFont="1" applyFill="1" applyBorder="1" applyAlignment="1">
      <alignment horizontal="right" vertical="center"/>
    </xf>
    <xf numFmtId="183" fontId="22" fillId="0" borderId="0" xfId="0" applyNumberFormat="1" applyFont="1" applyFill="1" applyBorder="1" applyAlignment="1">
      <alignment horizontal="right" vertical="center"/>
    </xf>
    <xf numFmtId="184" fontId="22" fillId="0" borderId="0" xfId="0" applyNumberFormat="1" applyFont="1" applyFill="1" applyBorder="1" applyAlignment="1">
      <alignment horizontal="right" vertical="center"/>
    </xf>
    <xf numFmtId="184" fontId="22" fillId="0" borderId="29" xfId="0" applyNumberFormat="1" applyFont="1" applyFill="1" applyBorder="1" applyAlignment="1">
      <alignment horizontal="right" vertical="center"/>
    </xf>
    <xf numFmtId="184" fontId="22" fillId="0" borderId="33" xfId="0" applyNumberFormat="1" applyFont="1" applyFill="1" applyBorder="1" applyAlignment="1">
      <alignment horizontal="right" vertical="center"/>
    </xf>
    <xf numFmtId="185" fontId="22" fillId="0" borderId="84" xfId="0" applyNumberFormat="1" applyFont="1" applyFill="1" applyBorder="1" applyAlignment="1">
      <alignment horizontal="right" vertical="center"/>
    </xf>
    <xf numFmtId="182" fontId="22" fillId="0" borderId="0" xfId="0" applyNumberFormat="1" applyFont="1" applyFill="1" applyBorder="1" applyAlignment="1">
      <alignment vertical="center"/>
    </xf>
    <xf numFmtId="182" fontId="22" fillId="0" borderId="28" xfId="0" applyNumberFormat="1" applyFont="1" applyFill="1" applyBorder="1" applyAlignment="1">
      <alignment vertical="center"/>
    </xf>
    <xf numFmtId="186" fontId="22" fillId="0" borderId="30" xfId="0" applyNumberFormat="1" applyFont="1" applyFill="1" applyBorder="1" applyAlignment="1">
      <alignment horizontal="right" vertical="center"/>
    </xf>
    <xf numFmtId="0" fontId="22" fillId="0" borderId="11" xfId="0" applyFont="1" applyFill="1" applyBorder="1" applyAlignment="1">
      <alignment horizontal="center" vertical="center" shrinkToFit="1"/>
    </xf>
    <xf numFmtId="0" fontId="22" fillId="0" borderId="34" xfId="0" applyFont="1" applyFill="1" applyBorder="1" applyAlignment="1">
      <alignment horizontal="center" vertical="center" shrinkToFit="1"/>
    </xf>
    <xf numFmtId="0" fontId="22" fillId="0" borderId="13" xfId="0" applyFont="1" applyFill="1" applyBorder="1" applyAlignment="1">
      <alignment horizontal="center" vertical="center" shrinkToFit="1"/>
    </xf>
    <xf numFmtId="0" fontId="22" fillId="0" borderId="35" xfId="0" applyFont="1" applyFill="1" applyBorder="1" applyAlignment="1">
      <alignment horizontal="center" vertical="center" shrinkToFit="1"/>
    </xf>
    <xf numFmtId="196" fontId="22" fillId="0" borderId="18" xfId="0" applyNumberFormat="1" applyFont="1" applyFill="1" applyBorder="1" applyAlignment="1">
      <alignment horizontal="right" vertical="center" shrinkToFit="1"/>
    </xf>
    <xf numFmtId="187" fontId="22" fillId="0" borderId="30" xfId="0" applyNumberFormat="1" applyFont="1" applyFill="1" applyBorder="1" applyAlignment="1">
      <alignment horizontal="right" vertical="center" shrinkToFit="1"/>
    </xf>
    <xf numFmtId="189" fontId="22" fillId="0" borderId="0" xfId="0" applyNumberFormat="1" applyFont="1" applyFill="1" applyBorder="1" applyAlignment="1">
      <alignment vertical="center" shrinkToFit="1"/>
    </xf>
    <xf numFmtId="196" fontId="22" fillId="0" borderId="0" xfId="0" applyNumberFormat="1" applyFont="1" applyFill="1" applyBorder="1" applyAlignment="1">
      <alignment horizontal="right" vertical="center" shrinkToFit="1"/>
    </xf>
    <xf numFmtId="0" fontId="22" fillId="0" borderId="37" xfId="0" applyFont="1" applyFill="1" applyBorder="1" applyAlignment="1">
      <alignment horizontal="center" vertical="center"/>
    </xf>
    <xf numFmtId="208" fontId="20" fillId="0" borderId="0" xfId="0" applyNumberFormat="1" applyFont="1" applyFill="1" applyBorder="1" applyAlignment="1">
      <alignment horizontal="right" vertical="center" shrinkToFit="1"/>
    </xf>
    <xf numFmtId="0" fontId="22" fillId="0" borderId="18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/>
    </xf>
    <xf numFmtId="186" fontId="22" fillId="0" borderId="28" xfId="0" applyNumberFormat="1" applyFont="1" applyFill="1" applyBorder="1" applyAlignment="1">
      <alignment horizontal="right" vertical="center" shrinkToFit="1"/>
    </xf>
    <xf numFmtId="0" fontId="22" fillId="0" borderId="28" xfId="0" applyFont="1" applyFill="1" applyBorder="1"/>
    <xf numFmtId="0" fontId="22" fillId="0" borderId="0" xfId="0" applyFont="1" applyFill="1" applyBorder="1" applyAlignment="1">
      <alignment horizontal="center" vertical="center"/>
    </xf>
    <xf numFmtId="185" fontId="22" fillId="0" borderId="28" xfId="0" applyNumberFormat="1" applyFont="1" applyFill="1" applyBorder="1" applyAlignment="1">
      <alignment horizontal="right" vertical="center" shrinkToFit="1"/>
    </xf>
    <xf numFmtId="0" fontId="22" fillId="0" borderId="0" xfId="0" applyFont="1" applyFill="1" applyBorder="1"/>
    <xf numFmtId="49" fontId="22" fillId="0" borderId="33" xfId="0" applyNumberFormat="1" applyFont="1" applyFill="1" applyBorder="1" applyAlignment="1">
      <alignment vertical="center"/>
    </xf>
    <xf numFmtId="185" fontId="22" fillId="0" borderId="0" xfId="0" applyNumberFormat="1" applyFont="1" applyFill="1" applyBorder="1"/>
    <xf numFmtId="185" fontId="22" fillId="0" borderId="0" xfId="0" applyNumberFormat="1" applyFont="1" applyFill="1" applyBorder="1" applyAlignment="1">
      <alignment vertical="center" shrinkToFit="1"/>
    </xf>
    <xf numFmtId="185" fontId="22" fillId="0" borderId="69" xfId="0" applyNumberFormat="1" applyFont="1" applyFill="1" applyBorder="1" applyAlignment="1">
      <alignment vertical="center" shrinkToFit="1"/>
    </xf>
    <xf numFmtId="185" fontId="22" fillId="0" borderId="86" xfId="0" applyNumberFormat="1" applyFont="1" applyFill="1" applyBorder="1" applyAlignment="1">
      <alignment horizontal="right" vertical="center" shrinkToFit="1"/>
    </xf>
    <xf numFmtId="176" fontId="20" fillId="0" borderId="0" xfId="0" applyNumberFormat="1" applyFont="1" applyFill="1" applyBorder="1" applyAlignment="1">
      <alignment horizontal="right" vertical="center"/>
    </xf>
    <xf numFmtId="176" fontId="20" fillId="0" borderId="0" xfId="0" applyNumberFormat="1" applyFont="1" applyFill="1" applyBorder="1" applyAlignment="1">
      <alignment vertical="center"/>
    </xf>
    <xf numFmtId="176" fontId="20" fillId="0" borderId="29" xfId="0" applyNumberFormat="1" applyFont="1" applyFill="1" applyBorder="1" applyAlignment="1">
      <alignment vertical="center"/>
    </xf>
    <xf numFmtId="176" fontId="22" fillId="0" borderId="0" xfId="0" applyNumberFormat="1" applyFont="1" applyFill="1" applyBorder="1" applyAlignment="1">
      <alignment horizontal="right" vertical="center"/>
    </xf>
    <xf numFmtId="177" fontId="23" fillId="25" borderId="28" xfId="0" applyNumberFormat="1" applyFont="1" applyFill="1" applyBorder="1" applyAlignment="1">
      <alignment vertical="center"/>
    </xf>
    <xf numFmtId="179" fontId="23" fillId="25" borderId="28" xfId="0" applyNumberFormat="1" applyFont="1" applyFill="1" applyBorder="1" applyAlignment="1">
      <alignment vertical="center"/>
    </xf>
    <xf numFmtId="181" fontId="23" fillId="25" borderId="28" xfId="0" applyNumberFormat="1" applyFont="1" applyFill="1" applyBorder="1" applyAlignment="1">
      <alignment vertical="center"/>
    </xf>
    <xf numFmtId="179" fontId="23" fillId="25" borderId="28" xfId="0" applyNumberFormat="1" applyFont="1" applyFill="1" applyBorder="1" applyAlignment="1">
      <alignment horizontal="right" vertical="center"/>
    </xf>
    <xf numFmtId="179" fontId="21" fillId="0" borderId="0" xfId="0" applyNumberFormat="1" applyFont="1" applyFill="1" applyBorder="1" applyAlignment="1">
      <alignment horizontal="right" vertical="center"/>
    </xf>
    <xf numFmtId="176" fontId="22" fillId="25" borderId="0" xfId="0" applyNumberFormat="1" applyFont="1" applyFill="1" applyBorder="1" applyAlignment="1">
      <alignment horizontal="right" vertical="center"/>
    </xf>
    <xf numFmtId="185" fontId="22" fillId="25" borderId="0" xfId="0" applyNumberFormat="1" applyFont="1" applyFill="1" applyBorder="1" applyAlignment="1">
      <alignment horizontal="right" vertical="center"/>
    </xf>
    <xf numFmtId="185" fontId="22" fillId="25" borderId="0" xfId="0" applyNumberFormat="1" applyFont="1" applyFill="1" applyBorder="1" applyAlignment="1">
      <alignment vertical="center"/>
    </xf>
    <xf numFmtId="189" fontId="22" fillId="25" borderId="18" xfId="0" applyNumberFormat="1" applyFont="1" applyFill="1" applyBorder="1" applyAlignment="1">
      <alignment vertical="center" shrinkToFit="1"/>
    </xf>
    <xf numFmtId="189" fontId="22" fillId="25" borderId="0" xfId="0" applyNumberFormat="1" applyFont="1" applyFill="1" applyBorder="1" applyAlignment="1">
      <alignment vertical="center" shrinkToFit="1"/>
    </xf>
    <xf numFmtId="177" fontId="20" fillId="0" borderId="0" xfId="0" applyNumberFormat="1" applyFont="1" applyFill="1" applyBorder="1" applyAlignment="1">
      <alignment horizontal="right" vertical="center" shrinkToFit="1"/>
    </xf>
    <xf numFmtId="209" fontId="20" fillId="0" borderId="0" xfId="0" applyNumberFormat="1" applyFont="1" applyFill="1" applyBorder="1" applyAlignment="1">
      <alignment vertical="center" shrinkToFit="1"/>
    </xf>
    <xf numFmtId="41" fontId="20" fillId="0" borderId="69" xfId="0" applyNumberFormat="1" applyFont="1" applyFill="1" applyBorder="1" applyAlignment="1">
      <alignment horizontal="right" vertical="center" shrinkToFit="1"/>
    </xf>
    <xf numFmtId="185" fontId="32" fillId="0" borderId="0" xfId="0" applyNumberFormat="1" applyFont="1" applyFill="1" applyBorder="1" applyAlignment="1">
      <alignment vertical="center"/>
    </xf>
    <xf numFmtId="185" fontId="20" fillId="0" borderId="28" xfId="0" applyNumberFormat="1" applyFont="1" applyFill="1" applyBorder="1" applyAlignment="1">
      <alignment horizontal="right" vertical="center"/>
    </xf>
    <xf numFmtId="185" fontId="32" fillId="0" borderId="0" xfId="0" applyNumberFormat="1" applyFont="1" applyFill="1" applyBorder="1" applyAlignment="1">
      <alignment horizontal="right" vertical="center"/>
    </xf>
    <xf numFmtId="185" fontId="32" fillId="0" borderId="28" xfId="0" applyNumberFormat="1" applyFont="1" applyFill="1" applyBorder="1" applyAlignment="1">
      <alignment horizontal="right" vertical="center"/>
    </xf>
    <xf numFmtId="196" fontId="32" fillId="0" borderId="28" xfId="0" applyNumberFormat="1" applyFont="1" applyFill="1" applyBorder="1" applyAlignment="1">
      <alignment vertical="center"/>
    </xf>
    <xf numFmtId="185" fontId="32" fillId="0" borderId="28" xfId="0" applyNumberFormat="1" applyFont="1" applyFill="1" applyBorder="1" applyAlignment="1">
      <alignment vertical="center"/>
    </xf>
    <xf numFmtId="189" fontId="32" fillId="0" borderId="0" xfId="0" applyNumberFormat="1" applyFont="1" applyFill="1" applyBorder="1" applyAlignment="1">
      <alignment horizontal="right" vertical="center"/>
    </xf>
    <xf numFmtId="0" fontId="32" fillId="0" borderId="16" xfId="0" applyFont="1" applyFill="1" applyBorder="1" applyAlignment="1">
      <alignment horizontal="justify" vertical="center" indent="1"/>
    </xf>
    <xf numFmtId="0" fontId="20" fillId="0" borderId="31" xfId="0" applyFont="1" applyFill="1" applyBorder="1" applyAlignment="1">
      <alignment horizontal="distributed" vertical="center"/>
    </xf>
    <xf numFmtId="185" fontId="32" fillId="0" borderId="33" xfId="0" applyNumberFormat="1" applyFont="1" applyFill="1" applyBorder="1" applyAlignment="1">
      <alignment horizontal="right" vertical="center"/>
    </xf>
    <xf numFmtId="0" fontId="32" fillId="0" borderId="0" xfId="0" applyFont="1" applyFill="1" applyAlignment="1">
      <alignment vertical="center"/>
    </xf>
    <xf numFmtId="176" fontId="31" fillId="0" borderId="0" xfId="0" applyNumberFormat="1" applyFont="1" applyFill="1" applyBorder="1" applyAlignment="1">
      <alignment horizontal="right" vertical="center"/>
    </xf>
    <xf numFmtId="183" fontId="31" fillId="0" borderId="0" xfId="0" applyNumberFormat="1" applyFont="1" applyFill="1" applyBorder="1" applyAlignment="1">
      <alignment horizontal="right" vertical="center"/>
    </xf>
    <xf numFmtId="180" fontId="31" fillId="0" borderId="0" xfId="0" applyNumberFormat="1" applyFont="1" applyFill="1" applyBorder="1" applyAlignment="1">
      <alignment horizontal="right" vertical="center"/>
    </xf>
    <xf numFmtId="183" fontId="31" fillId="0" borderId="29" xfId="0" applyNumberFormat="1" applyFont="1" applyFill="1" applyBorder="1" applyAlignment="1">
      <alignment horizontal="right" vertical="center"/>
    </xf>
    <xf numFmtId="182" fontId="31" fillId="0" borderId="0" xfId="0" applyNumberFormat="1" applyFont="1" applyFill="1" applyBorder="1" applyAlignment="1">
      <alignment horizontal="right" vertical="center"/>
    </xf>
    <xf numFmtId="182" fontId="31" fillId="0" borderId="90" xfId="0" applyNumberFormat="1" applyFont="1" applyFill="1" applyBorder="1" applyAlignment="1">
      <alignment horizontal="right" vertical="center"/>
    </xf>
    <xf numFmtId="185" fontId="31" fillId="0" borderId="0" xfId="0" applyNumberFormat="1" applyFont="1" applyFill="1" applyBorder="1" applyAlignment="1">
      <alignment horizontal="right" vertical="center"/>
    </xf>
    <xf numFmtId="185" fontId="31" fillId="0" borderId="91" xfId="0" applyNumberFormat="1" applyFont="1" applyFill="1" applyBorder="1" applyAlignment="1">
      <alignment horizontal="right" vertical="center"/>
    </xf>
    <xf numFmtId="185" fontId="31" fillId="0" borderId="90" xfId="0" applyNumberFormat="1" applyFont="1" applyFill="1" applyBorder="1" applyAlignment="1">
      <alignment horizontal="right" vertical="center"/>
    </xf>
    <xf numFmtId="176" fontId="32" fillId="0" borderId="29" xfId="0" applyNumberFormat="1" applyFont="1" applyFill="1" applyBorder="1" applyAlignment="1">
      <alignment horizontal="center" vertical="center"/>
    </xf>
    <xf numFmtId="182" fontId="32" fillId="0" borderId="29" xfId="0" applyNumberFormat="1" applyFont="1" applyFill="1" applyBorder="1" applyAlignment="1">
      <alignment horizontal="center" vertical="center"/>
    </xf>
    <xf numFmtId="182" fontId="32" fillId="0" borderId="33" xfId="0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Border="1" applyAlignment="1">
      <alignment vertical="center"/>
    </xf>
    <xf numFmtId="0" fontId="20" fillId="0" borderId="29" xfId="0" applyFont="1" applyFill="1" applyBorder="1" applyAlignment="1">
      <alignment vertical="center"/>
    </xf>
    <xf numFmtId="182" fontId="20" fillId="0" borderId="11" xfId="0" applyNumberFormat="1" applyFont="1" applyFill="1" applyBorder="1" applyAlignment="1">
      <alignment horizontal="center" vertical="center"/>
    </xf>
    <xf numFmtId="182" fontId="20" fillId="0" borderId="13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distributed" vertical="center"/>
    </xf>
    <xf numFmtId="176" fontId="20" fillId="0" borderId="0" xfId="0" applyNumberFormat="1" applyFont="1" applyFill="1" applyBorder="1" applyAlignment="1">
      <alignment horizontal="right" vertical="center"/>
    </xf>
    <xf numFmtId="178" fontId="20" fillId="0" borderId="0" xfId="0" applyNumberFormat="1" applyFont="1" applyFill="1" applyBorder="1" applyAlignment="1">
      <alignment vertical="center"/>
    </xf>
    <xf numFmtId="178" fontId="20" fillId="0" borderId="0" xfId="0" applyNumberFormat="1" applyFont="1" applyFill="1" applyBorder="1" applyAlignment="1">
      <alignment vertical="center" shrinkToFit="1"/>
    </xf>
    <xf numFmtId="176" fontId="20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right" vertical="center"/>
    </xf>
    <xf numFmtId="0" fontId="20" fillId="0" borderId="11" xfId="0" applyFont="1" applyFill="1" applyBorder="1" applyAlignment="1">
      <alignment horizontal="center" vertical="center"/>
    </xf>
    <xf numFmtId="176" fontId="20" fillId="0" borderId="29" xfId="0" applyNumberFormat="1" applyFont="1" applyFill="1" applyBorder="1" applyAlignment="1">
      <alignment vertical="center"/>
    </xf>
    <xf numFmtId="0" fontId="22" fillId="0" borderId="11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distributed" vertical="center"/>
    </xf>
    <xf numFmtId="183" fontId="22" fillId="25" borderId="0" xfId="0" applyNumberFormat="1" applyFont="1" applyFill="1" applyBorder="1" applyAlignment="1">
      <alignment horizontal="right" vertical="center"/>
    </xf>
    <xf numFmtId="184" fontId="22" fillId="0" borderId="90" xfId="0" applyNumberFormat="1" applyFont="1" applyFill="1" applyBorder="1" applyAlignment="1">
      <alignment horizontal="right" vertical="center"/>
    </xf>
    <xf numFmtId="180" fontId="22" fillId="25" borderId="0" xfId="0" applyNumberFormat="1" applyFont="1" applyFill="1" applyBorder="1" applyAlignment="1">
      <alignment horizontal="right" vertical="center"/>
    </xf>
    <xf numFmtId="180" fontId="22" fillId="0" borderId="90" xfId="0" applyNumberFormat="1" applyFont="1" applyFill="1" applyBorder="1" applyAlignment="1">
      <alignment horizontal="right" vertical="center"/>
    </xf>
    <xf numFmtId="183" fontId="22" fillId="25" borderId="29" xfId="0" applyNumberFormat="1" applyFont="1" applyFill="1" applyBorder="1" applyAlignment="1">
      <alignment horizontal="right" vertical="center"/>
    </xf>
    <xf numFmtId="182" fontId="20" fillId="0" borderId="69" xfId="0" applyNumberFormat="1" applyFont="1" applyFill="1" applyBorder="1" applyAlignment="1">
      <alignment horizontal="right" vertical="center"/>
    </xf>
    <xf numFmtId="191" fontId="22" fillId="0" borderId="90" xfId="0" applyNumberFormat="1" applyFont="1" applyFill="1" applyBorder="1" applyAlignment="1">
      <alignment vertical="center" shrinkToFit="1"/>
    </xf>
    <xf numFmtId="191" fontId="22" fillId="25" borderId="90" xfId="0" applyNumberFormat="1" applyFont="1" applyFill="1" applyBorder="1" applyAlignment="1">
      <alignment vertical="center" shrinkToFit="1"/>
    </xf>
    <xf numFmtId="178" fontId="22" fillId="25" borderId="90" xfId="0" applyNumberFormat="1" applyFont="1" applyFill="1" applyBorder="1" applyAlignment="1">
      <alignment vertical="center" shrinkToFit="1"/>
    </xf>
    <xf numFmtId="176" fontId="20" fillId="0" borderId="0" xfId="34" applyNumberFormat="1" applyFont="1" applyFill="1" applyBorder="1" applyAlignment="1" applyProtection="1">
      <alignment vertical="center" shrinkToFit="1"/>
    </xf>
    <xf numFmtId="176" fontId="20" fillId="0" borderId="0" xfId="34" applyNumberFormat="1" applyFont="1" applyFill="1" applyBorder="1" applyAlignment="1" applyProtection="1">
      <alignment horizontal="right" vertical="center" shrinkToFit="1"/>
    </xf>
    <xf numFmtId="176" fontId="22" fillId="0" borderId="0" xfId="34" applyNumberFormat="1" applyFont="1" applyFill="1" applyBorder="1" applyAlignment="1" applyProtection="1">
      <alignment horizontal="right" vertical="center" shrinkToFit="1"/>
    </xf>
    <xf numFmtId="178" fontId="22" fillId="0" borderId="90" xfId="0" applyNumberFormat="1" applyFont="1" applyFill="1" applyBorder="1" applyAlignment="1">
      <alignment vertical="center"/>
    </xf>
    <xf numFmtId="176" fontId="22" fillId="25" borderId="0" xfId="34" applyNumberFormat="1" applyFont="1" applyFill="1" applyBorder="1" applyAlignment="1" applyProtection="1">
      <alignment horizontal="right" vertical="center" shrinkToFit="1"/>
    </xf>
    <xf numFmtId="194" fontId="20" fillId="0" borderId="0" xfId="34" applyNumberFormat="1" applyFont="1" applyFill="1" applyBorder="1" applyAlignment="1" applyProtection="1">
      <alignment vertical="center" shrinkToFit="1"/>
    </xf>
    <xf numFmtId="194" fontId="22" fillId="25" borderId="0" xfId="34" applyNumberFormat="1" applyFont="1" applyFill="1" applyBorder="1" applyAlignment="1" applyProtection="1">
      <alignment vertical="center" shrinkToFit="1"/>
    </xf>
    <xf numFmtId="206" fontId="22" fillId="0" borderId="90" xfId="0" applyNumberFormat="1" applyFont="1" applyFill="1" applyBorder="1" applyAlignment="1">
      <alignment vertical="center"/>
    </xf>
    <xf numFmtId="195" fontId="20" fillId="0" borderId="0" xfId="34" applyNumberFormat="1" applyFont="1" applyFill="1" applyBorder="1" applyAlignment="1" applyProtection="1">
      <alignment vertical="center" shrinkToFit="1"/>
    </xf>
    <xf numFmtId="195" fontId="22" fillId="25" borderId="0" xfId="34" applyNumberFormat="1" applyFont="1" applyFill="1" applyBorder="1" applyAlignment="1" applyProtection="1">
      <alignment vertical="center" shrinkToFit="1"/>
    </xf>
    <xf numFmtId="185" fontId="20" fillId="0" borderId="0" xfId="34" applyNumberFormat="1" applyFont="1" applyFill="1" applyBorder="1" applyAlignment="1" applyProtection="1">
      <alignment vertical="center" shrinkToFit="1"/>
    </xf>
    <xf numFmtId="185" fontId="22" fillId="25" borderId="0" xfId="34" applyNumberFormat="1" applyFont="1" applyFill="1" applyBorder="1" applyAlignment="1" applyProtection="1">
      <alignment vertical="center" shrinkToFit="1"/>
    </xf>
    <xf numFmtId="185" fontId="22" fillId="0" borderId="90" xfId="0" applyNumberFormat="1" applyFont="1" applyFill="1" applyBorder="1" applyAlignment="1">
      <alignment vertical="center"/>
    </xf>
    <xf numFmtId="0" fontId="22" fillId="0" borderId="90" xfId="0" applyFont="1" applyFill="1" applyBorder="1" applyAlignment="1">
      <alignment vertical="center" shrinkToFit="1"/>
    </xf>
    <xf numFmtId="189" fontId="20" fillId="0" borderId="0" xfId="0" applyNumberFormat="1" applyFont="1" applyFill="1" applyAlignment="1">
      <alignment vertical="center"/>
    </xf>
    <xf numFmtId="178" fontId="20" fillId="0" borderId="0" xfId="0" applyNumberFormat="1" applyFont="1" applyFill="1" applyBorder="1" applyAlignment="1">
      <alignment horizontal="right" vertical="center" shrinkToFit="1"/>
    </xf>
    <xf numFmtId="185" fontId="32" fillId="0" borderId="29" xfId="0" applyNumberFormat="1" applyFont="1" applyFill="1" applyBorder="1" applyAlignment="1">
      <alignment horizontal="right" vertical="center"/>
    </xf>
    <xf numFmtId="185" fontId="20" fillId="0" borderId="74" xfId="0" applyNumberFormat="1" applyFont="1" applyFill="1" applyBorder="1" applyAlignment="1">
      <alignment vertical="center"/>
    </xf>
    <xf numFmtId="185" fontId="20" fillId="0" borderId="81" xfId="0" applyNumberFormat="1" applyFont="1" applyFill="1" applyBorder="1" applyAlignment="1">
      <alignment vertical="center"/>
    </xf>
    <xf numFmtId="185" fontId="20" fillId="0" borderId="18" xfId="0" applyNumberFormat="1" applyFont="1" applyFill="1" applyBorder="1" applyAlignment="1">
      <alignment vertical="center"/>
    </xf>
    <xf numFmtId="185" fontId="20" fillId="0" borderId="69" xfId="0" applyNumberFormat="1" applyFont="1" applyFill="1" applyBorder="1" applyAlignment="1">
      <alignment horizontal="right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20" fillId="0" borderId="77" xfId="0" applyFont="1" applyFill="1" applyBorder="1" applyAlignment="1">
      <alignment horizontal="center" vertical="center"/>
    </xf>
    <xf numFmtId="178" fontId="20" fillId="0" borderId="0" xfId="0" applyNumberFormat="1" applyFont="1" applyFill="1" applyBorder="1" applyAlignment="1">
      <alignment vertical="center" shrinkToFit="1"/>
    </xf>
    <xf numFmtId="0" fontId="20" fillId="0" borderId="11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2" fillId="0" borderId="92" xfId="0" applyFont="1" applyFill="1" applyBorder="1" applyAlignment="1">
      <alignment horizontal="center" vertical="center"/>
    </xf>
    <xf numFmtId="185" fontId="20" fillId="0" borderId="0" xfId="0" applyNumberFormat="1" applyFont="1" applyFill="1" applyBorder="1"/>
    <xf numFmtId="185" fontId="20" fillId="0" borderId="69" xfId="0" applyNumberFormat="1" applyFont="1" applyFill="1" applyBorder="1" applyAlignment="1">
      <alignment vertical="center" shrinkToFit="1"/>
    </xf>
    <xf numFmtId="176" fontId="20" fillId="0" borderId="0" xfId="0" applyNumberFormat="1" applyFont="1" applyFill="1" applyBorder="1" applyAlignment="1">
      <alignment horizontal="right" vertical="center"/>
    </xf>
    <xf numFmtId="184" fontId="33" fillId="0" borderId="0" xfId="0" applyNumberFormat="1" applyFont="1" applyFill="1" applyBorder="1" applyAlignment="1">
      <alignment horizontal="right" vertical="center"/>
    </xf>
    <xf numFmtId="0" fontId="21" fillId="0" borderId="93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20" fillId="0" borderId="29" xfId="0" applyFont="1" applyFill="1" applyBorder="1" applyAlignment="1">
      <alignment vertical="center"/>
    </xf>
    <xf numFmtId="0" fontId="20" fillId="0" borderId="26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distributed" vertical="center"/>
    </xf>
    <xf numFmtId="178" fontId="20" fillId="0" borderId="0" xfId="0" applyNumberFormat="1" applyFont="1" applyFill="1" applyBorder="1" applyAlignment="1">
      <alignment vertical="center" shrinkToFit="1"/>
    </xf>
    <xf numFmtId="0" fontId="20" fillId="0" borderId="20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38" xfId="0" applyFont="1" applyFill="1" applyBorder="1" applyAlignment="1">
      <alignment horizontal="center" vertical="center"/>
    </xf>
    <xf numFmtId="0" fontId="22" fillId="0" borderId="37" xfId="0" applyFont="1" applyFill="1" applyBorder="1" applyAlignment="1">
      <alignment horizontal="center" vertical="center"/>
    </xf>
    <xf numFmtId="0" fontId="20" fillId="0" borderId="77" xfId="0" applyFont="1" applyFill="1" applyBorder="1" applyAlignment="1">
      <alignment horizontal="center" vertical="center"/>
    </xf>
    <xf numFmtId="185" fontId="30" fillId="0" borderId="0" xfId="0" applyNumberFormat="1" applyFont="1" applyFill="1" applyBorder="1"/>
    <xf numFmtId="0" fontId="20" fillId="0" borderId="47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49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55" xfId="0" applyFont="1" applyFill="1" applyBorder="1" applyAlignment="1">
      <alignment horizontal="center" vertical="center"/>
    </xf>
    <xf numFmtId="0" fontId="20" fillId="0" borderId="56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20" fillId="0" borderId="29" xfId="0" applyFont="1" applyFill="1" applyBorder="1" applyAlignment="1">
      <alignment vertical="center"/>
    </xf>
    <xf numFmtId="182" fontId="20" fillId="0" borderId="11" xfId="0" applyNumberFormat="1" applyFont="1" applyFill="1" applyBorder="1" applyAlignment="1">
      <alignment horizontal="center" vertical="center"/>
    </xf>
    <xf numFmtId="182" fontId="20" fillId="0" borderId="13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distributed" vertical="center"/>
    </xf>
    <xf numFmtId="176" fontId="20" fillId="0" borderId="0" xfId="0" applyNumberFormat="1" applyFont="1" applyFill="1" applyBorder="1" applyAlignment="1">
      <alignment horizontal="right" vertical="center"/>
    </xf>
    <xf numFmtId="0" fontId="20" fillId="0" borderId="55" xfId="0" applyFont="1" applyFill="1" applyBorder="1" applyAlignment="1">
      <alignment horizontal="center" vertical="center" shrinkToFit="1"/>
    </xf>
    <xf numFmtId="178" fontId="20" fillId="0" borderId="0" xfId="0" applyNumberFormat="1" applyFont="1" applyFill="1" applyBorder="1" applyAlignment="1">
      <alignment vertical="center"/>
    </xf>
    <xf numFmtId="178" fontId="20" fillId="0" borderId="0" xfId="0" applyNumberFormat="1" applyFont="1" applyFill="1" applyBorder="1" applyAlignment="1">
      <alignment vertical="center" shrinkToFit="1"/>
    </xf>
    <xf numFmtId="176" fontId="20" fillId="0" borderId="0" xfId="0" applyNumberFormat="1" applyFont="1" applyFill="1" applyBorder="1" applyAlignment="1">
      <alignment vertical="center"/>
    </xf>
    <xf numFmtId="178" fontId="22" fillId="0" borderId="28" xfId="0" applyNumberFormat="1" applyFont="1" applyFill="1" applyBorder="1" applyAlignment="1">
      <alignment vertical="center"/>
    </xf>
    <xf numFmtId="176" fontId="22" fillId="0" borderId="18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right" vertical="center"/>
    </xf>
    <xf numFmtId="0" fontId="20" fillId="0" borderId="11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178" fontId="22" fillId="0" borderId="18" xfId="0" applyNumberFormat="1" applyFont="1" applyFill="1" applyBorder="1" applyAlignment="1">
      <alignment vertical="center"/>
    </xf>
    <xf numFmtId="189" fontId="20" fillId="0" borderId="0" xfId="0" applyNumberFormat="1" applyFont="1" applyFill="1" applyBorder="1" applyAlignment="1">
      <alignment vertical="center"/>
    </xf>
    <xf numFmtId="178" fontId="20" fillId="0" borderId="29" xfId="0" applyNumberFormat="1" applyFont="1" applyFill="1" applyBorder="1" applyAlignment="1">
      <alignment vertical="center" shrinkToFit="1"/>
    </xf>
    <xf numFmtId="0" fontId="22" fillId="0" borderId="11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2" fillId="0" borderId="37" xfId="0" applyFont="1" applyFill="1" applyBorder="1" applyAlignment="1">
      <alignment horizontal="center" vertical="center"/>
    </xf>
    <xf numFmtId="0" fontId="20" fillId="0" borderId="38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distributed" vertical="center"/>
    </xf>
    <xf numFmtId="0" fontId="20" fillId="0" borderId="32" xfId="0" applyFont="1" applyFill="1" applyBorder="1" applyAlignment="1">
      <alignment horizontal="distributed" vertical="center"/>
    </xf>
    <xf numFmtId="0" fontId="25" fillId="0" borderId="16" xfId="0" applyFont="1" applyFill="1" applyBorder="1" applyAlignment="1">
      <alignment horizontal="distributed" vertical="center"/>
    </xf>
    <xf numFmtId="196" fontId="20" fillId="0" borderId="0" xfId="0" applyNumberFormat="1" applyFont="1" applyFill="1" applyBorder="1" applyAlignment="1">
      <alignment vertical="center"/>
    </xf>
    <xf numFmtId="0" fontId="20" fillId="0" borderId="77" xfId="0" applyFont="1" applyFill="1" applyBorder="1" applyAlignment="1">
      <alignment horizontal="center" vertical="center"/>
    </xf>
    <xf numFmtId="210" fontId="21" fillId="0" borderId="0" xfId="0" applyNumberFormat="1" applyFont="1" applyFill="1" applyBorder="1" applyAlignment="1">
      <alignment vertical="center"/>
    </xf>
    <xf numFmtId="177" fontId="23" fillId="0" borderId="28" xfId="0" applyNumberFormat="1" applyFont="1" applyFill="1" applyBorder="1" applyAlignment="1">
      <alignment vertical="center"/>
    </xf>
    <xf numFmtId="179" fontId="23" fillId="0" borderId="28" xfId="0" applyNumberFormat="1" applyFont="1" applyFill="1" applyBorder="1" applyAlignment="1">
      <alignment vertical="center"/>
    </xf>
    <xf numFmtId="181" fontId="23" fillId="0" borderId="28" xfId="0" applyNumberFormat="1" applyFont="1" applyFill="1" applyBorder="1" applyAlignment="1">
      <alignment vertical="center"/>
    </xf>
    <xf numFmtId="179" fontId="23" fillId="0" borderId="28" xfId="0" applyNumberFormat="1" applyFont="1" applyFill="1" applyBorder="1" applyAlignment="1">
      <alignment horizontal="right" vertical="center"/>
    </xf>
    <xf numFmtId="211" fontId="20" fillId="0" borderId="0" xfId="0" applyNumberFormat="1" applyFont="1" applyFill="1" applyBorder="1" applyAlignment="1">
      <alignment horizontal="right" vertical="center"/>
    </xf>
    <xf numFmtId="185" fontId="22" fillId="0" borderId="15" xfId="33" applyNumberFormat="1" applyFont="1" applyFill="1" applyBorder="1" applyAlignment="1" applyProtection="1">
      <alignment vertical="center"/>
    </xf>
    <xf numFmtId="185" fontId="22" fillId="0" borderId="0" xfId="33" applyNumberFormat="1" applyFont="1" applyFill="1" applyBorder="1" applyAlignment="1" applyProtection="1">
      <alignment vertical="center"/>
    </xf>
    <xf numFmtId="185" fontId="22" fillId="0" borderId="0" xfId="33" applyNumberFormat="1" applyFont="1" applyFill="1" applyBorder="1" applyAlignment="1" applyProtection="1">
      <alignment horizontal="left" vertical="center"/>
    </xf>
    <xf numFmtId="186" fontId="22" fillId="0" borderId="28" xfId="33" applyNumberFormat="1" applyFont="1" applyFill="1" applyBorder="1" applyAlignment="1" applyProtection="1">
      <alignment vertical="center" shrinkToFit="1"/>
    </xf>
    <xf numFmtId="185" fontId="20" fillId="0" borderId="15" xfId="33" applyNumberFormat="1" applyFont="1" applyFill="1" applyBorder="1" applyAlignment="1" applyProtection="1">
      <alignment vertical="center"/>
    </xf>
    <xf numFmtId="185" fontId="20" fillId="0" borderId="0" xfId="33" applyNumberFormat="1" applyFont="1" applyFill="1" applyBorder="1" applyAlignment="1" applyProtection="1">
      <alignment vertical="center"/>
    </xf>
    <xf numFmtId="186" fontId="20" fillId="0" borderId="28" xfId="33" applyNumberFormat="1" applyFont="1" applyFill="1" applyBorder="1" applyAlignment="1" applyProtection="1">
      <alignment vertical="center" shrinkToFit="1"/>
    </xf>
    <xf numFmtId="0" fontId="20" fillId="0" borderId="0" xfId="0" applyFont="1" applyFill="1" applyBorder="1" applyAlignment="1"/>
    <xf numFmtId="186" fontId="20" fillId="0" borderId="28" xfId="33" applyNumberFormat="1" applyFont="1" applyFill="1" applyBorder="1" applyAlignment="1" applyProtection="1">
      <alignment vertical="center"/>
    </xf>
    <xf numFmtId="185" fontId="32" fillId="0" borderId="15" xfId="33" applyNumberFormat="1" applyFont="1" applyFill="1" applyBorder="1" applyAlignment="1" applyProtection="1">
      <alignment vertical="center"/>
    </xf>
    <xf numFmtId="185" fontId="32" fillId="0" borderId="0" xfId="33" applyNumberFormat="1" applyFont="1" applyFill="1" applyBorder="1" applyAlignment="1" applyProtection="1">
      <alignment vertical="center"/>
    </xf>
    <xf numFmtId="0" fontId="32" fillId="0" borderId="0" xfId="0" applyFont="1" applyFill="1" applyBorder="1" applyAlignment="1"/>
    <xf numFmtId="186" fontId="20" fillId="0" borderId="90" xfId="33" applyNumberFormat="1" applyFont="1" applyFill="1" applyBorder="1" applyAlignment="1" applyProtection="1">
      <alignment vertical="center" shrinkToFit="1"/>
    </xf>
    <xf numFmtId="176" fontId="20" fillId="0" borderId="36" xfId="0" applyNumberFormat="1" applyFont="1" applyFill="1" applyBorder="1"/>
    <xf numFmtId="176" fontId="20" fillId="0" borderId="29" xfId="0" applyNumberFormat="1" applyFont="1" applyFill="1" applyBorder="1"/>
    <xf numFmtId="187" fontId="20" fillId="0" borderId="33" xfId="0" applyNumberFormat="1" applyFont="1" applyFill="1" applyBorder="1"/>
    <xf numFmtId="188" fontId="31" fillId="0" borderId="29" xfId="0" applyNumberFormat="1" applyFont="1" applyFill="1" applyBorder="1" applyAlignment="1">
      <alignment horizontal="right" vertical="center" indent="1"/>
    </xf>
    <xf numFmtId="0" fontId="32" fillId="0" borderId="33" xfId="0" applyFont="1" applyFill="1" applyBorder="1" applyAlignment="1">
      <alignment horizontal="right" vertical="center" indent="1"/>
    </xf>
    <xf numFmtId="189" fontId="31" fillId="0" borderId="18" xfId="0" applyNumberFormat="1" applyFont="1" applyFill="1" applyBorder="1" applyAlignment="1">
      <alignment vertical="center"/>
    </xf>
    <xf numFmtId="176" fontId="31" fillId="0" borderId="0" xfId="0" applyNumberFormat="1" applyFont="1" applyFill="1" applyBorder="1" applyAlignment="1">
      <alignment vertical="center"/>
    </xf>
    <xf numFmtId="176" fontId="31" fillId="0" borderId="0" xfId="33" applyNumberFormat="1" applyFont="1" applyFill="1" applyBorder="1" applyAlignment="1" applyProtection="1">
      <alignment vertical="center"/>
    </xf>
    <xf numFmtId="176" fontId="31" fillId="0" borderId="41" xfId="33" applyNumberFormat="1" applyFont="1" applyFill="1" applyBorder="1" applyAlignment="1" applyProtection="1">
      <alignment vertical="center"/>
    </xf>
    <xf numFmtId="189" fontId="20" fillId="0" borderId="18" xfId="0" applyNumberFormat="1" applyFont="1" applyFill="1" applyBorder="1" applyAlignment="1">
      <alignment vertical="center"/>
    </xf>
    <xf numFmtId="176" fontId="22" fillId="0" borderId="30" xfId="0" applyNumberFormat="1" applyFont="1" applyFill="1" applyBorder="1" applyAlignment="1">
      <alignment vertical="center"/>
    </xf>
    <xf numFmtId="176" fontId="22" fillId="0" borderId="90" xfId="0" applyNumberFormat="1" applyFont="1" applyFill="1" applyBorder="1" applyAlignment="1">
      <alignment vertical="center"/>
    </xf>
    <xf numFmtId="210" fontId="32" fillId="0" borderId="0" xfId="34" applyNumberFormat="1" applyFont="1" applyFill="1" applyBorder="1" applyAlignment="1" applyProtection="1">
      <alignment vertical="center"/>
    </xf>
    <xf numFmtId="176" fontId="32" fillId="0" borderId="0" xfId="34" applyNumberFormat="1" applyFont="1" applyFill="1" applyBorder="1" applyAlignment="1" applyProtection="1">
      <alignment vertical="center"/>
    </xf>
    <xf numFmtId="176" fontId="20" fillId="0" borderId="0" xfId="34" applyNumberFormat="1" applyFont="1" applyFill="1" applyBorder="1" applyAlignment="1" applyProtection="1">
      <alignment vertical="center"/>
    </xf>
    <xf numFmtId="176" fontId="20" fillId="0" borderId="90" xfId="0" applyNumberFormat="1" applyFont="1" applyFill="1" applyBorder="1" applyAlignment="1">
      <alignment vertical="center"/>
    </xf>
    <xf numFmtId="189" fontId="32" fillId="0" borderId="0" xfId="34" applyNumberFormat="1" applyFont="1" applyFill="1" applyBorder="1" applyAlignment="1" applyProtection="1">
      <alignment vertical="center"/>
    </xf>
    <xf numFmtId="185" fontId="32" fillId="0" borderId="0" xfId="34" applyNumberFormat="1" applyFont="1" applyFill="1" applyBorder="1" applyAlignment="1" applyProtection="1">
      <alignment vertical="center"/>
    </xf>
    <xf numFmtId="185" fontId="32" fillId="0" borderId="0" xfId="34" applyNumberFormat="1" applyFont="1" applyFill="1" applyBorder="1" applyAlignment="1" applyProtection="1">
      <alignment horizontal="right" vertical="center"/>
    </xf>
    <xf numFmtId="185" fontId="20" fillId="0" borderId="0" xfId="34" applyNumberFormat="1" applyFont="1" applyFill="1" applyBorder="1" applyAlignment="1" applyProtection="1">
      <alignment vertical="center"/>
    </xf>
    <xf numFmtId="180" fontId="20" fillId="0" borderId="90" xfId="0" applyNumberFormat="1" applyFont="1" applyFill="1" applyBorder="1" applyAlignment="1">
      <alignment vertical="center"/>
    </xf>
    <xf numFmtId="176" fontId="32" fillId="0" borderId="0" xfId="34" applyNumberFormat="1" applyFont="1" applyFill="1" applyBorder="1" applyAlignment="1" applyProtection="1">
      <alignment vertical="center" shrinkToFit="1"/>
    </xf>
    <xf numFmtId="210" fontId="32" fillId="0" borderId="0" xfId="34" applyNumberFormat="1" applyFont="1" applyFill="1" applyBorder="1" applyAlignment="1" applyProtection="1">
      <alignment vertical="center" shrinkToFit="1"/>
    </xf>
    <xf numFmtId="185" fontId="32" fillId="0" borderId="0" xfId="34" applyNumberFormat="1" applyFont="1" applyFill="1" applyBorder="1" applyAlignment="1" applyProtection="1">
      <alignment vertical="center" shrinkToFit="1"/>
    </xf>
    <xf numFmtId="185" fontId="32" fillId="0" borderId="0" xfId="34" applyNumberFormat="1" applyFont="1" applyFill="1" applyBorder="1" applyAlignment="1" applyProtection="1">
      <alignment horizontal="right" vertical="center" shrinkToFit="1"/>
    </xf>
    <xf numFmtId="176" fontId="32" fillId="0" borderId="0" xfId="0" applyNumberFormat="1" applyFont="1" applyFill="1" applyBorder="1" applyAlignment="1">
      <alignment vertical="center"/>
    </xf>
    <xf numFmtId="176" fontId="32" fillId="0" borderId="29" xfId="34" applyNumberFormat="1" applyFont="1" applyFill="1" applyBorder="1" applyAlignment="1" applyProtection="1">
      <alignment vertical="center"/>
    </xf>
    <xf numFmtId="176" fontId="20" fillId="0" borderId="29" xfId="34" applyNumberFormat="1" applyFont="1" applyFill="1" applyBorder="1" applyAlignment="1" applyProtection="1">
      <alignment vertical="center"/>
    </xf>
    <xf numFmtId="176" fontId="20" fillId="0" borderId="33" xfId="0" applyNumberFormat="1" applyFont="1" applyFill="1" applyBorder="1" applyAlignment="1">
      <alignment vertical="center"/>
    </xf>
    <xf numFmtId="189" fontId="31" fillId="0" borderId="0" xfId="0" applyNumberFormat="1" applyFont="1" applyFill="1" applyBorder="1" applyAlignment="1">
      <alignment horizontal="right" vertical="center"/>
    </xf>
    <xf numFmtId="189" fontId="22" fillId="0" borderId="0" xfId="0" applyNumberFormat="1" applyFont="1" applyFill="1" applyBorder="1" applyAlignment="1">
      <alignment vertical="center"/>
    </xf>
    <xf numFmtId="189" fontId="22" fillId="0" borderId="30" xfId="0" applyNumberFormat="1" applyFont="1" applyFill="1" applyBorder="1" applyAlignment="1">
      <alignment vertical="center"/>
    </xf>
    <xf numFmtId="189" fontId="22" fillId="0" borderId="90" xfId="0" applyNumberFormat="1" applyFont="1" applyFill="1" applyBorder="1" applyAlignment="1">
      <alignment vertical="center"/>
    </xf>
    <xf numFmtId="210" fontId="32" fillId="0" borderId="0" xfId="0" applyNumberFormat="1" applyFont="1" applyFill="1" applyBorder="1" applyAlignment="1">
      <alignment horizontal="right" vertical="center"/>
    </xf>
    <xf numFmtId="189" fontId="20" fillId="0" borderId="90" xfId="0" applyNumberFormat="1" applyFont="1" applyFill="1" applyBorder="1" applyAlignment="1">
      <alignment vertical="center"/>
    </xf>
    <xf numFmtId="194" fontId="20" fillId="0" borderId="90" xfId="0" applyNumberFormat="1" applyFont="1" applyFill="1" applyBorder="1" applyAlignment="1">
      <alignment vertical="center"/>
    </xf>
    <xf numFmtId="176" fontId="32" fillId="0" borderId="29" xfId="34" applyNumberFormat="1" applyFont="1" applyFill="1" applyBorder="1" applyAlignment="1" applyProtection="1">
      <alignment horizontal="right" vertical="center"/>
    </xf>
    <xf numFmtId="185" fontId="32" fillId="0" borderId="69" xfId="0" applyNumberFormat="1" applyFont="1" applyFill="1" applyBorder="1" applyAlignment="1">
      <alignment horizontal="right" vertical="center"/>
    </xf>
    <xf numFmtId="189" fontId="20" fillId="0" borderId="33" xfId="0" applyNumberFormat="1" applyFont="1" applyFill="1" applyBorder="1" applyAlignment="1">
      <alignment vertical="center"/>
    </xf>
    <xf numFmtId="194" fontId="22" fillId="0" borderId="0" xfId="34" applyNumberFormat="1" applyFont="1" applyFill="1" applyBorder="1" applyAlignment="1" applyProtection="1">
      <alignment vertical="center" shrinkToFit="1"/>
    </xf>
    <xf numFmtId="195" fontId="22" fillId="0" borderId="0" xfId="34" applyNumberFormat="1" applyFont="1" applyFill="1" applyBorder="1" applyAlignment="1" applyProtection="1">
      <alignment vertical="center" shrinkToFit="1"/>
    </xf>
    <xf numFmtId="185" fontId="22" fillId="0" borderId="0" xfId="34" applyNumberFormat="1" applyFont="1" applyFill="1" applyBorder="1" applyAlignment="1" applyProtection="1">
      <alignment vertical="center" shrinkToFit="1"/>
    </xf>
    <xf numFmtId="189" fontId="22" fillId="0" borderId="18" xfId="0" applyNumberFormat="1" applyFont="1" applyFill="1" applyBorder="1" applyAlignment="1">
      <alignment vertical="center" shrinkToFit="1"/>
    </xf>
    <xf numFmtId="178" fontId="22" fillId="0" borderId="90" xfId="0" applyNumberFormat="1" applyFont="1" applyFill="1" applyBorder="1" applyAlignment="1">
      <alignment vertical="center" shrinkToFit="1"/>
    </xf>
    <xf numFmtId="197" fontId="32" fillId="0" borderId="84" xfId="0" applyNumberFormat="1" applyFont="1" applyFill="1" applyBorder="1" applyAlignment="1">
      <alignment horizontal="right" vertical="center"/>
    </xf>
    <xf numFmtId="185" fontId="32" fillId="0" borderId="74" xfId="0" applyNumberFormat="1" applyFont="1" applyFill="1" applyBorder="1" applyAlignment="1">
      <alignment vertical="center"/>
    </xf>
    <xf numFmtId="185" fontId="32" fillId="0" borderId="81" xfId="0" applyNumberFormat="1" applyFont="1" applyFill="1" applyBorder="1" applyAlignment="1">
      <alignment vertical="center"/>
    </xf>
    <xf numFmtId="197" fontId="32" fillId="0" borderId="85" xfId="0" applyNumberFormat="1" applyFont="1" applyFill="1" applyBorder="1" applyAlignment="1">
      <alignment horizontal="right" vertical="center"/>
    </xf>
    <xf numFmtId="185" fontId="32" fillId="0" borderId="18" xfId="0" applyNumberFormat="1" applyFont="1" applyFill="1" applyBorder="1" applyAlignment="1">
      <alignment horizontal="right" vertical="center"/>
    </xf>
    <xf numFmtId="185" fontId="32" fillId="0" borderId="30" xfId="0" applyNumberFormat="1" applyFont="1" applyFill="1" applyBorder="1" applyAlignment="1">
      <alignment horizontal="right" vertical="center"/>
    </xf>
    <xf numFmtId="185" fontId="32" fillId="0" borderId="86" xfId="0" applyNumberFormat="1" applyFont="1" applyFill="1" applyBorder="1" applyAlignment="1">
      <alignment horizontal="right" vertical="center"/>
    </xf>
    <xf numFmtId="176" fontId="32" fillId="0" borderId="18" xfId="0" applyNumberFormat="1" applyFont="1" applyFill="1" applyBorder="1" applyAlignment="1">
      <alignment horizontal="right" vertical="center"/>
    </xf>
    <xf numFmtId="183" fontId="32" fillId="0" borderId="0" xfId="0" applyNumberFormat="1" applyFont="1" applyFill="1" applyBorder="1" applyAlignment="1">
      <alignment vertical="center"/>
    </xf>
    <xf numFmtId="176" fontId="32" fillId="0" borderId="0" xfId="0" applyNumberFormat="1" applyFont="1" applyFill="1" applyBorder="1" applyAlignment="1">
      <alignment horizontal="right" vertical="center"/>
    </xf>
    <xf numFmtId="0" fontId="32" fillId="0" borderId="0" xfId="0" applyFont="1" applyFill="1" applyBorder="1" applyAlignment="1">
      <alignment vertical="center"/>
    </xf>
    <xf numFmtId="189" fontId="32" fillId="0" borderId="0" xfId="0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42" xfId="0" applyFont="1" applyFill="1" applyBorder="1" applyAlignment="1">
      <alignment horizontal="distributed" vertical="center"/>
    </xf>
    <xf numFmtId="0" fontId="21" fillId="0" borderId="43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center" vertical="center"/>
    </xf>
    <xf numFmtId="0" fontId="21" fillId="0" borderId="54" xfId="0" applyFont="1" applyFill="1" applyBorder="1" applyAlignment="1">
      <alignment horizontal="center" vertical="center"/>
    </xf>
    <xf numFmtId="0" fontId="21" fillId="0" borderId="47" xfId="0" applyFont="1" applyFill="1" applyBorder="1" applyAlignment="1">
      <alignment horizontal="center" vertical="center"/>
    </xf>
    <xf numFmtId="176" fontId="22" fillId="0" borderId="10" xfId="0" applyNumberFormat="1" applyFont="1" applyFill="1" applyBorder="1" applyAlignment="1">
      <alignment horizontal="center" vertical="center"/>
    </xf>
    <xf numFmtId="182" fontId="22" fillId="0" borderId="37" xfId="0" applyNumberFormat="1" applyFont="1" applyFill="1" applyBorder="1" applyAlignment="1">
      <alignment horizontal="center" vertical="center"/>
    </xf>
    <xf numFmtId="0" fontId="22" fillId="0" borderId="42" xfId="0" applyFont="1" applyFill="1" applyBorder="1" applyAlignment="1">
      <alignment horizontal="distributed" vertical="center" shrinkToFit="1"/>
    </xf>
    <xf numFmtId="0" fontId="22" fillId="0" borderId="43" xfId="0" applyFont="1" applyFill="1" applyBorder="1" applyAlignment="1">
      <alignment horizontal="distributed" vertical="center" shrinkToFit="1"/>
    </xf>
    <xf numFmtId="0" fontId="20" fillId="0" borderId="54" xfId="0" applyFont="1" applyFill="1" applyBorder="1" applyAlignment="1">
      <alignment horizontal="center" vertical="center"/>
    </xf>
    <xf numFmtId="0" fontId="20" fillId="0" borderId="47" xfId="0" applyFont="1" applyFill="1" applyBorder="1" applyAlignment="1">
      <alignment horizontal="center" vertical="center"/>
    </xf>
    <xf numFmtId="0" fontId="20" fillId="0" borderId="50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49" xfId="0" applyFont="1" applyFill="1" applyBorder="1" applyAlignment="1">
      <alignment horizontal="center" vertical="center"/>
    </xf>
    <xf numFmtId="0" fontId="22" fillId="0" borderId="47" xfId="0" applyFont="1" applyFill="1" applyBorder="1" applyAlignment="1">
      <alignment horizontal="center" vertical="center"/>
    </xf>
    <xf numFmtId="0" fontId="22" fillId="0" borderId="48" xfId="0" applyFont="1" applyFill="1" applyBorder="1" applyAlignment="1">
      <alignment horizontal="center" vertical="center"/>
    </xf>
    <xf numFmtId="182" fontId="20" fillId="0" borderId="10" xfId="0" applyNumberFormat="1" applyFont="1" applyFill="1" applyBorder="1" applyAlignment="1">
      <alignment horizontal="center" vertical="center"/>
    </xf>
    <xf numFmtId="176" fontId="20" fillId="0" borderId="10" xfId="0" applyNumberFormat="1" applyFont="1" applyFill="1" applyBorder="1" applyAlignment="1">
      <alignment horizontal="center" vertical="center"/>
    </xf>
    <xf numFmtId="0" fontId="22" fillId="0" borderId="42" xfId="0" applyFont="1" applyFill="1" applyBorder="1" applyAlignment="1">
      <alignment horizontal="distributed" vertical="center"/>
    </xf>
    <xf numFmtId="0" fontId="22" fillId="0" borderId="43" xfId="0" applyFont="1" applyFill="1" applyBorder="1" applyAlignment="1">
      <alignment horizontal="distributed" vertical="center"/>
    </xf>
    <xf numFmtId="182" fontId="20" fillId="0" borderId="46" xfId="0" applyNumberFormat="1" applyFont="1" applyFill="1" applyBorder="1" applyAlignment="1">
      <alignment horizontal="center" vertical="center"/>
    </xf>
    <xf numFmtId="176" fontId="20" fillId="0" borderId="23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20" fillId="0" borderId="29" xfId="0" applyFont="1" applyFill="1" applyBorder="1" applyAlignment="1">
      <alignment vertical="center"/>
    </xf>
    <xf numFmtId="0" fontId="20" fillId="0" borderId="24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/>
    </xf>
    <xf numFmtId="0" fontId="20" fillId="0" borderId="27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26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20" fillId="0" borderId="55" xfId="0" applyFont="1" applyFill="1" applyBorder="1" applyAlignment="1">
      <alignment horizontal="center" vertical="center"/>
    </xf>
    <xf numFmtId="0" fontId="20" fillId="0" borderId="56" xfId="0" applyFont="1" applyFill="1" applyBorder="1" applyAlignment="1">
      <alignment horizontal="center" vertical="center"/>
    </xf>
    <xf numFmtId="176" fontId="20" fillId="0" borderId="11" xfId="0" applyNumberFormat="1" applyFont="1" applyFill="1" applyBorder="1" applyAlignment="1">
      <alignment horizontal="center" vertical="center"/>
    </xf>
    <xf numFmtId="176" fontId="20" fillId="0" borderId="13" xfId="0" applyNumberFormat="1" applyFont="1" applyFill="1" applyBorder="1" applyAlignment="1">
      <alignment horizontal="center" vertical="center"/>
    </xf>
    <xf numFmtId="182" fontId="20" fillId="0" borderId="11" xfId="0" applyNumberFormat="1" applyFont="1" applyFill="1" applyBorder="1" applyAlignment="1">
      <alignment horizontal="center" vertical="center"/>
    </xf>
    <xf numFmtId="182" fontId="20" fillId="0" borderId="13" xfId="0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182" fontId="20" fillId="0" borderId="37" xfId="0" applyNumberFormat="1" applyFont="1" applyFill="1" applyBorder="1" applyAlignment="1">
      <alignment horizontal="center" vertical="center"/>
    </xf>
    <xf numFmtId="0" fontId="22" fillId="0" borderId="49" xfId="0" applyFont="1" applyFill="1" applyBorder="1" applyAlignment="1">
      <alignment horizontal="center" vertical="center"/>
    </xf>
    <xf numFmtId="0" fontId="22" fillId="0" borderId="27" xfId="0" applyFont="1" applyFill="1" applyBorder="1" applyAlignment="1">
      <alignment horizontal="distributed" vertical="center"/>
    </xf>
    <xf numFmtId="0" fontId="22" fillId="0" borderId="71" xfId="0" applyFont="1" applyFill="1" applyBorder="1" applyAlignment="1">
      <alignment horizontal="distributed" vertical="center"/>
    </xf>
    <xf numFmtId="0" fontId="20" fillId="0" borderId="73" xfId="0" applyFont="1" applyFill="1" applyBorder="1" applyAlignment="1">
      <alignment horizontal="left" vertical="center"/>
    </xf>
    <xf numFmtId="182" fontId="20" fillId="0" borderId="20" xfId="0" applyNumberFormat="1" applyFont="1" applyFill="1" applyBorder="1" applyAlignment="1">
      <alignment horizontal="center" vertical="center"/>
    </xf>
    <xf numFmtId="182" fontId="20" fillId="0" borderId="87" xfId="0" applyNumberFormat="1" applyFont="1" applyFill="1" applyBorder="1" applyAlignment="1">
      <alignment horizontal="center" vertical="center"/>
    </xf>
    <xf numFmtId="182" fontId="20" fillId="0" borderId="88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29" xfId="0" applyFont="1" applyFill="1" applyBorder="1" applyAlignment="1">
      <alignment horizontal="center" vertical="center"/>
    </xf>
    <xf numFmtId="0" fontId="20" fillId="0" borderId="42" xfId="0" applyFont="1" applyFill="1" applyBorder="1" applyAlignment="1">
      <alignment horizontal="distributed" vertical="center"/>
    </xf>
    <xf numFmtId="0" fontId="20" fillId="0" borderId="43" xfId="0" applyFont="1" applyFill="1" applyBorder="1" applyAlignment="1">
      <alignment horizontal="distributed" vertical="center"/>
    </xf>
    <xf numFmtId="178" fontId="20" fillId="0" borderId="0" xfId="0" applyNumberFormat="1" applyFont="1" applyFill="1" applyBorder="1" applyAlignment="1">
      <alignment vertical="center"/>
    </xf>
    <xf numFmtId="178" fontId="22" fillId="0" borderId="16" xfId="0" applyNumberFormat="1" applyFont="1" applyFill="1" applyBorder="1" applyAlignment="1">
      <alignment vertical="center"/>
    </xf>
    <xf numFmtId="178" fontId="22" fillId="0" borderId="28" xfId="0" applyNumberFormat="1" applyFont="1" applyFill="1" applyBorder="1" applyAlignment="1">
      <alignment vertical="center"/>
    </xf>
    <xf numFmtId="176" fontId="20" fillId="0" borderId="16" xfId="0" applyNumberFormat="1" applyFont="1" applyFill="1" applyBorder="1" applyAlignment="1">
      <alignment horizontal="right" vertical="center"/>
    </xf>
    <xf numFmtId="176" fontId="20" fillId="0" borderId="0" xfId="0" applyNumberFormat="1" applyFont="1" applyFill="1" applyBorder="1" applyAlignment="1">
      <alignment horizontal="right" vertical="center"/>
    </xf>
    <xf numFmtId="176" fontId="31" fillId="0" borderId="16" xfId="0" applyNumberFormat="1" applyFont="1" applyFill="1" applyBorder="1" applyAlignment="1">
      <alignment horizontal="right" vertical="center"/>
    </xf>
    <xf numFmtId="176" fontId="31" fillId="0" borderId="28" xfId="0" applyNumberFormat="1" applyFont="1" applyFill="1" applyBorder="1" applyAlignment="1">
      <alignment horizontal="right" vertical="center"/>
    </xf>
    <xf numFmtId="186" fontId="20" fillId="0" borderId="28" xfId="33" applyNumberFormat="1" applyFont="1" applyFill="1" applyBorder="1" applyAlignment="1" applyProtection="1">
      <alignment horizontal="center" vertical="center" shrinkToFit="1"/>
    </xf>
    <xf numFmtId="0" fontId="20" fillId="0" borderId="0" xfId="0" applyFont="1" applyFill="1" applyBorder="1" applyAlignment="1">
      <alignment horizontal="distributed" vertical="center"/>
    </xf>
    <xf numFmtId="0" fontId="22" fillId="0" borderId="47" xfId="0" applyFont="1" applyFill="1" applyBorder="1" applyAlignment="1">
      <alignment horizontal="center" vertical="center" shrinkToFit="1"/>
    </xf>
    <xf numFmtId="0" fontId="22" fillId="0" borderId="48" xfId="0" applyFont="1" applyFill="1" applyBorder="1" applyAlignment="1">
      <alignment horizontal="center" vertical="center" shrinkToFit="1"/>
    </xf>
    <xf numFmtId="185" fontId="32" fillId="0" borderId="0" xfId="33" applyNumberFormat="1" applyFont="1" applyFill="1" applyBorder="1" applyAlignment="1" applyProtection="1">
      <alignment horizontal="right" vertical="center"/>
    </xf>
    <xf numFmtId="0" fontId="22" fillId="0" borderId="0" xfId="0" applyFont="1" applyFill="1" applyBorder="1" applyAlignment="1">
      <alignment horizontal="distributed" vertical="center"/>
    </xf>
    <xf numFmtId="0" fontId="20" fillId="0" borderId="55" xfId="0" applyFont="1" applyFill="1" applyBorder="1" applyAlignment="1">
      <alignment horizontal="center" vertical="center" shrinkToFit="1"/>
    </xf>
    <xf numFmtId="185" fontId="32" fillId="0" borderId="0" xfId="33" applyNumberFormat="1" applyFont="1" applyFill="1" applyBorder="1" applyAlignment="1" applyProtection="1">
      <alignment horizontal="center" vertical="center"/>
    </xf>
    <xf numFmtId="185" fontId="32" fillId="0" borderId="15" xfId="33" applyNumberFormat="1" applyFont="1" applyFill="1" applyBorder="1" applyAlignment="1" applyProtection="1">
      <alignment horizontal="right" vertical="center"/>
    </xf>
    <xf numFmtId="189" fontId="20" fillId="0" borderId="0" xfId="33" applyNumberFormat="1" applyFont="1" applyFill="1" applyBorder="1" applyAlignment="1" applyProtection="1">
      <alignment horizontal="right" vertical="center"/>
    </xf>
    <xf numFmtId="189" fontId="20" fillId="0" borderId="0" xfId="0" applyNumberFormat="1" applyFont="1" applyFill="1" applyBorder="1" applyAlignment="1">
      <alignment vertical="center"/>
    </xf>
    <xf numFmtId="178" fontId="20" fillId="0" borderId="0" xfId="0" applyNumberFormat="1" applyFont="1" applyFill="1" applyBorder="1" applyAlignment="1">
      <alignment vertical="center" shrinkToFit="1"/>
    </xf>
    <xf numFmtId="176" fontId="20" fillId="0" borderId="0" xfId="0" applyNumberFormat="1" applyFont="1" applyFill="1" applyBorder="1" applyAlignment="1">
      <alignment vertical="center"/>
    </xf>
    <xf numFmtId="189" fontId="20" fillId="0" borderId="69" xfId="33" applyNumberFormat="1" applyFont="1" applyFill="1" applyBorder="1" applyAlignment="1" applyProtection="1">
      <alignment horizontal="right" vertical="center"/>
    </xf>
    <xf numFmtId="178" fontId="22" fillId="0" borderId="21" xfId="0" applyNumberFormat="1" applyFont="1" applyFill="1" applyBorder="1" applyAlignment="1">
      <alignment vertical="center"/>
    </xf>
    <xf numFmtId="178" fontId="22" fillId="0" borderId="30" xfId="0" applyNumberFormat="1" applyFont="1" applyFill="1" applyBorder="1" applyAlignment="1">
      <alignment vertical="center"/>
    </xf>
    <xf numFmtId="0" fontId="22" fillId="0" borderId="11" xfId="0" applyFont="1" applyFill="1" applyBorder="1" applyAlignment="1">
      <alignment horizontal="center" vertical="center"/>
    </xf>
    <xf numFmtId="0" fontId="22" fillId="0" borderId="34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2" fillId="0" borderId="35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52" xfId="0" applyFont="1" applyFill="1" applyBorder="1" applyAlignment="1">
      <alignment horizontal="center" vertical="center"/>
    </xf>
    <xf numFmtId="0" fontId="25" fillId="0" borderId="44" xfId="0" applyFont="1" applyFill="1" applyBorder="1" applyAlignment="1">
      <alignment horizontal="distributed" vertical="center"/>
    </xf>
    <xf numFmtId="0" fontId="25" fillId="0" borderId="45" xfId="0" applyFont="1" applyFill="1" applyBorder="1" applyAlignment="1">
      <alignment horizontal="distributed" vertical="center"/>
    </xf>
    <xf numFmtId="176" fontId="20" fillId="0" borderId="36" xfId="0" applyNumberFormat="1" applyFont="1" applyFill="1" applyBorder="1" applyAlignment="1">
      <alignment vertical="center"/>
    </xf>
    <xf numFmtId="176" fontId="20" fillId="0" borderId="29" xfId="0" applyNumberFormat="1" applyFont="1" applyFill="1" applyBorder="1" applyAlignment="1">
      <alignment vertical="center"/>
    </xf>
    <xf numFmtId="176" fontId="20" fillId="0" borderId="15" xfId="0" applyNumberFormat="1" applyFont="1" applyFill="1" applyBorder="1" applyAlignment="1">
      <alignment vertical="center"/>
    </xf>
    <xf numFmtId="178" fontId="20" fillId="0" borderId="29" xfId="0" applyNumberFormat="1" applyFont="1" applyFill="1" applyBorder="1" applyAlignment="1">
      <alignment vertical="center"/>
    </xf>
    <xf numFmtId="178" fontId="22" fillId="0" borderId="32" xfId="0" applyNumberFormat="1" applyFont="1" applyFill="1" applyBorder="1" applyAlignment="1">
      <alignment vertical="center"/>
    </xf>
    <xf numFmtId="178" fontId="22" fillId="0" borderId="33" xfId="0" applyNumberFormat="1" applyFont="1" applyFill="1" applyBorder="1" applyAlignment="1">
      <alignment vertical="center"/>
    </xf>
    <xf numFmtId="189" fontId="20" fillId="0" borderId="29" xfId="33" applyNumberFormat="1" applyFont="1" applyFill="1" applyBorder="1" applyAlignment="1" applyProtection="1">
      <alignment vertical="center"/>
    </xf>
    <xf numFmtId="178" fontId="20" fillId="0" borderId="29" xfId="0" applyNumberFormat="1" applyFont="1" applyFill="1" applyBorder="1" applyAlignment="1">
      <alignment vertical="center" shrinkToFit="1"/>
    </xf>
    <xf numFmtId="176" fontId="20" fillId="0" borderId="29" xfId="33" applyNumberFormat="1" applyFont="1" applyFill="1" applyBorder="1" applyAlignment="1" applyProtection="1">
      <alignment vertical="center"/>
    </xf>
    <xf numFmtId="210" fontId="32" fillId="0" borderId="0" xfId="0" applyNumberFormat="1" applyFont="1" applyFill="1" applyBorder="1" applyAlignment="1">
      <alignment vertical="center"/>
    </xf>
    <xf numFmtId="0" fontId="25" fillId="0" borderId="42" xfId="0" applyFont="1" applyFill="1" applyBorder="1" applyAlignment="1">
      <alignment horizontal="distributed" vertical="center"/>
    </xf>
    <xf numFmtId="0" fontId="25" fillId="0" borderId="43" xfId="0" applyFont="1" applyFill="1" applyBorder="1" applyAlignment="1">
      <alignment horizontal="distributed" vertical="center"/>
    </xf>
    <xf numFmtId="189" fontId="20" fillId="0" borderId="0" xfId="33" applyNumberFormat="1" applyFont="1" applyFill="1" applyBorder="1" applyAlignment="1" applyProtection="1">
      <alignment vertical="center"/>
    </xf>
    <xf numFmtId="0" fontId="20" fillId="0" borderId="10" xfId="0" applyFont="1" applyFill="1" applyBorder="1" applyAlignment="1">
      <alignment horizontal="center" vertical="center" shrinkToFit="1"/>
    </xf>
    <xf numFmtId="0" fontId="20" fillId="0" borderId="53" xfId="0" applyFont="1" applyFill="1" applyBorder="1" applyAlignment="1">
      <alignment horizontal="center" vertical="center" shrinkToFit="1"/>
    </xf>
    <xf numFmtId="176" fontId="20" fillId="0" borderId="29" xfId="33" applyNumberFormat="1" applyFont="1" applyFill="1" applyBorder="1" applyAlignment="1" applyProtection="1">
      <alignment horizontal="right" vertical="center"/>
    </xf>
    <xf numFmtId="210" fontId="34" fillId="0" borderId="18" xfId="0" applyNumberFormat="1" applyFont="1" applyFill="1" applyBorder="1" applyAlignment="1">
      <alignment vertical="center"/>
    </xf>
    <xf numFmtId="0" fontId="20" fillId="0" borderId="11" xfId="0" applyFont="1" applyFill="1" applyBorder="1" applyAlignment="1">
      <alignment horizontal="center" vertical="center"/>
    </xf>
    <xf numFmtId="176" fontId="20" fillId="0" borderId="0" xfId="33" applyNumberFormat="1" applyFont="1" applyFill="1" applyBorder="1" applyAlignment="1" applyProtection="1">
      <alignment horizontal="right" vertical="center"/>
    </xf>
    <xf numFmtId="0" fontId="20" fillId="0" borderId="14" xfId="0" applyFont="1" applyFill="1" applyBorder="1" applyAlignment="1">
      <alignment horizontal="center" vertical="center"/>
    </xf>
    <xf numFmtId="176" fontId="31" fillId="0" borderId="0" xfId="33" applyNumberFormat="1" applyFont="1" applyFill="1" applyBorder="1" applyAlignment="1" applyProtection="1">
      <alignment horizontal="right" vertical="center"/>
    </xf>
    <xf numFmtId="176" fontId="31" fillId="0" borderId="28" xfId="33" applyNumberFormat="1" applyFont="1" applyFill="1" applyBorder="1" applyAlignment="1" applyProtection="1">
      <alignment horizontal="right" vertical="center"/>
    </xf>
    <xf numFmtId="189" fontId="20" fillId="0" borderId="23" xfId="0" applyNumberFormat="1" applyFont="1" applyFill="1" applyBorder="1" applyAlignment="1">
      <alignment horizontal="center" vertical="center"/>
    </xf>
    <xf numFmtId="178" fontId="22" fillId="0" borderId="18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right" vertical="center"/>
    </xf>
    <xf numFmtId="190" fontId="20" fillId="0" borderId="0" xfId="33" applyNumberFormat="1" applyFont="1" applyFill="1" applyBorder="1" applyAlignment="1" applyProtection="1">
      <alignment horizontal="right" vertical="center"/>
    </xf>
    <xf numFmtId="190" fontId="20" fillId="0" borderId="18" xfId="33" applyNumberFormat="1" applyFont="1" applyFill="1" applyBorder="1" applyAlignment="1" applyProtection="1">
      <alignment horizontal="right" vertical="center"/>
    </xf>
    <xf numFmtId="190" fontId="31" fillId="0" borderId="18" xfId="33" applyNumberFormat="1" applyFont="1" applyFill="1" applyBorder="1" applyAlignment="1" applyProtection="1">
      <alignment horizontal="right" vertical="center"/>
    </xf>
    <xf numFmtId="190" fontId="31" fillId="0" borderId="30" xfId="33" applyNumberFormat="1" applyFont="1" applyFill="1" applyBorder="1" applyAlignment="1" applyProtection="1">
      <alignment horizontal="right" vertical="center"/>
    </xf>
    <xf numFmtId="190" fontId="31" fillId="0" borderId="0" xfId="33" applyNumberFormat="1" applyFont="1" applyFill="1" applyBorder="1" applyAlignment="1" applyProtection="1">
      <alignment horizontal="right" vertical="center"/>
    </xf>
    <xf numFmtId="190" fontId="31" fillId="0" borderId="28" xfId="33" applyNumberFormat="1" applyFont="1" applyFill="1" applyBorder="1" applyAlignment="1" applyProtection="1">
      <alignment horizontal="right" vertical="center"/>
    </xf>
    <xf numFmtId="176" fontId="31" fillId="0" borderId="0" xfId="0" applyNumberFormat="1" applyFont="1" applyFill="1" applyBorder="1" applyAlignment="1">
      <alignment horizontal="right" vertical="center"/>
    </xf>
    <xf numFmtId="0" fontId="20" fillId="0" borderId="50" xfId="0" applyFont="1" applyFill="1" applyBorder="1" applyAlignment="1">
      <alignment horizontal="center" vertical="distributed" textRotation="255" wrapText="1" justifyLastLine="1"/>
    </xf>
    <xf numFmtId="0" fontId="20" fillId="0" borderId="54" xfId="0" applyFont="1" applyFill="1" applyBorder="1" applyAlignment="1">
      <alignment horizontal="distributed" vertical="center" justifyLastLine="1"/>
    </xf>
    <xf numFmtId="0" fontId="20" fillId="0" borderId="47" xfId="0" applyFont="1" applyFill="1" applyBorder="1" applyAlignment="1">
      <alignment horizontal="distributed" vertical="center" justifyLastLine="1"/>
    </xf>
    <xf numFmtId="0" fontId="20" fillId="0" borderId="50" xfId="0" applyFont="1" applyFill="1" applyBorder="1" applyAlignment="1">
      <alignment horizontal="distributed" vertical="center" justifyLastLine="1"/>
    </xf>
    <xf numFmtId="0" fontId="20" fillId="0" borderId="10" xfId="0" applyFont="1" applyFill="1" applyBorder="1" applyAlignment="1">
      <alignment horizontal="distributed" vertical="center" justifyLastLine="1"/>
    </xf>
    <xf numFmtId="189" fontId="20" fillId="0" borderId="68" xfId="33" applyNumberFormat="1" applyFont="1" applyFill="1" applyBorder="1" applyAlignment="1" applyProtection="1">
      <alignment horizontal="right" vertical="center"/>
    </xf>
    <xf numFmtId="176" fontId="31" fillId="0" borderId="29" xfId="33" applyNumberFormat="1" applyFont="1" applyFill="1" applyBorder="1" applyAlignment="1" applyProtection="1">
      <alignment horizontal="right" vertical="center"/>
    </xf>
    <xf numFmtId="176" fontId="31" fillId="0" borderId="33" xfId="33" applyNumberFormat="1" applyFont="1" applyFill="1" applyBorder="1" applyAlignment="1" applyProtection="1">
      <alignment horizontal="right" vertical="center"/>
    </xf>
    <xf numFmtId="0" fontId="22" fillId="0" borderId="10" xfId="0" applyFont="1" applyFill="1" applyBorder="1" applyAlignment="1">
      <alignment horizontal="center" vertical="center"/>
    </xf>
    <xf numFmtId="176" fontId="20" fillId="0" borderId="0" xfId="33" applyNumberFormat="1" applyFont="1" applyFill="1" applyBorder="1" applyAlignment="1" applyProtection="1">
      <alignment vertical="center"/>
    </xf>
    <xf numFmtId="0" fontId="20" fillId="0" borderId="65" xfId="0" applyFont="1" applyFill="1" applyBorder="1" applyAlignment="1">
      <alignment horizontal="center" vertical="center"/>
    </xf>
    <xf numFmtId="0" fontId="20" fillId="0" borderId="66" xfId="0" applyFont="1" applyFill="1" applyBorder="1" applyAlignment="1">
      <alignment horizontal="center" vertical="center"/>
    </xf>
    <xf numFmtId="0" fontId="20" fillId="0" borderId="67" xfId="0" applyFont="1" applyFill="1" applyBorder="1" applyAlignment="1">
      <alignment horizontal="center" vertical="center"/>
    </xf>
    <xf numFmtId="0" fontId="22" fillId="0" borderId="38" xfId="0" applyFont="1" applyFill="1" applyBorder="1" applyAlignment="1">
      <alignment horizontal="distributed" vertical="center" justifyLastLine="1"/>
    </xf>
    <xf numFmtId="0" fontId="22" fillId="0" borderId="21" xfId="0" applyFont="1" applyFill="1" applyBorder="1" applyAlignment="1">
      <alignment horizontal="distributed" vertical="center" justifyLastLine="1"/>
    </xf>
    <xf numFmtId="176" fontId="22" fillId="0" borderId="12" xfId="0" applyNumberFormat="1" applyFont="1" applyFill="1" applyBorder="1" applyAlignment="1">
      <alignment vertical="center"/>
    </xf>
    <xf numFmtId="176" fontId="22" fillId="0" borderId="18" xfId="0" applyNumberFormat="1" applyFont="1" applyFill="1" applyBorder="1" applyAlignment="1">
      <alignment vertical="center"/>
    </xf>
    <xf numFmtId="0" fontId="20" fillId="0" borderId="42" xfId="0" applyFont="1" applyFill="1" applyBorder="1" applyAlignment="1">
      <alignment horizontal="center" vertical="center"/>
    </xf>
    <xf numFmtId="0" fontId="20" fillId="0" borderId="43" xfId="0" applyFont="1" applyFill="1" applyBorder="1" applyAlignment="1">
      <alignment horizontal="center" vertical="center"/>
    </xf>
    <xf numFmtId="0" fontId="25" fillId="0" borderId="50" xfId="0" applyFont="1" applyFill="1" applyBorder="1" applyAlignment="1">
      <alignment horizontal="center" vertical="distributed" textRotation="255" wrapText="1" justifyLastLine="1"/>
    </xf>
    <xf numFmtId="0" fontId="25" fillId="0" borderId="51" xfId="0" applyFont="1" applyFill="1" applyBorder="1" applyAlignment="1">
      <alignment horizontal="center" vertical="distributed" textRotation="255" wrapText="1" justifyLastLine="1"/>
    </xf>
    <xf numFmtId="178" fontId="22" fillId="0" borderId="18" xfId="0" applyNumberFormat="1" applyFont="1" applyFill="1" applyBorder="1" applyAlignment="1">
      <alignment vertical="center" shrinkToFit="1"/>
    </xf>
    <xf numFmtId="189" fontId="22" fillId="0" borderId="18" xfId="0" applyNumberFormat="1" applyFont="1" applyFill="1" applyBorder="1" applyAlignment="1">
      <alignment vertical="center"/>
    </xf>
    <xf numFmtId="0" fontId="32" fillId="0" borderId="49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0" fontId="22" fillId="0" borderId="60" xfId="0" applyFont="1" applyFill="1" applyBorder="1" applyAlignment="1">
      <alignment horizontal="distributed" vertical="center"/>
    </xf>
    <xf numFmtId="0" fontId="22" fillId="0" borderId="11" xfId="0" applyFont="1" applyFill="1" applyBorder="1" applyAlignment="1">
      <alignment horizontal="distributed" vertical="center"/>
    </xf>
    <xf numFmtId="0" fontId="32" fillId="0" borderId="47" xfId="0" applyFont="1" applyFill="1" applyBorder="1" applyAlignment="1">
      <alignment horizontal="center" vertical="center"/>
    </xf>
    <xf numFmtId="0" fontId="32" fillId="0" borderId="10" xfId="0" applyFont="1" applyFill="1" applyBorder="1" applyAlignment="1">
      <alignment horizontal="center" vertical="center"/>
    </xf>
    <xf numFmtId="0" fontId="20" fillId="0" borderId="23" xfId="0" applyFont="1" applyFill="1" applyBorder="1" applyAlignment="1">
      <alignment horizontal="center" vertical="center"/>
    </xf>
    <xf numFmtId="0" fontId="22" fillId="0" borderId="50" xfId="0" applyFont="1" applyFill="1" applyBorder="1" applyAlignment="1">
      <alignment horizontal="distributed" vertical="center"/>
    </xf>
    <xf numFmtId="0" fontId="22" fillId="0" borderId="10" xfId="0" applyFont="1" applyFill="1" applyBorder="1" applyAlignment="1">
      <alignment horizontal="distributed" vertical="center"/>
    </xf>
    <xf numFmtId="0" fontId="20" fillId="0" borderId="38" xfId="0" applyFont="1" applyFill="1" applyBorder="1" applyAlignment="1">
      <alignment horizontal="center" vertical="center"/>
    </xf>
    <xf numFmtId="0" fontId="20" fillId="0" borderId="42" xfId="0" applyFont="1" applyFill="1" applyBorder="1" applyAlignment="1">
      <alignment horizontal="justify" vertical="distributed" textRotation="255" wrapText="1"/>
    </xf>
    <xf numFmtId="0" fontId="20" fillId="0" borderId="43" xfId="0" applyFont="1" applyFill="1" applyBorder="1" applyAlignment="1">
      <alignment horizontal="justify" vertical="distributed" textRotation="255" wrapText="1"/>
    </xf>
    <xf numFmtId="0" fontId="20" fillId="0" borderId="47" xfId="0" applyFont="1" applyFill="1" applyBorder="1" applyAlignment="1">
      <alignment horizontal="center" vertical="center" shrinkToFit="1"/>
    </xf>
    <xf numFmtId="0" fontId="20" fillId="0" borderId="56" xfId="0" applyFont="1" applyFill="1" applyBorder="1" applyAlignment="1">
      <alignment horizontal="center" vertical="center" shrinkToFit="1"/>
    </xf>
    <xf numFmtId="0" fontId="20" fillId="0" borderId="49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right" vertical="center" shrinkToFit="1"/>
    </xf>
    <xf numFmtId="0" fontId="22" fillId="0" borderId="38" xfId="0" applyFont="1" applyFill="1" applyBorder="1" applyAlignment="1">
      <alignment horizontal="justify" vertical="center" indent="1"/>
    </xf>
    <xf numFmtId="0" fontId="22" fillId="0" borderId="12" xfId="0" applyFont="1" applyFill="1" applyBorder="1" applyAlignment="1">
      <alignment horizontal="justify" vertical="center" indent="1"/>
    </xf>
    <xf numFmtId="0" fontId="22" fillId="0" borderId="37" xfId="0" applyFont="1" applyFill="1" applyBorder="1" applyAlignment="1">
      <alignment horizontal="center" vertical="center"/>
    </xf>
    <xf numFmtId="0" fontId="22" fillId="0" borderId="49" xfId="0" applyFont="1" applyFill="1" applyBorder="1" applyAlignment="1">
      <alignment horizontal="center" vertical="center" shrinkToFit="1"/>
    </xf>
    <xf numFmtId="0" fontId="22" fillId="0" borderId="23" xfId="0" applyFont="1" applyFill="1" applyBorder="1" applyAlignment="1">
      <alignment horizontal="center" vertical="center" shrinkToFit="1"/>
    </xf>
    <xf numFmtId="0" fontId="20" fillId="0" borderId="42" xfId="0" applyFont="1" applyFill="1" applyBorder="1" applyAlignment="1">
      <alignment horizontal="center" vertical="center" textRotation="255"/>
    </xf>
    <xf numFmtId="0" fontId="22" fillId="0" borderId="15" xfId="0" applyFont="1" applyFill="1" applyBorder="1" applyAlignment="1">
      <alignment horizontal="distributed" vertical="center"/>
    </xf>
    <xf numFmtId="0" fontId="22" fillId="0" borderId="16" xfId="0" applyFont="1" applyFill="1" applyBorder="1" applyAlignment="1">
      <alignment horizontal="distributed" vertical="center"/>
    </xf>
    <xf numFmtId="0" fontId="20" fillId="0" borderId="60" xfId="0" applyFont="1" applyFill="1" applyBorder="1" applyAlignment="1">
      <alignment horizontal="center" vertical="center" textRotation="255"/>
    </xf>
    <xf numFmtId="0" fontId="20" fillId="0" borderId="61" xfId="0" applyFont="1" applyFill="1" applyBorder="1" applyAlignment="1">
      <alignment horizontal="center" vertical="center" textRotation="255"/>
    </xf>
    <xf numFmtId="0" fontId="20" fillId="0" borderId="73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0" fontId="22" fillId="0" borderId="89" xfId="0" applyFont="1" applyFill="1" applyBorder="1" applyAlignment="1">
      <alignment horizontal="center" vertical="center"/>
    </xf>
    <xf numFmtId="0" fontId="22" fillId="0" borderId="80" xfId="0" applyFont="1" applyFill="1" applyBorder="1" applyAlignment="1">
      <alignment horizontal="center" vertical="center"/>
    </xf>
    <xf numFmtId="0" fontId="22" fillId="0" borderId="56" xfId="0" applyFont="1" applyFill="1" applyBorder="1" applyAlignment="1">
      <alignment horizontal="center" vertical="center"/>
    </xf>
    <xf numFmtId="0" fontId="22" fillId="0" borderId="64" xfId="0" applyFont="1" applyFill="1" applyBorder="1" applyAlignment="1">
      <alignment horizontal="center" vertical="center"/>
    </xf>
    <xf numFmtId="0" fontId="20" fillId="0" borderId="78" xfId="0" applyFont="1" applyFill="1" applyBorder="1" applyAlignment="1">
      <alignment horizontal="center" vertical="center"/>
    </xf>
    <xf numFmtId="0" fontId="20" fillId="0" borderId="82" xfId="0" applyFont="1" applyFill="1" applyBorder="1" applyAlignment="1">
      <alignment horizontal="center" vertical="center"/>
    </xf>
    <xf numFmtId="0" fontId="20" fillId="0" borderId="89" xfId="0" applyFont="1" applyFill="1" applyBorder="1" applyAlignment="1">
      <alignment horizontal="center" vertical="center"/>
    </xf>
    <xf numFmtId="0" fontId="20" fillId="0" borderId="64" xfId="0" applyFont="1" applyFill="1" applyBorder="1" applyAlignment="1">
      <alignment horizontal="center" vertical="center"/>
    </xf>
    <xf numFmtId="0" fontId="31" fillId="0" borderId="55" xfId="0" applyFont="1" applyFill="1" applyBorder="1" applyAlignment="1">
      <alignment horizontal="center" vertical="center"/>
    </xf>
    <xf numFmtId="0" fontId="31" fillId="0" borderId="64" xfId="0" applyFont="1" applyFill="1" applyBorder="1" applyAlignment="1">
      <alignment horizontal="center" vertical="center"/>
    </xf>
    <xf numFmtId="0" fontId="20" fillId="0" borderId="60" xfId="0" applyFont="1" applyFill="1" applyBorder="1" applyAlignment="1">
      <alignment horizontal="distributed" vertical="center"/>
    </xf>
    <xf numFmtId="0" fontId="20" fillId="0" borderId="11" xfId="0" applyFont="1" applyFill="1" applyBorder="1" applyAlignment="1">
      <alignment horizontal="distributed" vertical="center"/>
    </xf>
    <xf numFmtId="0" fontId="20" fillId="0" borderId="16" xfId="0" applyFont="1" applyFill="1" applyBorder="1" applyAlignment="1">
      <alignment horizontal="distributed" vertical="center"/>
    </xf>
    <xf numFmtId="0" fontId="20" fillId="0" borderId="32" xfId="0" applyFont="1" applyFill="1" applyBorder="1" applyAlignment="1">
      <alignment horizontal="distributed" vertical="center"/>
    </xf>
    <xf numFmtId="0" fontId="25" fillId="0" borderId="16" xfId="0" applyFont="1" applyFill="1" applyBorder="1" applyAlignment="1">
      <alignment horizontal="distributed" vertical="center"/>
    </xf>
    <xf numFmtId="0" fontId="21" fillId="0" borderId="27" xfId="0" applyFont="1" applyFill="1" applyBorder="1" applyAlignment="1">
      <alignment horizontal="center"/>
    </xf>
    <xf numFmtId="0" fontId="21" fillId="0" borderId="16" xfId="0" applyFont="1" applyFill="1" applyBorder="1" applyAlignment="1">
      <alignment horizontal="center"/>
    </xf>
    <xf numFmtId="0" fontId="21" fillId="0" borderId="26" xfId="0" applyFont="1" applyFill="1" applyBorder="1" applyAlignment="1">
      <alignment horizontal="center"/>
    </xf>
    <xf numFmtId="0" fontId="21" fillId="0" borderId="19" xfId="0" applyFont="1" applyFill="1" applyBorder="1" applyAlignment="1">
      <alignment horizontal="center"/>
    </xf>
    <xf numFmtId="0" fontId="26" fillId="0" borderId="75" xfId="0" applyFont="1" applyFill="1" applyBorder="1" applyAlignment="1">
      <alignment horizontal="center" vertical="center"/>
    </xf>
    <xf numFmtId="0" fontId="26" fillId="0" borderId="62" xfId="0" applyFont="1" applyFill="1" applyBorder="1" applyAlignment="1">
      <alignment horizontal="center" vertical="center"/>
    </xf>
    <xf numFmtId="0" fontId="26" fillId="0" borderId="76" xfId="0" applyFont="1" applyFill="1" applyBorder="1" applyAlignment="1">
      <alignment horizontal="center" vertical="center"/>
    </xf>
    <xf numFmtId="0" fontId="31" fillId="0" borderId="82" xfId="0" applyFont="1" applyFill="1" applyBorder="1" applyAlignment="1">
      <alignment horizontal="center" vertical="center"/>
    </xf>
    <xf numFmtId="0" fontId="31" fillId="0" borderId="80" xfId="0" applyFont="1" applyFill="1" applyBorder="1" applyAlignment="1">
      <alignment horizontal="center" vertical="center"/>
    </xf>
    <xf numFmtId="0" fontId="21" fillId="0" borderId="38" xfId="0" applyFont="1" applyFill="1" applyBorder="1" applyAlignment="1">
      <alignment horizontal="center"/>
    </xf>
    <xf numFmtId="0" fontId="21" fillId="0" borderId="21" xfId="0" applyFont="1" applyFill="1" applyBorder="1" applyAlignment="1">
      <alignment horizontal="center"/>
    </xf>
    <xf numFmtId="0" fontId="22" fillId="0" borderId="12" xfId="0" applyFont="1" applyFill="1" applyBorder="1" applyAlignment="1">
      <alignment horizontal="distributed" vertical="center"/>
    </xf>
    <xf numFmtId="0" fontId="22" fillId="0" borderId="18" xfId="0" applyFont="1" applyFill="1" applyBorder="1" applyAlignment="1">
      <alignment horizontal="distributed" vertical="center"/>
    </xf>
    <xf numFmtId="0" fontId="22" fillId="0" borderId="21" xfId="0" applyFont="1" applyFill="1" applyBorder="1" applyAlignment="1">
      <alignment horizontal="distributed" vertical="center"/>
    </xf>
    <xf numFmtId="0" fontId="20" fillId="0" borderId="27" xfId="0" applyFont="1" applyFill="1" applyBorder="1" applyAlignment="1">
      <alignment horizontal="distributed" vertical="center" justifyLastLine="1"/>
    </xf>
    <xf numFmtId="0" fontId="20" fillId="0" borderId="0" xfId="0" applyFont="1" applyFill="1" applyBorder="1" applyAlignment="1">
      <alignment horizontal="distributed" vertical="center" justifyLastLine="1"/>
    </xf>
    <xf numFmtId="0" fontId="20" fillId="0" borderId="16" xfId="0" applyFont="1" applyFill="1" applyBorder="1" applyAlignment="1">
      <alignment horizontal="distributed" vertical="center" justifyLastLine="1"/>
    </xf>
    <xf numFmtId="0" fontId="20" fillId="0" borderId="31" xfId="0" applyFont="1" applyFill="1" applyBorder="1" applyAlignment="1">
      <alignment horizontal="justify" vertical="center" indent="1"/>
    </xf>
    <xf numFmtId="0" fontId="20" fillId="0" borderId="36" xfId="0" applyFont="1" applyFill="1" applyBorder="1" applyAlignment="1">
      <alignment horizontal="justify" vertical="center" indent="1"/>
    </xf>
    <xf numFmtId="0" fontId="20" fillId="0" borderId="58" xfId="0" applyFont="1" applyFill="1" applyBorder="1" applyAlignment="1">
      <alignment horizontal="center" vertical="center"/>
    </xf>
    <xf numFmtId="0" fontId="20" fillId="0" borderId="57" xfId="0" applyFont="1" applyFill="1" applyBorder="1" applyAlignment="1">
      <alignment horizontal="center" vertical="center"/>
    </xf>
    <xf numFmtId="0" fontId="20" fillId="0" borderId="63" xfId="0" applyFont="1" applyFill="1" applyBorder="1" applyAlignment="1">
      <alignment horizontal="center" vertical="center"/>
    </xf>
    <xf numFmtId="0" fontId="20" fillId="0" borderId="77" xfId="0" applyFont="1" applyFill="1" applyBorder="1" applyAlignment="1">
      <alignment horizontal="center" vertical="center"/>
    </xf>
    <xf numFmtId="0" fontId="20" fillId="0" borderId="50" xfId="0" applyFont="1" applyFill="1" applyBorder="1" applyAlignment="1">
      <alignment vertical="center" shrinkToFit="1"/>
    </xf>
    <xf numFmtId="0" fontId="20" fillId="0" borderId="10" xfId="0" applyFont="1" applyFill="1" applyBorder="1" applyAlignment="1">
      <alignment vertical="center" shrinkToFit="1"/>
    </xf>
    <xf numFmtId="196" fontId="20" fillId="0" borderId="0" xfId="0" applyNumberFormat="1" applyFont="1" applyFill="1" applyBorder="1" applyAlignment="1">
      <alignment horizontal="right" vertical="center"/>
    </xf>
    <xf numFmtId="0" fontId="20" fillId="0" borderId="42" xfId="0" applyFont="1" applyFill="1" applyBorder="1" applyAlignment="1">
      <alignment horizontal="distributed" vertical="center" justifyLastLine="1"/>
    </xf>
    <xf numFmtId="0" fontId="20" fillId="0" borderId="43" xfId="0" applyFont="1" applyFill="1" applyBorder="1" applyAlignment="1">
      <alignment horizontal="distributed" vertical="center" justifyLastLine="1"/>
    </xf>
    <xf numFmtId="0" fontId="20" fillId="0" borderId="27" xfId="0" applyFont="1" applyFill="1" applyBorder="1" applyAlignment="1">
      <alignment horizontal="distributed" vertical="center" wrapText="1" justifyLastLine="1"/>
    </xf>
    <xf numFmtId="0" fontId="20" fillId="0" borderId="0" xfId="0" applyFont="1" applyFill="1" applyBorder="1" applyAlignment="1">
      <alignment horizontal="distributed" vertical="center" wrapText="1" justifyLastLine="1"/>
    </xf>
    <xf numFmtId="0" fontId="20" fillId="0" borderId="16" xfId="0" applyFont="1" applyFill="1" applyBorder="1" applyAlignment="1">
      <alignment horizontal="distributed" vertical="center" wrapText="1" justifyLastLine="1"/>
    </xf>
    <xf numFmtId="176" fontId="20" fillId="0" borderId="0" xfId="34" applyNumberFormat="1" applyFont="1" applyFill="1" applyBorder="1" applyAlignment="1" applyProtection="1">
      <alignment horizontal="right" vertical="center"/>
    </xf>
    <xf numFmtId="0" fontId="20" fillId="0" borderId="38" xfId="0" applyFont="1" applyFill="1" applyBorder="1" applyAlignment="1">
      <alignment horizontal="distributed" vertical="center" wrapText="1" justifyLastLine="1"/>
    </xf>
    <xf numFmtId="0" fontId="20" fillId="0" borderId="18" xfId="0" applyFont="1" applyFill="1" applyBorder="1" applyAlignment="1">
      <alignment horizontal="distributed" vertical="center" wrapText="1" justifyLastLine="1"/>
    </xf>
    <xf numFmtId="0" fontId="20" fillId="0" borderId="21" xfId="0" applyFont="1" applyFill="1" applyBorder="1" applyAlignment="1">
      <alignment horizontal="distributed" vertical="center" wrapText="1" justifyLastLine="1"/>
    </xf>
    <xf numFmtId="196" fontId="20" fillId="0" borderId="0" xfId="0" applyNumberFormat="1" applyFont="1" applyFill="1" applyBorder="1" applyAlignment="1">
      <alignment vertical="center"/>
    </xf>
    <xf numFmtId="176" fontId="32" fillId="0" borderId="0" xfId="34" applyNumberFormat="1" applyFont="1" applyFill="1" applyBorder="1" applyAlignment="1" applyProtection="1">
      <alignment horizontal="right" vertical="center"/>
    </xf>
    <xf numFmtId="196" fontId="32" fillId="0" borderId="28" xfId="0" applyNumberFormat="1" applyFont="1" applyFill="1" applyBorder="1" applyAlignment="1">
      <alignment horizontal="right" vertical="center"/>
    </xf>
    <xf numFmtId="0" fontId="20" fillId="0" borderId="50" xfId="0" applyFont="1" applyFill="1" applyBorder="1" applyAlignment="1">
      <alignment horizontal="center" vertical="center" textRotation="255" wrapText="1"/>
    </xf>
    <xf numFmtId="0" fontId="27" fillId="0" borderId="0" xfId="0" applyFont="1" applyBorder="1" applyAlignment="1">
      <alignment horizontal="center" vertical="center"/>
    </xf>
    <xf numFmtId="189" fontId="36" fillId="0" borderId="0" xfId="33" applyNumberFormat="1" applyFont="1" applyFill="1" applyBorder="1" applyAlignment="1" applyProtection="1">
      <alignment horizontal="right" shrinkToFit="1"/>
    </xf>
    <xf numFmtId="189" fontId="36" fillId="0" borderId="0" xfId="0" applyNumberFormat="1" applyFont="1" applyBorder="1" applyAlignment="1">
      <alignment horizontal="right" vertical="center" shrinkToFit="1"/>
    </xf>
    <xf numFmtId="189" fontId="37" fillId="0" borderId="0" xfId="0" applyNumberFormat="1" applyFont="1" applyBorder="1" applyAlignment="1">
      <alignment horizontal="right" vertical="center" shrinkToFit="1"/>
    </xf>
    <xf numFmtId="189" fontId="37" fillId="0" borderId="0" xfId="0" applyNumberFormat="1" applyFont="1" applyFill="1" applyBorder="1" applyAlignment="1">
      <alignment horizontal="right" vertical="center" shrinkToFit="1"/>
    </xf>
    <xf numFmtId="200" fontId="38" fillId="0" borderId="0" xfId="33" applyNumberFormat="1" applyFont="1" applyFill="1" applyBorder="1" applyAlignment="1" applyProtection="1">
      <alignment horizontal="right" vertical="center"/>
    </xf>
    <xf numFmtId="185" fontId="38" fillId="0" borderId="0" xfId="0" applyNumberFormat="1" applyFont="1" applyBorder="1" applyAlignment="1">
      <alignment horizontal="right" vertical="center"/>
    </xf>
    <xf numFmtId="186" fontId="38" fillId="0" borderId="0" xfId="0" applyNumberFormat="1" applyFont="1" applyBorder="1" applyAlignment="1">
      <alignment horizontal="right" vertical="center"/>
    </xf>
    <xf numFmtId="185" fontId="35" fillId="0" borderId="0" xfId="0" applyNumberFormat="1" applyFont="1" applyBorder="1" applyAlignment="1">
      <alignment horizontal="right" vertical="center"/>
    </xf>
    <xf numFmtId="186" fontId="35" fillId="0" borderId="0" xfId="0" applyNumberFormat="1" applyFont="1" applyBorder="1" applyAlignment="1">
      <alignment horizontal="right" vertical="center"/>
    </xf>
    <xf numFmtId="195" fontId="35" fillId="0" borderId="0" xfId="0" applyNumberFormat="1" applyFont="1" applyBorder="1" applyAlignment="1">
      <alignment horizontal="right" vertical="center"/>
    </xf>
    <xf numFmtId="195" fontId="38" fillId="0" borderId="0" xfId="33" applyNumberFormat="1" applyFont="1" applyFill="1" applyBorder="1" applyAlignment="1" applyProtection="1">
      <alignment horizontal="right" vertical="center"/>
    </xf>
    <xf numFmtId="185" fontId="38" fillId="0" borderId="0" xfId="33" applyNumberFormat="1" applyFont="1" applyFill="1" applyBorder="1" applyAlignment="1" applyProtection="1">
      <alignment horizontal="right" vertical="center"/>
    </xf>
    <xf numFmtId="195" fontId="35" fillId="0" borderId="0" xfId="33" applyNumberFormat="1" applyFont="1" applyFill="1" applyBorder="1" applyAlignment="1" applyProtection="1">
      <alignment horizontal="right" vertical="center"/>
    </xf>
    <xf numFmtId="201" fontId="35" fillId="0" borderId="0" xfId="0" applyNumberFormat="1" applyFont="1" applyBorder="1" applyAlignment="1">
      <alignment horizontal="right" vertical="center"/>
    </xf>
    <xf numFmtId="188" fontId="35" fillId="0" borderId="0" xfId="0" applyNumberFormat="1" applyFont="1" applyBorder="1" applyAlignment="1">
      <alignment horizontal="right" vertical="center"/>
    </xf>
    <xf numFmtId="0" fontId="35" fillId="0" borderId="0" xfId="0" applyFont="1" applyBorder="1"/>
    <xf numFmtId="0" fontId="38" fillId="0" borderId="0" xfId="0" applyFont="1" applyBorder="1" applyAlignment="1">
      <alignment horizontal="center" vertical="center"/>
    </xf>
    <xf numFmtId="183" fontId="38" fillId="0" borderId="0" xfId="0" applyNumberFormat="1" applyFont="1" applyBorder="1" applyAlignment="1">
      <alignment vertical="center"/>
    </xf>
    <xf numFmtId="0" fontId="35" fillId="0" borderId="0" xfId="0" applyFont="1" applyBorder="1" applyAlignment="1">
      <alignment horizontal="center" vertical="center"/>
    </xf>
    <xf numFmtId="185" fontId="40" fillId="0" borderId="0" xfId="0" applyNumberFormat="1" applyFont="1" applyBorder="1" applyAlignment="1">
      <alignment vertical="center"/>
    </xf>
    <xf numFmtId="49" fontId="35" fillId="0" borderId="0" xfId="0" applyNumberFormat="1" applyFont="1" applyBorder="1" applyAlignment="1">
      <alignment horizontal="left" vertical="center"/>
    </xf>
    <xf numFmtId="185" fontId="40" fillId="0" borderId="0" xfId="0" applyNumberFormat="1" applyFont="1" applyBorder="1" applyAlignment="1">
      <alignment vertical="center" shrinkToFit="1"/>
    </xf>
    <xf numFmtId="38" fontId="35" fillId="0" borderId="0" xfId="33" applyFont="1" applyFill="1" applyBorder="1" applyAlignment="1" applyProtection="1">
      <alignment shrinkToFit="1"/>
    </xf>
    <xf numFmtId="185" fontId="35" fillId="0" borderId="0" xfId="0" applyNumberFormat="1" applyFont="1" applyBorder="1" applyAlignment="1">
      <alignment vertical="center" shrinkToFit="1"/>
    </xf>
    <xf numFmtId="0" fontId="36" fillId="0" borderId="0" xfId="0" applyNumberFormat="1" applyFont="1" applyBorder="1" applyAlignment="1">
      <alignment horizontal="right" vertical="center"/>
    </xf>
    <xf numFmtId="9" fontId="35" fillId="0" borderId="0" xfId="0" applyNumberFormat="1" applyFont="1" applyBorder="1" applyAlignment="1">
      <alignment shrinkToFit="1"/>
    </xf>
    <xf numFmtId="0" fontId="35" fillId="0" borderId="0" xfId="0" applyFont="1" applyBorder="1" applyAlignment="1">
      <alignment vertical="center"/>
    </xf>
    <xf numFmtId="176" fontId="38" fillId="0" borderId="0" xfId="33" applyNumberFormat="1" applyFont="1" applyFill="1" applyBorder="1" applyAlignment="1" applyProtection="1">
      <alignment horizontal="right" vertical="center"/>
    </xf>
    <xf numFmtId="0" fontId="35" fillId="0" borderId="0" xfId="0" applyFont="1" applyFill="1" applyBorder="1"/>
    <xf numFmtId="204" fontId="38" fillId="0" borderId="0" xfId="0" applyNumberFormat="1" applyFont="1" applyBorder="1" applyAlignment="1">
      <alignment horizontal="left"/>
    </xf>
    <xf numFmtId="183" fontId="38" fillId="0" borderId="0" xfId="0" applyNumberFormat="1" applyFont="1" applyBorder="1" applyAlignment="1"/>
    <xf numFmtId="204" fontId="35" fillId="0" borderId="0" xfId="0" applyNumberFormat="1" applyFont="1" applyBorder="1" applyAlignment="1">
      <alignment horizontal="left"/>
    </xf>
    <xf numFmtId="188" fontId="35" fillId="0" borderId="0" xfId="0" applyNumberFormat="1" applyFont="1" applyBorder="1" applyAlignment="1">
      <alignment vertical="center"/>
    </xf>
    <xf numFmtId="183" fontId="35" fillId="0" borderId="0" xfId="0" applyNumberFormat="1" applyFont="1" applyBorder="1" applyAlignment="1">
      <alignment vertical="center"/>
    </xf>
    <xf numFmtId="191" fontId="35" fillId="0" borderId="0" xfId="0" applyNumberFormat="1" applyFont="1" applyBorder="1" applyAlignment="1">
      <alignment vertical="center"/>
    </xf>
    <xf numFmtId="49" fontId="35" fillId="0" borderId="0" xfId="0" applyNumberFormat="1" applyFont="1" applyBorder="1"/>
    <xf numFmtId="176" fontId="35" fillId="0" borderId="0" xfId="0" applyNumberFormat="1" applyFont="1" applyBorder="1" applyAlignment="1">
      <alignment vertical="top"/>
    </xf>
    <xf numFmtId="0" fontId="35" fillId="24" borderId="0" xfId="0" applyFont="1" applyFill="1" applyBorder="1"/>
    <xf numFmtId="199" fontId="36" fillId="0" borderId="0" xfId="0" applyNumberFormat="1" applyFont="1" applyFill="1" applyBorder="1"/>
    <xf numFmtId="199" fontId="36" fillId="0" borderId="0" xfId="0" applyNumberFormat="1" applyFont="1" applyBorder="1"/>
    <xf numFmtId="189" fontId="36" fillId="0" borderId="0" xfId="0" applyNumberFormat="1" applyFont="1" applyBorder="1"/>
    <xf numFmtId="204" fontId="35" fillId="0" borderId="0" xfId="44" applyNumberFormat="1" applyFont="1" applyBorder="1" applyAlignment="1">
      <alignment horizontal="left"/>
    </xf>
    <xf numFmtId="204" fontId="35" fillId="0" borderId="0" xfId="0" applyNumberFormat="1" applyFont="1" applyBorder="1" applyAlignment="1">
      <alignment shrinkToFit="1"/>
    </xf>
    <xf numFmtId="0" fontId="35" fillId="0" borderId="0" xfId="0" applyFont="1" applyBorder="1" applyAlignment="1">
      <alignment shrinkToFit="1"/>
    </xf>
    <xf numFmtId="38" fontId="36" fillId="0" borderId="0" xfId="0" applyNumberFormat="1" applyFont="1" applyBorder="1"/>
    <xf numFmtId="0" fontId="36" fillId="0" borderId="0" xfId="0" applyFont="1" applyBorder="1"/>
    <xf numFmtId="203" fontId="36" fillId="0" borderId="0" xfId="0" applyNumberFormat="1" applyFont="1" applyBorder="1"/>
    <xf numFmtId="187" fontId="36" fillId="0" borderId="0" xfId="0" applyNumberFormat="1" applyFont="1" applyBorder="1"/>
    <xf numFmtId="187" fontId="35" fillId="0" borderId="0" xfId="0" applyNumberFormat="1" applyFont="1" applyBorder="1"/>
    <xf numFmtId="0" fontId="38" fillId="0" borderId="0" xfId="0" applyFont="1" applyBorder="1" applyAlignment="1">
      <alignment vertical="center"/>
    </xf>
    <xf numFmtId="195" fontId="39" fillId="0" borderId="0" xfId="33" applyNumberFormat="1" applyFont="1" applyFill="1" applyBorder="1" applyAlignment="1" applyProtection="1">
      <alignment horizontal="right" vertical="center"/>
    </xf>
    <xf numFmtId="204" fontId="39" fillId="0" borderId="0" xfId="44" applyNumberFormat="1" applyFont="1" applyFill="1" applyBorder="1" applyAlignment="1" applyProtection="1">
      <alignment horizontal="left" vertical="center"/>
    </xf>
    <xf numFmtId="204" fontId="38" fillId="0" borderId="0" xfId="44" applyNumberFormat="1" applyFont="1" applyBorder="1" applyAlignment="1">
      <alignment horizontal="left" vertical="center"/>
    </xf>
    <xf numFmtId="0" fontId="35" fillId="0" borderId="0" xfId="0" applyFont="1" applyBorder="1" applyAlignment="1">
      <alignment vertical="center" wrapText="1"/>
    </xf>
    <xf numFmtId="195" fontId="35" fillId="0" borderId="0" xfId="0" applyNumberFormat="1" applyFont="1" applyBorder="1"/>
    <xf numFmtId="204" fontId="35" fillId="0" borderId="0" xfId="0" applyNumberFormat="1" applyFont="1" applyBorder="1"/>
    <xf numFmtId="203" fontId="35" fillId="0" borderId="0" xfId="0" applyNumberFormat="1" applyFont="1" applyBorder="1" applyAlignment="1">
      <alignment horizontal="center"/>
    </xf>
    <xf numFmtId="191" fontId="35" fillId="0" borderId="0" xfId="0" applyNumberFormat="1" applyFont="1" applyBorder="1" applyAlignment="1">
      <alignment horizontal="right" vertical="center"/>
    </xf>
    <xf numFmtId="185" fontId="35" fillId="0" borderId="0" xfId="0" applyNumberFormat="1" applyFont="1" applyBorder="1"/>
    <xf numFmtId="0" fontId="35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 vertical="center"/>
    </xf>
    <xf numFmtId="185" fontId="42" fillId="0" borderId="0" xfId="0" applyNumberFormat="1" applyFont="1" applyBorder="1"/>
    <xf numFmtId="0" fontId="35" fillId="0" borderId="0" xfId="0" applyNumberFormat="1" applyFont="1" applyBorder="1" applyAlignment="1">
      <alignment horizontal="left" vertical="center" shrinkToFit="1"/>
    </xf>
    <xf numFmtId="0" fontId="35" fillId="6" borderId="0" xfId="0" applyFont="1" applyFill="1" applyBorder="1"/>
    <xf numFmtId="196" fontId="35" fillId="0" borderId="0" xfId="0" applyNumberFormat="1" applyFont="1" applyBorder="1" applyAlignment="1">
      <alignment horizontal="right"/>
    </xf>
    <xf numFmtId="185" fontId="43" fillId="6" borderId="0" xfId="0" applyNumberFormat="1" applyFont="1" applyFill="1" applyBorder="1" applyAlignment="1">
      <alignment vertical="center" shrinkToFit="1"/>
    </xf>
    <xf numFmtId="0" fontId="38" fillId="21" borderId="0" xfId="0" applyFont="1" applyFill="1" applyBorder="1"/>
    <xf numFmtId="185" fontId="43" fillId="21" borderId="0" xfId="0" applyNumberFormat="1" applyFont="1" applyFill="1" applyBorder="1" applyAlignment="1">
      <alignment vertical="center" shrinkToFit="1"/>
    </xf>
    <xf numFmtId="185" fontId="39" fillId="0" borderId="0" xfId="0" applyNumberFormat="1" applyFont="1" applyBorder="1"/>
    <xf numFmtId="0" fontId="44" fillId="0" borderId="0" xfId="0" applyNumberFormat="1" applyFont="1" applyBorder="1" applyAlignment="1">
      <alignment horizontal="right" vertical="center"/>
    </xf>
    <xf numFmtId="3" fontId="35" fillId="0" borderId="0" xfId="0" applyNumberFormat="1" applyFont="1" applyBorder="1"/>
    <xf numFmtId="0" fontId="35" fillId="0" borderId="0" xfId="0" applyFont="1" applyBorder="1" applyAlignment="1">
      <alignment horizontal="center" vertical="center" shrinkToFit="1"/>
    </xf>
    <xf numFmtId="0" fontId="35" fillId="0" borderId="0" xfId="0" applyFont="1" applyBorder="1" applyAlignment="1">
      <alignment horizontal="center" vertical="center" wrapText="1" shrinkToFit="1"/>
    </xf>
    <xf numFmtId="185" fontId="42" fillId="0" borderId="0" xfId="0" applyNumberFormat="1" applyFont="1" applyBorder="1" applyAlignment="1">
      <alignment vertical="center"/>
    </xf>
    <xf numFmtId="185" fontId="35" fillId="0" borderId="0" xfId="0" applyNumberFormat="1" applyFont="1" applyBorder="1" applyAlignment="1">
      <alignment shrinkToFit="1"/>
    </xf>
    <xf numFmtId="0" fontId="35" fillId="0" borderId="0" xfId="0" applyFont="1" applyBorder="1" applyAlignment="1">
      <alignment vertical="center" shrinkToFit="1"/>
    </xf>
    <xf numFmtId="176" fontId="45" fillId="0" borderId="0" xfId="0" applyNumberFormat="1" applyFont="1" applyFill="1" applyBorder="1" applyAlignment="1">
      <alignment horizontal="right" vertical="center"/>
    </xf>
    <xf numFmtId="9" fontId="35" fillId="0" borderId="0" xfId="44" applyFont="1" applyBorder="1" applyAlignment="1">
      <alignment horizontal="left"/>
    </xf>
    <xf numFmtId="176" fontId="42" fillId="0" borderId="0" xfId="0" applyNumberFormat="1" applyFont="1" applyBorder="1" applyAlignment="1">
      <alignment horizontal="right" vertical="center" shrinkToFit="1"/>
    </xf>
    <xf numFmtId="0" fontId="46" fillId="0" borderId="0" xfId="0" applyFont="1" applyBorder="1"/>
    <xf numFmtId="176" fontId="39" fillId="0" borderId="0" xfId="0" applyNumberFormat="1" applyFont="1" applyFill="1" applyBorder="1" applyAlignment="1">
      <alignment horizontal="right" vertical="center"/>
    </xf>
    <xf numFmtId="185" fontId="39" fillId="0" borderId="0" xfId="0" applyNumberFormat="1" applyFont="1" applyFill="1" applyBorder="1" applyAlignment="1">
      <alignment horizontal="right" vertical="center"/>
    </xf>
    <xf numFmtId="0" fontId="35" fillId="0" borderId="0" xfId="0" applyFont="1" applyBorder="1" applyAlignment="1">
      <alignment horizontal="center"/>
    </xf>
    <xf numFmtId="202" fontId="35" fillId="0" borderId="0" xfId="0" applyNumberFormat="1" applyFont="1" applyBorder="1" applyAlignment="1">
      <alignment horizontal="left"/>
    </xf>
    <xf numFmtId="0" fontId="35" fillId="0" borderId="0" xfId="0" applyNumberFormat="1" applyFont="1" applyBorder="1"/>
    <xf numFmtId="176" fontId="35" fillId="0" borderId="0" xfId="0" applyNumberFormat="1" applyFont="1" applyFill="1" applyBorder="1" applyAlignment="1">
      <alignment horizontal="right" vertical="center"/>
    </xf>
    <xf numFmtId="176" fontId="35" fillId="0" borderId="0" xfId="33" applyNumberFormat="1" applyFont="1" applyFill="1" applyBorder="1" applyAlignment="1" applyProtection="1">
      <alignment horizontal="right" vertical="center"/>
    </xf>
    <xf numFmtId="0" fontId="46" fillId="0" borderId="0" xfId="0" applyFont="1" applyBorder="1" applyAlignment="1">
      <alignment vertical="center"/>
    </xf>
    <xf numFmtId="183" fontId="45" fillId="0" borderId="0" xfId="0" applyNumberFormat="1" applyFont="1" applyBorder="1"/>
    <xf numFmtId="0" fontId="35" fillId="0" borderId="0" xfId="0" applyFont="1" applyBorder="1" applyAlignment="1"/>
    <xf numFmtId="189" fontId="35" fillId="0" borderId="0" xfId="0" applyNumberFormat="1" applyFont="1" applyBorder="1" applyAlignment="1">
      <alignment vertical="center" shrinkToFit="1"/>
    </xf>
    <xf numFmtId="189" fontId="35" fillId="0" borderId="0" xfId="0" applyNumberFormat="1" applyFont="1" applyBorder="1" applyAlignment="1">
      <alignment horizontal="right"/>
    </xf>
    <xf numFmtId="189" fontId="36" fillId="0" borderId="0" xfId="0" applyNumberFormat="1" applyFont="1" applyBorder="1" applyAlignment="1">
      <alignment horizontal="right"/>
    </xf>
    <xf numFmtId="189" fontId="41" fillId="0" borderId="0" xfId="0" applyNumberFormat="1" applyFont="1" applyBorder="1" applyAlignment="1">
      <alignment horizontal="left" vertical="center"/>
    </xf>
    <xf numFmtId="176" fontId="46" fillId="0" borderId="0" xfId="0" applyNumberFormat="1" applyFont="1" applyFill="1" applyBorder="1" applyAlignment="1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44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6633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D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99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F9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29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</a:t>
            </a:r>
          </a:p>
        </c:rich>
      </c:tx>
      <c:layout>
        <c:manualLayout>
          <c:xMode val="edge"/>
          <c:yMode val="edge"/>
          <c:x val="0.33703521237060557"/>
          <c:y val="8.732730795151910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159459497942501E-2"/>
          <c:y val="0.21133645589420996"/>
          <c:w val="0.78442028985507251"/>
          <c:h val="0.64868913857678123"/>
        </c:manualLayout>
      </c:layout>
      <c:doughnutChart>
        <c:varyColors val="1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ltUp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pattFill prst="pct10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pattFill prst="smConfetti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pattFill prst="narHorz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pattFill prst="pct80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pattFill prst="pct3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pattFill prst="pct90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pattFill prst="pct70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2"/>
              <c:layout>
                <c:manualLayout>
                  <c:x val="0.1960980828483396"/>
                  <c:y val="6.2767216639366352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900"/>
                      <a:t>維持</a:t>
                    </a:r>
                  </a:p>
                  <a:p>
                    <a:r>
                      <a:rPr lang="ja-JP" altLang="en-US" sz="900"/>
                      <a:t>補修費
</a:t>
                    </a:r>
                    <a:r>
                      <a:rPr lang="en-US" altLang="ja-JP" sz="900"/>
                      <a:t>0.6%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0849909584086668E-2"/>
                  <c:y val="3.0667002474368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0195480999657651"/>
                  <c:y val="0.1677308099958625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5473582106584503E-2"/>
                  <c:y val="0.17138895029085641"/>
                </c:manualLayout>
              </c:layout>
              <c:tx>
                <c:rich>
                  <a:bodyPr/>
                  <a:lstStyle/>
                  <a:p>
                    <a:fld id="{3CD677AF-8D5B-4EB4-BFBF-EEBCABA38271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r>
                      <a:rPr lang="en-US" altLang="ja-JP" baseline="0"/>
                      <a:t>6.0%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6"/>
              <c:layout>
                <c:manualLayout>
                  <c:x val="-4.4458999587076928E-3"/>
                  <c:y val="5.025066048754738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9.3618053178135346E-2"/>
                  <c:y val="0.24599210465162413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/>
                      <a:t>投資出資金・貸付金
</a:t>
                    </a:r>
                    <a:r>
                      <a:rPr lang="en-US" altLang="ja-JP"/>
                      <a:t>0.3%</a:t>
                    </a:r>
                  </a:p>
                </c:rich>
              </c:tx>
              <c:numFmt formatCode="0.0%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788171858952413"/>
                      <c:h val="0.11770001454754307"/>
                    </c:manualLayout>
                  </c15:layout>
                </c:ext>
              </c:extLst>
            </c:dLbl>
            <c:dLbl>
              <c:idx val="8"/>
              <c:layout>
                <c:manualLayout>
                  <c:x val="-3.4699303891361409E-2"/>
                  <c:y val="-6.1685361204158711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2.203183841150291E-2"/>
                  <c:y val="-1.8775304695455741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普通建設</a:t>
                    </a:r>
                  </a:p>
                  <a:p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事業費
</a:t>
                    </a: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23.0%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グラフ!$H$41:$H$51</c:f>
              <c:strCache>
                <c:ptCount val="11"/>
                <c:pt idx="0">
                  <c:v>人件費</c:v>
                </c:pt>
                <c:pt idx="1">
                  <c:v>物件費</c:v>
                </c:pt>
                <c:pt idx="2">
                  <c:v>維持補修費</c:v>
                </c:pt>
                <c:pt idx="3">
                  <c:v>扶助費</c:v>
                </c:pt>
                <c:pt idx="4">
                  <c:v>補助費等</c:v>
                </c:pt>
                <c:pt idx="5">
                  <c:v>公債費</c:v>
                </c:pt>
                <c:pt idx="6">
                  <c:v>積立金</c:v>
                </c:pt>
                <c:pt idx="7">
                  <c:v>投資・出資金・貸付金</c:v>
                </c:pt>
                <c:pt idx="8">
                  <c:v>繰出金</c:v>
                </c:pt>
                <c:pt idx="9">
                  <c:v>普通建設事業費</c:v>
                </c:pt>
                <c:pt idx="10">
                  <c:v>災害復旧費</c:v>
                </c:pt>
              </c:strCache>
            </c:strRef>
          </c:cat>
          <c:val>
            <c:numRef>
              <c:f>グラフ!$I$41:$I$51</c:f>
              <c:numCache>
                <c:formatCode>#,##0_);\(#,##0\)</c:formatCode>
                <c:ptCount val="11"/>
                <c:pt idx="0">
                  <c:v>5729475</c:v>
                </c:pt>
                <c:pt idx="1">
                  <c:v>5804941</c:v>
                </c:pt>
                <c:pt idx="2">
                  <c:v>312385</c:v>
                </c:pt>
                <c:pt idx="3">
                  <c:v>16371049</c:v>
                </c:pt>
                <c:pt idx="4">
                  <c:v>1790097</c:v>
                </c:pt>
                <c:pt idx="5">
                  <c:v>3206976</c:v>
                </c:pt>
                <c:pt idx="6">
                  <c:v>3885389</c:v>
                </c:pt>
                <c:pt idx="7">
                  <c:v>148125</c:v>
                </c:pt>
                <c:pt idx="8">
                  <c:v>4122799</c:v>
                </c:pt>
                <c:pt idx="9">
                  <c:v>12344698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42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369963369965068E-2"/>
          <c:y val="7.909619066360403E-2"/>
          <c:w val="0.88369963369965565"/>
          <c:h val="0.544257121470988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グラフ!$I$94</c:f>
              <c:strCache>
                <c:ptCount val="1"/>
                <c:pt idx="0">
                  <c:v>予算額(千円）</c:v>
                </c:pt>
              </c:strCache>
            </c:strRef>
          </c:tx>
          <c:spPr>
            <a:pattFill prst="pct9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グラフ!$H$95:$H$114</c:f>
              <c:strCache>
                <c:ptCount val="20"/>
                <c:pt idx="0">
                  <c:v>市税</c:v>
                </c:pt>
                <c:pt idx="1">
                  <c:v>地方譲与税</c:v>
                </c:pt>
                <c:pt idx="2">
                  <c:v>利子割交付金</c:v>
                </c:pt>
                <c:pt idx="3">
                  <c:v>配当割交付金</c:v>
                </c:pt>
                <c:pt idx="4">
                  <c:v>株式等譲渡所得割交付金</c:v>
                </c:pt>
                <c:pt idx="5">
                  <c:v>地方消費税交付金</c:v>
                </c:pt>
                <c:pt idx="6">
                  <c:v>自動車取得税交付金</c:v>
                </c:pt>
                <c:pt idx="7">
                  <c:v>国有提供施設等所在
市町村助成交付金</c:v>
                </c:pt>
                <c:pt idx="8">
                  <c:v>地方交付税及び特例交付金</c:v>
                </c:pt>
                <c:pt idx="9">
                  <c:v>交通安全対策特別交付金</c:v>
                </c:pt>
                <c:pt idx="10">
                  <c:v>分担金及び負担金</c:v>
                </c:pt>
                <c:pt idx="11">
                  <c:v>使用料及び手数料</c:v>
                </c:pt>
                <c:pt idx="12">
                  <c:v>国庫支出金</c:v>
                </c:pt>
                <c:pt idx="13">
                  <c:v>県支出金</c:v>
                </c:pt>
                <c:pt idx="14">
                  <c:v>財産収入</c:v>
                </c:pt>
                <c:pt idx="15">
                  <c:v>寄付金</c:v>
                </c:pt>
                <c:pt idx="16">
                  <c:v>繰入金</c:v>
                </c:pt>
                <c:pt idx="17">
                  <c:v>繰越金</c:v>
                </c:pt>
                <c:pt idx="18">
                  <c:v>諸収入</c:v>
                </c:pt>
                <c:pt idx="19">
                  <c:v>市債</c:v>
                </c:pt>
              </c:strCache>
            </c:strRef>
          </c:cat>
          <c:val>
            <c:numRef>
              <c:f>グラフ!$I$95:$I$114</c:f>
              <c:numCache>
                <c:formatCode>_ * #,##0_ ;_ * \-#,##0_ ;_ * \-_ ;_ @_ </c:formatCode>
                <c:ptCount val="20"/>
                <c:pt idx="0">
                  <c:v>13482341</c:v>
                </c:pt>
                <c:pt idx="1">
                  <c:v>171559</c:v>
                </c:pt>
                <c:pt idx="2">
                  <c:v>13335</c:v>
                </c:pt>
                <c:pt idx="3">
                  <c:v>18550</c:v>
                </c:pt>
                <c:pt idx="4">
                  <c:v>13601</c:v>
                </c:pt>
                <c:pt idx="5">
                  <c:v>1909199</c:v>
                </c:pt>
                <c:pt idx="6">
                  <c:v>47158</c:v>
                </c:pt>
                <c:pt idx="7">
                  <c:v>471887</c:v>
                </c:pt>
                <c:pt idx="8">
                  <c:v>5291481</c:v>
                </c:pt>
                <c:pt idx="9">
                  <c:v>18000</c:v>
                </c:pt>
                <c:pt idx="10">
                  <c:v>652011</c:v>
                </c:pt>
                <c:pt idx="11">
                  <c:v>647522</c:v>
                </c:pt>
                <c:pt idx="12">
                  <c:v>11207988</c:v>
                </c:pt>
                <c:pt idx="13">
                  <c:v>11166580</c:v>
                </c:pt>
                <c:pt idx="14">
                  <c:v>465063</c:v>
                </c:pt>
                <c:pt idx="15">
                  <c:v>154322</c:v>
                </c:pt>
                <c:pt idx="16">
                  <c:v>5550831</c:v>
                </c:pt>
                <c:pt idx="17">
                  <c:v>916210</c:v>
                </c:pt>
                <c:pt idx="18">
                  <c:v>252662</c:v>
                </c:pt>
                <c:pt idx="19">
                  <c:v>3460932</c:v>
                </c:pt>
              </c:numCache>
            </c:numRef>
          </c:val>
        </c:ser>
        <c:ser>
          <c:idx val="1"/>
          <c:order val="1"/>
          <c:tx>
            <c:strRef>
              <c:f>グラフ!$J$94</c:f>
              <c:strCache>
                <c:ptCount val="1"/>
                <c:pt idx="0">
                  <c:v>決算額（千円）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グラフ!$H$95:$H$114</c:f>
              <c:strCache>
                <c:ptCount val="20"/>
                <c:pt idx="0">
                  <c:v>市税</c:v>
                </c:pt>
                <c:pt idx="1">
                  <c:v>地方譲与税</c:v>
                </c:pt>
                <c:pt idx="2">
                  <c:v>利子割交付金</c:v>
                </c:pt>
                <c:pt idx="3">
                  <c:v>配当割交付金</c:v>
                </c:pt>
                <c:pt idx="4">
                  <c:v>株式等譲渡所得割交付金</c:v>
                </c:pt>
                <c:pt idx="5">
                  <c:v>地方消費税交付金</c:v>
                </c:pt>
                <c:pt idx="6">
                  <c:v>自動車取得税交付金</c:v>
                </c:pt>
                <c:pt idx="7">
                  <c:v>国有提供施設等所在
市町村助成交付金</c:v>
                </c:pt>
                <c:pt idx="8">
                  <c:v>地方交付税及び特例交付金</c:v>
                </c:pt>
                <c:pt idx="9">
                  <c:v>交通安全対策特別交付金</c:v>
                </c:pt>
                <c:pt idx="10">
                  <c:v>分担金及び負担金</c:v>
                </c:pt>
                <c:pt idx="11">
                  <c:v>使用料及び手数料</c:v>
                </c:pt>
                <c:pt idx="12">
                  <c:v>国庫支出金</c:v>
                </c:pt>
                <c:pt idx="13">
                  <c:v>県支出金</c:v>
                </c:pt>
                <c:pt idx="14">
                  <c:v>財産収入</c:v>
                </c:pt>
                <c:pt idx="15">
                  <c:v>寄付金</c:v>
                </c:pt>
                <c:pt idx="16">
                  <c:v>繰入金</c:v>
                </c:pt>
                <c:pt idx="17">
                  <c:v>繰越金</c:v>
                </c:pt>
                <c:pt idx="18">
                  <c:v>諸収入</c:v>
                </c:pt>
                <c:pt idx="19">
                  <c:v>市債</c:v>
                </c:pt>
              </c:strCache>
            </c:strRef>
          </c:cat>
          <c:val>
            <c:numRef>
              <c:f>グラフ!$J$95:$J$114</c:f>
              <c:numCache>
                <c:formatCode>_ * #,##0_ ;_ * \-#,##0_ ;_ * \-_ ;_ @_ </c:formatCode>
                <c:ptCount val="20"/>
                <c:pt idx="0">
                  <c:v>14024325</c:v>
                </c:pt>
                <c:pt idx="1">
                  <c:v>177029</c:v>
                </c:pt>
                <c:pt idx="2">
                  <c:v>12797</c:v>
                </c:pt>
                <c:pt idx="3">
                  <c:v>25881</c:v>
                </c:pt>
                <c:pt idx="4">
                  <c:v>28724</c:v>
                </c:pt>
                <c:pt idx="5">
                  <c:v>1926475</c:v>
                </c:pt>
                <c:pt idx="6">
                  <c:v>46048</c:v>
                </c:pt>
                <c:pt idx="7">
                  <c:v>471887</c:v>
                </c:pt>
                <c:pt idx="8">
                  <c:v>5237146</c:v>
                </c:pt>
                <c:pt idx="9">
                  <c:v>15403</c:v>
                </c:pt>
                <c:pt idx="10">
                  <c:v>635045</c:v>
                </c:pt>
                <c:pt idx="11">
                  <c:v>643603</c:v>
                </c:pt>
                <c:pt idx="12">
                  <c:v>10765836</c:v>
                </c:pt>
                <c:pt idx="13">
                  <c:v>9982690</c:v>
                </c:pt>
                <c:pt idx="14">
                  <c:v>485417</c:v>
                </c:pt>
                <c:pt idx="15">
                  <c:v>140933</c:v>
                </c:pt>
                <c:pt idx="16">
                  <c:v>4690411</c:v>
                </c:pt>
                <c:pt idx="17">
                  <c:v>916211</c:v>
                </c:pt>
                <c:pt idx="18">
                  <c:v>282407</c:v>
                </c:pt>
                <c:pt idx="19">
                  <c:v>3066932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34690088"/>
        <c:axId val="434695184"/>
      </c:barChart>
      <c:catAx>
        <c:axId val="434690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6951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34695184"/>
        <c:scaling>
          <c:orientation val="minMax"/>
          <c:max val="150000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8.8369963369965068E-2"/>
              <c:y val="3.3898305084745811E-2"/>
            </c:manualLayout>
          </c:layout>
          <c:overlay val="0"/>
          <c:spPr>
            <a:solidFill>
              <a:srgbClr val="FFFFFF"/>
            </a:solidFill>
            <a:ln w="25400">
              <a:noFill/>
            </a:ln>
          </c:spPr>
        </c:title>
        <c:numFmt formatCode="#,##0_);[Red]\(#,##0\)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690088"/>
        <c:crossesAt val="1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9478021978021856"/>
          <c:y val="0.92090395480224907"/>
          <c:w val="0.33928571428571974"/>
          <c:h val="6.214689265536743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56069384322613"/>
          <c:y val="7.021276595744888E-2"/>
          <c:w val="0.7664845446704166"/>
          <c:h val="0.75957446808510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グラフ!$H$209</c:f>
              <c:strCache>
                <c:ptCount val="1"/>
                <c:pt idx="0">
                  <c:v>市民税</c:v>
                </c:pt>
              </c:strCache>
            </c:strRef>
          </c:tx>
          <c:spPr>
            <a:pattFill prst="pct5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グラフ!$I$208:$L$208</c:f>
              <c:strCache>
                <c:ptCount val="4"/>
                <c:pt idx="0">
                  <c:v>平成26年度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</c:strCache>
            </c:strRef>
          </c:cat>
          <c:val>
            <c:numRef>
              <c:f>グラフ!$I$209:$L$209</c:f>
              <c:numCache>
                <c:formatCode>#,##0;[Red]#,##0</c:formatCode>
                <c:ptCount val="4"/>
                <c:pt idx="0">
                  <c:v>5631036</c:v>
                </c:pt>
                <c:pt idx="1">
                  <c:v>5638509</c:v>
                </c:pt>
                <c:pt idx="2">
                  <c:v>5848944</c:v>
                </c:pt>
                <c:pt idx="3" formatCode="#,##0_);[Red]\(#,##0\)">
                  <c:v>5988249</c:v>
                </c:pt>
              </c:numCache>
            </c:numRef>
          </c:val>
        </c:ser>
        <c:ser>
          <c:idx val="1"/>
          <c:order val="1"/>
          <c:tx>
            <c:strRef>
              <c:f>グラフ!$H$210</c:f>
              <c:strCache>
                <c:ptCount val="1"/>
                <c:pt idx="0">
                  <c:v>固定資産税</c:v>
                </c:pt>
              </c:strCache>
            </c:strRef>
          </c:tx>
          <c:spPr>
            <a:pattFill prst="pct5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グラフ!$I$208:$L$208</c:f>
              <c:strCache>
                <c:ptCount val="4"/>
                <c:pt idx="0">
                  <c:v>平成26年度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</c:strCache>
            </c:strRef>
          </c:cat>
          <c:val>
            <c:numRef>
              <c:f>グラフ!$I$210:$L$210</c:f>
              <c:numCache>
                <c:formatCode>#,##0;[Red]#,##0</c:formatCode>
                <c:ptCount val="4"/>
                <c:pt idx="0">
                  <c:v>6474074</c:v>
                </c:pt>
                <c:pt idx="1">
                  <c:v>6518174</c:v>
                </c:pt>
                <c:pt idx="2">
                  <c:v>6627693</c:v>
                </c:pt>
                <c:pt idx="3" formatCode="#,##0_);[Red]\(#,##0\)">
                  <c:v>6793104</c:v>
                </c:pt>
              </c:numCache>
            </c:numRef>
          </c:val>
        </c:ser>
        <c:ser>
          <c:idx val="2"/>
          <c:order val="2"/>
          <c:tx>
            <c:strRef>
              <c:f>グラフ!$H$211</c:f>
              <c:strCache>
                <c:ptCount val="1"/>
                <c:pt idx="0">
                  <c:v>市たばこ税</c:v>
                </c:pt>
              </c:strCache>
            </c:strRef>
          </c:tx>
          <c:spPr>
            <a:pattFill prst="trellis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グラフ!$I$208:$L$208</c:f>
              <c:strCache>
                <c:ptCount val="4"/>
                <c:pt idx="0">
                  <c:v>平成26年度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</c:strCache>
            </c:strRef>
          </c:cat>
          <c:val>
            <c:numRef>
              <c:f>グラフ!$I$211:$L$211</c:f>
              <c:numCache>
                <c:formatCode>#,##0;[Red]#,##0</c:formatCode>
                <c:ptCount val="4"/>
                <c:pt idx="0">
                  <c:v>1918431</c:v>
                </c:pt>
                <c:pt idx="1">
                  <c:v>1608237</c:v>
                </c:pt>
                <c:pt idx="2">
                  <c:v>679543</c:v>
                </c:pt>
                <c:pt idx="3" formatCode="#,##0_);[Red]\(#,##0\)">
                  <c:v>874365</c:v>
                </c:pt>
              </c:numCache>
            </c:numRef>
          </c:val>
        </c:ser>
        <c:ser>
          <c:idx val="3"/>
          <c:order val="3"/>
          <c:tx>
            <c:strRef>
              <c:f>グラフ!$H$212</c:f>
              <c:strCache>
                <c:ptCount val="1"/>
                <c:pt idx="0">
                  <c:v>その他</c:v>
                </c:pt>
              </c:strCache>
            </c:strRef>
          </c:tx>
          <c:spPr>
            <a:pattFill prst="pct9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1753050099506854E-3"/>
                  <c:y val="-1.56204836097619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2584003922586824E-3"/>
                  <c:y val="-1.5136427095549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5496524472902742E-3"/>
                  <c:y val="-9.210699726364004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グラフ!$I$208:$L$208</c:f>
              <c:strCache>
                <c:ptCount val="4"/>
                <c:pt idx="0">
                  <c:v>平成26年度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</c:strCache>
            </c:strRef>
          </c:cat>
          <c:val>
            <c:numRef>
              <c:f>グラフ!$I$212:$L$212</c:f>
              <c:numCache>
                <c:formatCode>#,##0;[Red]#,##0</c:formatCode>
                <c:ptCount val="4"/>
                <c:pt idx="0">
                  <c:v>299631</c:v>
                </c:pt>
                <c:pt idx="1">
                  <c:v>310876</c:v>
                </c:pt>
                <c:pt idx="2">
                  <c:v>362284</c:v>
                </c:pt>
                <c:pt idx="3" formatCode="#,##0_);[Red]\(#,##0\)">
                  <c:v>373703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34695968"/>
        <c:axId val="434692048"/>
      </c:barChart>
      <c:catAx>
        <c:axId val="434695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69204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34692048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18956043956044577"/>
              <c:y val="1.914893617021276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695968"/>
        <c:crossesAt val="1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897435897435899"/>
          <c:y val="0.88660905734240958"/>
          <c:w val="0.86538461538461564"/>
          <c:h val="9.277547933626971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05841521875867"/>
          <c:y val="5.8568329718004325E-2"/>
          <c:w val="0.80900110626667565"/>
          <c:h val="0.770065075921908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グラフ!$H$253</c:f>
              <c:strCache>
                <c:ptCount val="1"/>
                <c:pt idx="0">
                  <c:v>普通会計債</c:v>
                </c:pt>
              </c:strCache>
            </c:strRef>
          </c:tx>
          <c:spPr>
            <a:pattFill prst="pct25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8.4296219112206267E-3"/>
                  <c:y val="-7.37503781473663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5897142645466692E-3"/>
                  <c:y val="-4.97783270590248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3444093945779324E-3"/>
                  <c:y val="-9.2329172514394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3609050440314151E-2"/>
                  <c:y val="-3.2374121171500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グラフ!$I$252:$M$252</c:f>
              <c:numCache>
                <c:formatCode>#,##0_ </c:formatCode>
                <c:ptCount val="5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</c:numCache>
            </c:numRef>
          </c:cat>
          <c:val>
            <c:numRef>
              <c:f>グラフ!$I$253:$M$253</c:f>
              <c:numCache>
                <c:formatCode>#,##0_);[Red]\(#,##0\)</c:formatCode>
                <c:ptCount val="5"/>
                <c:pt idx="0">
                  <c:v>35961824</c:v>
                </c:pt>
                <c:pt idx="1">
                  <c:v>36263702</c:v>
                </c:pt>
                <c:pt idx="2">
                  <c:v>36453545</c:v>
                </c:pt>
                <c:pt idx="3">
                  <c:v>36460050</c:v>
                </c:pt>
                <c:pt idx="4">
                  <c:v>37207174</c:v>
                </c:pt>
              </c:numCache>
            </c:numRef>
          </c:val>
        </c:ser>
        <c:ser>
          <c:idx val="1"/>
          <c:order val="1"/>
          <c:tx>
            <c:strRef>
              <c:f>グラフ!$H$254</c:f>
              <c:strCache>
                <c:ptCount val="1"/>
                <c:pt idx="0">
                  <c:v>その他の会計債</c:v>
                </c:pt>
              </c:strCache>
            </c:strRef>
          </c:tx>
          <c:spPr>
            <a:pattFill prst="pct5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4"/>
              <c:layout>
                <c:manualLayout>
                  <c:x val="1.9086376413539356E-3"/>
                  <c:y val="-3.086614173228346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グラフ!$I$252:$M$252</c:f>
              <c:numCache>
                <c:formatCode>#,##0_ </c:formatCode>
                <c:ptCount val="5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</c:numCache>
            </c:numRef>
          </c:cat>
          <c:val>
            <c:numRef>
              <c:f>グラフ!$I$254:$M$254</c:f>
              <c:numCache>
                <c:formatCode>#,##0_);[Red]\(#,##0\)</c:formatCode>
                <c:ptCount val="5"/>
                <c:pt idx="0">
                  <c:v>5347795</c:v>
                </c:pt>
                <c:pt idx="1">
                  <c:v>5242583</c:v>
                </c:pt>
                <c:pt idx="2">
                  <c:v>5162698</c:v>
                </c:pt>
                <c:pt idx="3">
                  <c:v>5067714</c:v>
                </c:pt>
                <c:pt idx="4">
                  <c:v>4793913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34693224"/>
        <c:axId val="434694008"/>
      </c:barChart>
      <c:catAx>
        <c:axId val="434693224"/>
        <c:scaling>
          <c:orientation val="minMax"/>
        </c:scaling>
        <c:delete val="0"/>
        <c:axPos val="b"/>
        <c:numFmt formatCode="#,##0_ 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7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69400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34694008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15978019276516503"/>
              <c:y val="1.08459869848156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693224"/>
        <c:crossesAt val="1"/>
        <c:crossBetween val="between"/>
        <c:majorUnit val="10000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9283804400482998"/>
          <c:y val="0.9219088937093276"/>
          <c:w val="0.70799100525658942"/>
          <c:h val="6.290672451193203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90410958904619"/>
          <c:y val="9.5238306136414264E-2"/>
          <c:w val="0.76164383561646076"/>
          <c:h val="0.65986540680230443"/>
        </c:manualLayout>
      </c:layout>
      <c:lineChart>
        <c:grouping val="standard"/>
        <c:varyColors val="0"/>
        <c:ser>
          <c:idx val="0"/>
          <c:order val="0"/>
          <c:tx>
            <c:strRef>
              <c:f>グラフ!$H$57</c:f>
              <c:strCache>
                <c:ptCount val="1"/>
                <c:pt idx="0">
                  <c:v>経常収支比率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グラフ!$I$56:$M$56</c:f>
              <c:numCache>
                <c:formatCode>##"年度"</c:formatCode>
                <c:ptCount val="5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</c:numCache>
            </c:numRef>
          </c:cat>
          <c:val>
            <c:numRef>
              <c:f>グラフ!$I$57:$M$57</c:f>
              <c:numCache>
                <c:formatCode>#,##0.0_ </c:formatCode>
                <c:ptCount val="5"/>
                <c:pt idx="0">
                  <c:v>89.1</c:v>
                </c:pt>
                <c:pt idx="1">
                  <c:v>87.2</c:v>
                </c:pt>
                <c:pt idx="2">
                  <c:v>87</c:v>
                </c:pt>
                <c:pt idx="3">
                  <c:v>91.999999999999986</c:v>
                </c:pt>
                <c:pt idx="4">
                  <c:v>88.300000000000011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グラフ!$H$58</c:f>
              <c:strCache>
                <c:ptCount val="1"/>
                <c:pt idx="0">
                  <c:v>人件費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グラフ!$I$56:$M$56</c:f>
              <c:numCache>
                <c:formatCode>##"年度"</c:formatCode>
                <c:ptCount val="5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</c:numCache>
            </c:numRef>
          </c:cat>
          <c:val>
            <c:numRef>
              <c:f>グラフ!$I$58:$M$58</c:f>
              <c:numCache>
                <c:formatCode>#,##0.0_ </c:formatCode>
                <c:ptCount val="5"/>
                <c:pt idx="0">
                  <c:v>25.6</c:v>
                </c:pt>
                <c:pt idx="1">
                  <c:v>23</c:v>
                </c:pt>
                <c:pt idx="2">
                  <c:v>22.7</c:v>
                </c:pt>
                <c:pt idx="3">
                  <c:v>24</c:v>
                </c:pt>
                <c:pt idx="4">
                  <c:v>23.3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グラフ!$H$59</c:f>
              <c:strCache>
                <c:ptCount val="1"/>
                <c:pt idx="0">
                  <c:v>扶助費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グラフ!$I$56:$M$56</c:f>
              <c:numCache>
                <c:formatCode>##"年度"</c:formatCode>
                <c:ptCount val="5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</c:numCache>
            </c:numRef>
          </c:cat>
          <c:val>
            <c:numRef>
              <c:f>グラフ!$I$59:$M$59</c:f>
              <c:numCache>
                <c:formatCode>#,##0.0_ </c:formatCode>
                <c:ptCount val="5"/>
                <c:pt idx="0">
                  <c:v>15</c:v>
                </c:pt>
                <c:pt idx="1">
                  <c:v>17</c:v>
                </c:pt>
                <c:pt idx="2">
                  <c:v>17.3</c:v>
                </c:pt>
                <c:pt idx="3">
                  <c:v>19.399999999999999</c:v>
                </c:pt>
                <c:pt idx="4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グラフ!$H$60</c:f>
              <c:strCache>
                <c:ptCount val="1"/>
                <c:pt idx="0">
                  <c:v>公債費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グラフ!$I$56:$M$56</c:f>
              <c:numCache>
                <c:formatCode>##"年度"</c:formatCode>
                <c:ptCount val="5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</c:numCache>
            </c:numRef>
          </c:cat>
          <c:val>
            <c:numRef>
              <c:f>グラフ!$I$60:$M$60</c:f>
              <c:numCache>
                <c:formatCode>#,##0.0_ </c:formatCode>
                <c:ptCount val="5"/>
                <c:pt idx="0">
                  <c:v>15.9</c:v>
                </c:pt>
                <c:pt idx="1">
                  <c:v>15.4</c:v>
                </c:pt>
                <c:pt idx="2">
                  <c:v>14.8</c:v>
                </c:pt>
                <c:pt idx="3">
                  <c:v>15.2</c:v>
                </c:pt>
                <c:pt idx="4">
                  <c:v>13.6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グラフ!$H$61</c:f>
              <c:strCache>
                <c:ptCount val="1"/>
                <c:pt idx="0">
                  <c:v>物件費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グラフ!$I$56:$M$56</c:f>
              <c:numCache>
                <c:formatCode>##"年度"</c:formatCode>
                <c:ptCount val="5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</c:numCache>
            </c:numRef>
          </c:cat>
          <c:val>
            <c:numRef>
              <c:f>グラフ!$I$61:$M$61</c:f>
              <c:numCache>
                <c:formatCode>#,##0.0_ </c:formatCode>
                <c:ptCount val="5"/>
                <c:pt idx="0">
                  <c:v>16.8</c:v>
                </c:pt>
                <c:pt idx="1">
                  <c:v>16</c:v>
                </c:pt>
                <c:pt idx="2">
                  <c:v>16.2</c:v>
                </c:pt>
                <c:pt idx="3">
                  <c:v>16.7</c:v>
                </c:pt>
                <c:pt idx="4">
                  <c:v>16.600000000000001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9801976"/>
        <c:axId val="429800408"/>
      </c:lineChart>
      <c:catAx>
        <c:axId val="429801976"/>
        <c:scaling>
          <c:orientation val="minMax"/>
        </c:scaling>
        <c:delete val="0"/>
        <c:axPos val="b"/>
        <c:numFmt formatCode="##&quot;年度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980040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29800408"/>
        <c:scaling>
          <c:orientation val="minMax"/>
          <c:max val="1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0.15616438356164764"/>
              <c:y val="4.535147392290283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9801976"/>
        <c:crossesAt val="1"/>
        <c:crossBetween val="midCat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616438356164764"/>
          <c:y val="0.84353931948982563"/>
          <c:w val="0.7643835616438357"/>
          <c:h val="0.1473925283149128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29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年度歳出</a:t>
            </a:r>
          </a:p>
        </c:rich>
      </c:tx>
      <c:layout>
        <c:manualLayout>
          <c:xMode val="edge"/>
          <c:yMode val="edge"/>
          <c:x val="0.4391994562911391"/>
          <c:y val="1.576044129235621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2780162136385313"/>
          <c:y val="0.18282111899133174"/>
          <c:w val="0.48450166905102532"/>
          <c:h val="0.80063041765169574"/>
        </c:manualLayout>
      </c:layout>
      <c:doughnutChart>
        <c:varyColors val="1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pattFill prst="pct1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pattFill prst="pct4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chemeClr val="bg1">
                  <a:lumMod val="9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pattFill prst="pct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pattFill prst="dashDnDiag">
                <a:fgClr>
                  <a:schemeClr val="tx1">
                    <a:lumMod val="50000"/>
                    <a:lumOff val="50000"/>
                  </a:schemeClr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bubble3D val="0"/>
            <c:spPr>
              <a:pattFill prst="dashVer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0.10284082405821468"/>
                  <c:y val="-0.1587901836383084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2188542110603222"/>
                  <c:y val="0.1847151115792566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8854151077339359"/>
                  <c:y val="0.1620307996309270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20568164811642936"/>
                  <c:y val="4.86092398892781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19806380929730236"/>
                  <c:y val="-5.50904718745151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15807015549688552"/>
                  <c:y val="-0.1004590957711747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2.4757976162162795E-2"/>
                  <c:y val="-5.509047187451521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グラフ!$H$139:$H$150</c:f>
              <c:strCache>
                <c:ptCount val="12"/>
                <c:pt idx="0">
                  <c:v>議会費</c:v>
                </c:pt>
                <c:pt idx="1">
                  <c:v>総務費</c:v>
                </c:pt>
                <c:pt idx="2">
                  <c:v>民生費</c:v>
                </c:pt>
                <c:pt idx="3">
                  <c:v>衛生費</c:v>
                </c:pt>
                <c:pt idx="4">
                  <c:v>労働費</c:v>
                </c:pt>
                <c:pt idx="5">
                  <c:v>農林水産費</c:v>
                </c:pt>
                <c:pt idx="6">
                  <c:v>商工費</c:v>
                </c:pt>
                <c:pt idx="7">
                  <c:v>土木費</c:v>
                </c:pt>
                <c:pt idx="8">
                  <c:v>消防費</c:v>
                </c:pt>
                <c:pt idx="9">
                  <c:v>教育費</c:v>
                </c:pt>
                <c:pt idx="10">
                  <c:v>災害復旧費</c:v>
                </c:pt>
                <c:pt idx="11">
                  <c:v>公債費</c:v>
                </c:pt>
              </c:strCache>
            </c:strRef>
          </c:cat>
          <c:val>
            <c:numRef>
              <c:f>グラフ!$I$139:$I$150</c:f>
              <c:numCache>
                <c:formatCode>#,##0_);[Red]\(#,##0\)</c:formatCode>
                <c:ptCount val="12"/>
                <c:pt idx="0">
                  <c:v>336734</c:v>
                </c:pt>
                <c:pt idx="1">
                  <c:v>10879053</c:v>
                </c:pt>
                <c:pt idx="2">
                  <c:v>22933831</c:v>
                </c:pt>
                <c:pt idx="3">
                  <c:v>2398957</c:v>
                </c:pt>
                <c:pt idx="4">
                  <c:v>63639</c:v>
                </c:pt>
                <c:pt idx="5">
                  <c:v>130341</c:v>
                </c:pt>
                <c:pt idx="6">
                  <c:v>221771</c:v>
                </c:pt>
                <c:pt idx="7">
                  <c:v>7577846</c:v>
                </c:pt>
                <c:pt idx="8">
                  <c:v>858526</c:v>
                </c:pt>
                <c:pt idx="9">
                  <c:v>4257973</c:v>
                </c:pt>
                <c:pt idx="10">
                  <c:v>0</c:v>
                </c:pt>
                <c:pt idx="11">
                  <c:v>2957514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firstPageNumber="0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71439433203493"/>
          <c:y val="0.11510801475734735"/>
          <c:w val="0.82571486168726349"/>
          <c:h val="0.52697888006098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グラフ!$I$153</c:f>
              <c:strCache>
                <c:ptCount val="1"/>
                <c:pt idx="0">
                  <c:v>予算額（千円）</c:v>
                </c:pt>
              </c:strCache>
            </c:strRef>
          </c:tx>
          <c:spPr>
            <a:pattFill prst="pct1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グラフ!$H$154:$H$167</c:f>
              <c:strCache>
                <c:ptCount val="14"/>
                <c:pt idx="0">
                  <c:v>議会費</c:v>
                </c:pt>
                <c:pt idx="1">
                  <c:v>総務費</c:v>
                </c:pt>
                <c:pt idx="2">
                  <c:v>民生費</c:v>
                </c:pt>
                <c:pt idx="3">
                  <c:v>衛生費</c:v>
                </c:pt>
                <c:pt idx="4">
                  <c:v>労働費</c:v>
                </c:pt>
                <c:pt idx="5">
                  <c:v>農林水産費</c:v>
                </c:pt>
                <c:pt idx="6">
                  <c:v>商工費</c:v>
                </c:pt>
                <c:pt idx="7">
                  <c:v>土木費</c:v>
                </c:pt>
                <c:pt idx="8">
                  <c:v>消防費</c:v>
                </c:pt>
                <c:pt idx="9">
                  <c:v>教育費</c:v>
                </c:pt>
                <c:pt idx="10">
                  <c:v>災害復旧費</c:v>
                </c:pt>
                <c:pt idx="11">
                  <c:v>公債費</c:v>
                </c:pt>
                <c:pt idx="12">
                  <c:v>諸支出費</c:v>
                </c:pt>
                <c:pt idx="13">
                  <c:v>予備費</c:v>
                </c:pt>
              </c:strCache>
            </c:strRef>
          </c:cat>
          <c:val>
            <c:numRef>
              <c:f>グラフ!$I$154:$I$167</c:f>
              <c:numCache>
                <c:formatCode>#,##0_);[Red]\(#,##0\)</c:formatCode>
                <c:ptCount val="14"/>
                <c:pt idx="0">
                  <c:v>341324</c:v>
                </c:pt>
                <c:pt idx="1">
                  <c:v>11308890</c:v>
                </c:pt>
                <c:pt idx="2">
                  <c:v>22109630</c:v>
                </c:pt>
                <c:pt idx="3">
                  <c:v>2462222</c:v>
                </c:pt>
                <c:pt idx="4">
                  <c:v>69238</c:v>
                </c:pt>
                <c:pt idx="5">
                  <c:v>93830</c:v>
                </c:pt>
                <c:pt idx="6">
                  <c:v>225403</c:v>
                </c:pt>
                <c:pt idx="7">
                  <c:v>7056222</c:v>
                </c:pt>
                <c:pt idx="8">
                  <c:v>868692</c:v>
                </c:pt>
                <c:pt idx="9">
                  <c:v>4617388</c:v>
                </c:pt>
                <c:pt idx="10">
                  <c:v>3</c:v>
                </c:pt>
                <c:pt idx="11">
                  <c:v>2957675</c:v>
                </c:pt>
                <c:pt idx="12">
                  <c:v>1</c:v>
                </c:pt>
                <c:pt idx="13">
                  <c:v>117122</c:v>
                </c:pt>
              </c:numCache>
            </c:numRef>
          </c:val>
        </c:ser>
        <c:ser>
          <c:idx val="1"/>
          <c:order val="1"/>
          <c:tx>
            <c:strRef>
              <c:f>グラフ!$J$153</c:f>
              <c:strCache>
                <c:ptCount val="1"/>
                <c:pt idx="0">
                  <c:v>決算額（千円）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グラフ!$H$154:$H$167</c:f>
              <c:strCache>
                <c:ptCount val="14"/>
                <c:pt idx="0">
                  <c:v>議会費</c:v>
                </c:pt>
                <c:pt idx="1">
                  <c:v>総務費</c:v>
                </c:pt>
                <c:pt idx="2">
                  <c:v>民生費</c:v>
                </c:pt>
                <c:pt idx="3">
                  <c:v>衛生費</c:v>
                </c:pt>
                <c:pt idx="4">
                  <c:v>労働費</c:v>
                </c:pt>
                <c:pt idx="5">
                  <c:v>農林水産費</c:v>
                </c:pt>
                <c:pt idx="6">
                  <c:v>商工費</c:v>
                </c:pt>
                <c:pt idx="7">
                  <c:v>土木費</c:v>
                </c:pt>
                <c:pt idx="8">
                  <c:v>消防費</c:v>
                </c:pt>
                <c:pt idx="9">
                  <c:v>教育費</c:v>
                </c:pt>
                <c:pt idx="10">
                  <c:v>災害復旧費</c:v>
                </c:pt>
                <c:pt idx="11">
                  <c:v>公債費</c:v>
                </c:pt>
                <c:pt idx="12">
                  <c:v>諸支出費</c:v>
                </c:pt>
                <c:pt idx="13">
                  <c:v>予備費</c:v>
                </c:pt>
              </c:strCache>
            </c:strRef>
          </c:cat>
          <c:val>
            <c:numRef>
              <c:f>グラフ!$J$154:$J$167</c:f>
              <c:numCache>
                <c:formatCode>#,##0_);[Red]\(#,##0\)</c:formatCode>
                <c:ptCount val="14"/>
                <c:pt idx="0">
                  <c:v>336734</c:v>
                </c:pt>
                <c:pt idx="1">
                  <c:v>10879053</c:v>
                </c:pt>
                <c:pt idx="2">
                  <c:v>22933831</c:v>
                </c:pt>
                <c:pt idx="3">
                  <c:v>2398957</c:v>
                </c:pt>
                <c:pt idx="4">
                  <c:v>63639</c:v>
                </c:pt>
                <c:pt idx="5">
                  <c:v>130341</c:v>
                </c:pt>
                <c:pt idx="6">
                  <c:v>221771</c:v>
                </c:pt>
                <c:pt idx="7">
                  <c:v>7577846</c:v>
                </c:pt>
                <c:pt idx="8">
                  <c:v>858526</c:v>
                </c:pt>
                <c:pt idx="9">
                  <c:v>4257973</c:v>
                </c:pt>
                <c:pt idx="10" formatCode="_ * #,##0_ ;_ * \-#,##0_ ;_ * \-_ ;_ @_ ">
                  <c:v>0</c:v>
                </c:pt>
                <c:pt idx="11">
                  <c:v>2957514</c:v>
                </c:pt>
                <c:pt idx="12" formatCode="_ * #,##0_ ;_ * \-#,##0_ ;_ * \-_ ;_ @_ ">
                  <c:v>0</c:v>
                </c:pt>
                <c:pt idx="13" formatCode="_ * #,##0_ ;_ * \-#,##0_ ;_ * \-_ ;_ @_ 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29798840"/>
        <c:axId val="429801584"/>
      </c:barChart>
      <c:catAx>
        <c:axId val="4297988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98015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29801584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12833828450265641"/>
              <c:y val="7.254196642685850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9798840"/>
        <c:crossesAt val="1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7166900420757382"/>
          <c:y val="0.82374176249553299"/>
          <c:w val="0.35764375876577803"/>
          <c:h val="5.935251798561253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29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</a:t>
            </a:r>
          </a:p>
        </c:rich>
      </c:tx>
      <c:layout>
        <c:manualLayout>
          <c:xMode val="edge"/>
          <c:yMode val="edge"/>
          <c:x val="0.41456700265408031"/>
          <c:y val="3.539823008849559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4565826330532244"/>
          <c:y val="0.32743362831858408"/>
          <c:w val="0.80112044817927175"/>
          <c:h val="0.63274336283185861"/>
        </c:manualLayout>
      </c:layout>
      <c:doughnutChart>
        <c:varyColors val="1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ltUp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pattFill prst="smConfetti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pattFill prst="wdUpDiag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pattFill prst="dashHorz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1"/>
              <c:layout>
                <c:manualLayout>
                  <c:x val="-3.7301837658877926E-3"/>
                  <c:y val="1.81268882175226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246194478270652"/>
                      <c:h val="0.12688821752265861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-0.20889029088971639"/>
                  <c:y val="-0.1510574018126888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1734415550997305E-2"/>
                  <c:y val="-0.1887176107391862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721792320990832"/>
                      <c:h val="0.14501510574018128"/>
                    </c:manualLayout>
                  </c15:layout>
                </c:ext>
              </c:extLst>
            </c:dLbl>
            <c:dLbl>
              <c:idx val="4"/>
              <c:layout>
                <c:manualLayout>
                  <c:x val="0.17922524390333561"/>
                  <c:y val="-0.1719525477817475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ln>
                <a:solidFill>
                  <a:srgbClr val="000000">
                    <a:alpha val="95000"/>
                  </a:srgbClr>
                </a:solidFill>
              </a:ln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グラフ!$H$219:$H$223</c:f>
              <c:strCache>
                <c:ptCount val="5"/>
                <c:pt idx="0">
                  <c:v>市民税</c:v>
                </c:pt>
                <c:pt idx="1">
                  <c:v>固定資産税</c:v>
                </c:pt>
                <c:pt idx="2">
                  <c:v>軽自動車税</c:v>
                </c:pt>
                <c:pt idx="3">
                  <c:v>市たばこ消費税</c:v>
                </c:pt>
                <c:pt idx="4">
                  <c:v>入湯税</c:v>
                </c:pt>
              </c:strCache>
            </c:strRef>
          </c:cat>
          <c:val>
            <c:numRef>
              <c:f>グラフ!$I$219:$I$223</c:f>
              <c:numCache>
                <c:formatCode>#,##0_);[Red]\(#,##0\)</c:formatCode>
                <c:ptCount val="5"/>
                <c:pt idx="0">
                  <c:v>5988249</c:v>
                </c:pt>
                <c:pt idx="1">
                  <c:v>6793104</c:v>
                </c:pt>
                <c:pt idx="2">
                  <c:v>364862</c:v>
                </c:pt>
                <c:pt idx="3">
                  <c:v>874365</c:v>
                </c:pt>
                <c:pt idx="4">
                  <c:v>8841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81586402266288"/>
          <c:y val="9.3364571039358343E-2"/>
          <c:w val="0.78564683663835422"/>
          <c:h val="0.74255644218969363"/>
        </c:manualLayout>
      </c:layout>
      <c:lineChart>
        <c:grouping val="standard"/>
        <c:varyColors val="0"/>
        <c:ser>
          <c:idx val="0"/>
          <c:order val="0"/>
          <c:tx>
            <c:strRef>
              <c:f>グラフ!$H$6</c:f>
              <c:strCache>
                <c:ptCount val="1"/>
                <c:pt idx="0">
                  <c:v>総額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グラフ!$I$5:$M$5</c:f>
              <c:strCache>
                <c:ptCount val="5"/>
                <c:pt idx="0">
                  <c:v>平成25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</c:strCache>
            </c:strRef>
          </c:cat>
          <c:val>
            <c:numRef>
              <c:f>グラフ!$I$6:$M$6</c:f>
              <c:numCache>
                <c:formatCode>0_ </c:formatCode>
                <c:ptCount val="5"/>
                <c:pt idx="0">
                  <c:v>100</c:v>
                </c:pt>
                <c:pt idx="1">
                  <c:v>104</c:v>
                </c:pt>
                <c:pt idx="2">
                  <c:v>109.00000000000001</c:v>
                </c:pt>
                <c:pt idx="3">
                  <c:v>125</c:v>
                </c:pt>
                <c:pt idx="4">
                  <c:v>124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グラフ!$H$7</c:f>
              <c:strCache>
                <c:ptCount val="1"/>
                <c:pt idx="0">
                  <c:v>自主財源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グラフ!$I$5:$M$5</c:f>
              <c:strCache>
                <c:ptCount val="5"/>
                <c:pt idx="0">
                  <c:v>平成25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</c:strCache>
            </c:strRef>
          </c:cat>
          <c:val>
            <c:numRef>
              <c:f>グラフ!$I$7:$M$7</c:f>
              <c:numCache>
                <c:formatCode>0_ </c:formatCode>
                <c:ptCount val="5"/>
                <c:pt idx="0">
                  <c:v>100</c:v>
                </c:pt>
                <c:pt idx="1">
                  <c:v>98</c:v>
                </c:pt>
                <c:pt idx="2">
                  <c:v>103</c:v>
                </c:pt>
                <c:pt idx="3">
                  <c:v>120</c:v>
                </c:pt>
                <c:pt idx="4">
                  <c:v>119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グラフ!$H$8</c:f>
              <c:strCache>
                <c:ptCount val="1"/>
                <c:pt idx="0">
                  <c:v>依存財源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グラフ!$I$5:$M$5</c:f>
              <c:strCache>
                <c:ptCount val="5"/>
                <c:pt idx="0">
                  <c:v>平成25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</c:strCache>
            </c:strRef>
          </c:cat>
          <c:val>
            <c:numRef>
              <c:f>グラフ!$I$8:$M$8</c:f>
              <c:numCache>
                <c:formatCode>0_ </c:formatCode>
                <c:ptCount val="5"/>
                <c:pt idx="0">
                  <c:v>100</c:v>
                </c:pt>
                <c:pt idx="1">
                  <c:v>108</c:v>
                </c:pt>
                <c:pt idx="2">
                  <c:v>112.99999999999999</c:v>
                </c:pt>
                <c:pt idx="3">
                  <c:v>129</c:v>
                </c:pt>
                <c:pt idx="4">
                  <c:v>128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9802368"/>
        <c:axId val="429805896"/>
      </c:lineChart>
      <c:catAx>
        <c:axId val="4298023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9805896"/>
        <c:crossesAt val="70"/>
        <c:auto val="1"/>
        <c:lblAlgn val="ctr"/>
        <c:lblOffset val="100"/>
        <c:tickLblSkip val="1"/>
        <c:tickMarkSkip val="1"/>
        <c:noMultiLvlLbl val="0"/>
      </c:catAx>
      <c:valAx>
        <c:axId val="429805896"/>
        <c:scaling>
          <c:orientation val="minMax"/>
          <c:max val="135"/>
          <c:min val="9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指数</a:t>
                </a:r>
              </a:p>
            </c:rich>
          </c:tx>
          <c:layout>
            <c:manualLayout>
              <c:xMode val="edge"/>
              <c:yMode val="edge"/>
              <c:x val="0.10481586402266288"/>
              <c:y val="1.9216555801921661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9802368"/>
        <c:crossesAt val="1"/>
        <c:crossBetween val="midCat"/>
        <c:majorUnit val="5"/>
        <c:minorUnit val="2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481586402266288"/>
          <c:y val="0.92683019944014755"/>
          <c:w val="0.79603399433427779"/>
          <c:h val="6.651884700665222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21485041574589"/>
          <c:y val="0.10845986984815605"/>
          <c:w val="0.78795912237085164"/>
          <c:h val="0.7331887201735366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グラフ!$H$19</c:f>
              <c:strCache>
                <c:ptCount val="1"/>
                <c:pt idx="0">
                  <c:v>自主財源</c:v>
                </c:pt>
              </c:strCache>
            </c:strRef>
          </c:tx>
          <c:spPr>
            <a:pattFill prst="pct5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グラフ!$I$18:$M$18</c:f>
              <c:numCache>
                <c:formatCode>##"年度"</c:formatCode>
                <c:ptCount val="5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</c:numCache>
            </c:numRef>
          </c:cat>
          <c:val>
            <c:numRef>
              <c:f>グラフ!$I$19:$M$19</c:f>
              <c:numCache>
                <c:formatCode>0.0_ </c:formatCode>
                <c:ptCount val="5"/>
                <c:pt idx="0">
                  <c:v>41.5</c:v>
                </c:pt>
                <c:pt idx="1">
                  <c:v>39.1</c:v>
                </c:pt>
                <c:pt idx="2">
                  <c:v>39.200000000000003</c:v>
                </c:pt>
                <c:pt idx="3">
                  <c:v>39.799999999999997</c:v>
                </c:pt>
                <c:pt idx="4">
                  <c:v>39.799999999999997</c:v>
                </c:pt>
              </c:numCache>
            </c:numRef>
          </c:val>
        </c:ser>
        <c:ser>
          <c:idx val="1"/>
          <c:order val="1"/>
          <c:tx>
            <c:strRef>
              <c:f>グラフ!$H$20</c:f>
              <c:strCache>
                <c:ptCount val="1"/>
                <c:pt idx="0">
                  <c:v>依存財源</c:v>
                </c:pt>
              </c:strCache>
            </c:strRef>
          </c:tx>
          <c:spPr>
            <a:pattFill prst="pct75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グラフ!$I$18:$M$18</c:f>
              <c:numCache>
                <c:formatCode>##"年度"</c:formatCode>
                <c:ptCount val="5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</c:numCache>
            </c:numRef>
          </c:cat>
          <c:val>
            <c:numRef>
              <c:f>グラフ!$I$20:$M$20</c:f>
              <c:numCache>
                <c:formatCode>0.0_ </c:formatCode>
                <c:ptCount val="5"/>
                <c:pt idx="0">
                  <c:v>58.5</c:v>
                </c:pt>
                <c:pt idx="1">
                  <c:v>60.9</c:v>
                </c:pt>
                <c:pt idx="2">
                  <c:v>60.8</c:v>
                </c:pt>
                <c:pt idx="3">
                  <c:v>60.2</c:v>
                </c:pt>
                <c:pt idx="4">
                  <c:v>60.2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429803152"/>
        <c:axId val="429803544"/>
      </c:barChart>
      <c:catAx>
        <c:axId val="429803152"/>
        <c:scaling>
          <c:orientation val="maxMin"/>
        </c:scaling>
        <c:delete val="0"/>
        <c:axPos val="l"/>
        <c:numFmt formatCode="##&quot;年度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980354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29803544"/>
        <c:scaling>
          <c:orientation val="minMax"/>
        </c:scaling>
        <c:delete val="0"/>
        <c:axPos val="t"/>
        <c:majorGridlines>
          <c:spPr>
            <a:ln w="3175">
              <a:noFill/>
              <a:prstDash val="sysDot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9803152"/>
        <c:crossesAt val="1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7225120297462818"/>
          <c:y val="0.89804772234273322"/>
          <c:w val="0.58900535870516157"/>
          <c:h val="6.290672451193203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29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年度歳入</a:t>
            </a:r>
          </a:p>
        </c:rich>
      </c:tx>
      <c:layout>
        <c:manualLayout>
          <c:xMode val="edge"/>
          <c:yMode val="edge"/>
          <c:x val="0.41726618705036422"/>
          <c:y val="9.7674517142756254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29208633093526193"/>
          <c:y val="0.24215246636771301"/>
          <c:w val="0.42302158273381985"/>
          <c:h val="0.65919282511210764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pattFill prst="open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pattFill prst="pct6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pattFill prst="pct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pattFill prst="ltVert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pattFill prst="pct10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pattFill prst="pct2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3.2665269359316612E-3"/>
                  <c:y val="1.630333203865220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1987312012538717E-2"/>
                  <c:y val="-4.525299141232723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7914691943127963E-3"/>
                  <c:y val="-6.042296072507663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334201929794747E-3"/>
                  <c:y val="8.552193307675122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373301627894804"/>
                  <c:y val="0.1507716070889367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7161989366713776E-3"/>
                  <c:y val="-1.215478596148932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14692464723960788"/>
                  <c:y val="2.75950572550112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グラフ!$H$75:$H$82</c:f>
              <c:strCache>
                <c:ptCount val="8"/>
                <c:pt idx="0">
                  <c:v>国庫支出金</c:v>
                </c:pt>
                <c:pt idx="1">
                  <c:v>市債</c:v>
                </c:pt>
                <c:pt idx="2">
                  <c:v>地方交付税</c:v>
                </c:pt>
                <c:pt idx="3">
                  <c:v>依存その他</c:v>
                </c:pt>
                <c:pt idx="4">
                  <c:v>自主その他</c:v>
                </c:pt>
                <c:pt idx="5">
                  <c:v>繰入金</c:v>
                </c:pt>
                <c:pt idx="6">
                  <c:v>繰越金</c:v>
                </c:pt>
                <c:pt idx="7">
                  <c:v>市税</c:v>
                </c:pt>
              </c:strCache>
            </c:strRef>
          </c:cat>
          <c:val>
            <c:numRef>
              <c:f>グラフ!$I$75:$I$82</c:f>
              <c:numCache>
                <c:formatCode>General</c:formatCode>
                <c:ptCount val="8"/>
                <c:pt idx="0">
                  <c:v>20.100000000000001</c:v>
                </c:pt>
                <c:pt idx="1">
                  <c:v>5.7</c:v>
                </c:pt>
                <c:pt idx="2" formatCode="0.0_ ">
                  <c:v>9.8000000000000007</c:v>
                </c:pt>
                <c:pt idx="3" formatCode="0.0_);[Red]\(0.0\)">
                  <c:v>23.7</c:v>
                </c:pt>
                <c:pt idx="4">
                  <c:v>4.1000000000000005</c:v>
                </c:pt>
                <c:pt idx="5">
                  <c:v>8.7999999999999989</c:v>
                </c:pt>
                <c:pt idx="6" formatCode="0.0_ ">
                  <c:v>1.7000000000000002</c:v>
                </c:pt>
                <c:pt idx="7">
                  <c:v>26.200000000000003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0192404811187"/>
          <c:y val="3.1042128603104822E-2"/>
          <c:w val="0.77687614251472004"/>
          <c:h val="0.77383675798221618"/>
        </c:manualLayout>
      </c:layout>
      <c:lineChart>
        <c:grouping val="standard"/>
        <c:varyColors val="0"/>
        <c:ser>
          <c:idx val="0"/>
          <c:order val="0"/>
          <c:tx>
            <c:strRef>
              <c:f>グラフ!$I$242</c:f>
              <c:strCache>
                <c:ptCount val="1"/>
                <c:pt idx="0">
                  <c:v>1人当り収入額 （千円）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グラフ!$H$243:$H$247</c:f>
              <c:strCache>
                <c:ptCount val="5"/>
                <c:pt idx="0">
                  <c:v>平成25年度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</c:strCache>
            </c:strRef>
          </c:cat>
          <c:val>
            <c:numRef>
              <c:f>グラフ!$I$243:$I$247</c:f>
              <c:numCache>
                <c:formatCode>#,##0_ </c:formatCode>
                <c:ptCount val="5"/>
                <c:pt idx="0">
                  <c:v>122789</c:v>
                </c:pt>
                <c:pt idx="1">
                  <c:v>125763</c:v>
                </c:pt>
                <c:pt idx="2">
                  <c:v>124038</c:v>
                </c:pt>
                <c:pt idx="3">
                  <c:v>118912</c:v>
                </c:pt>
                <c:pt idx="4">
                  <c:v>123620.06046876515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グラフ!$J$242</c:f>
              <c:strCache>
                <c:ptCount val="1"/>
                <c:pt idx="0">
                  <c:v>1人当り歳出額 （円）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5854108956602031E-2"/>
                  <c:y val="3.79147013757016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3628881569859071E-2"/>
                  <c:y val="3.69668338413090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7322325706516656E-2"/>
                  <c:y val="3.064771694535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1015769843174026E-2"/>
                  <c:y val="3.3807275393333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グラフ!$H$243:$H$247</c:f>
              <c:strCache>
                <c:ptCount val="5"/>
                <c:pt idx="0">
                  <c:v>平成25年度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</c:strCache>
            </c:strRef>
          </c:cat>
          <c:val>
            <c:numRef>
              <c:f>グラフ!$J$243:$J$247</c:f>
              <c:numCache>
                <c:formatCode>#,##0_ </c:formatCode>
                <c:ptCount val="5"/>
                <c:pt idx="0">
                  <c:v>366926.01828031574</c:v>
                </c:pt>
                <c:pt idx="1">
                  <c:v>382751.24151122186</c:v>
                </c:pt>
                <c:pt idx="2">
                  <c:v>398763.10089804541</c:v>
                </c:pt>
                <c:pt idx="3">
                  <c:v>463272.98420468753</c:v>
                </c:pt>
                <c:pt idx="4">
                  <c:v>463795.29648205772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29804720"/>
        <c:axId val="429805112"/>
      </c:lineChart>
      <c:catAx>
        <c:axId val="429804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980511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29805112"/>
        <c:scaling>
          <c:orientation val="minMax"/>
          <c:max val="500000"/>
          <c:min val="50000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9804720"/>
        <c:crossesAt val="1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9783197831978167"/>
          <c:y val="0.91056910569104743"/>
          <c:w val="0.56097560975609784"/>
          <c:h val="8.277900960827812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  <c:userShapes r:id="rId1"/>
</c:chartSpace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888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889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890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891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892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893" name="Text Box 41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894" name="Text Box 42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895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896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897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898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899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00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01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902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903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904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905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906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907" name="Text Box 41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908" name="Text Box 42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09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10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11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12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913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14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15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916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917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918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919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920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21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22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23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24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925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26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27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28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29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930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931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932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933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934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935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936" name="Text Box 41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937" name="Text Box 42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38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39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40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41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942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43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44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45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46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47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48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49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50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51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52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953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54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55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56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57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58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59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60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61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62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63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964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65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66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67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68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69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70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971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72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73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74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75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76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77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978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79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80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81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82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983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84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85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86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87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988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89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90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91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92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93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94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995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996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997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998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999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000" name="Text Box 41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001" name="Text Box 42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02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03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04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05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006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07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08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09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10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11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12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013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014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015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016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017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018" name="Text Box 41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019" name="Text Box 42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20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21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22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23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024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25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26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027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028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029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030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031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032" name="Text Box 41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033" name="Text Box 42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34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35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36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37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038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39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40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041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042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043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044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045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46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47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48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49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050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51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52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53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54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055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056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057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058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059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060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061" name="Text Box 41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062" name="Text Box 42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63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64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65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66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067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68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69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70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71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72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73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74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75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76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77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78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79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80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81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82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83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84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85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86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87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88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89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90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91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92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093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94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95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96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97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98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99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00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01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02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03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04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05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06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07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08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09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10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111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112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113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114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115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116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117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118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119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120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121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22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23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24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25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126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127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128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129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130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31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32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33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34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135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136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137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138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139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40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41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42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43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44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145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146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147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148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149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50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51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52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53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54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55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56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57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58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59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160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161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162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163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164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65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66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67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68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69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170" name="Text Box 1"/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171" name="Text Box 24"/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72" name="Text Box 37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73" name="Text Box 38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174" name="Text Box 1"/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175" name="Text Box 24"/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76" name="Text Box 37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77" name="Text Box 38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178" name="Text Box 1"/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179" name="Text Box 24"/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80" name="Text Box 37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81" name="Text Box 38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182" name="Text Box 1"/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183" name="Text Box 24"/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84" name="Text Box 37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85" name="Text Box 38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186" name="Text Box 1"/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187" name="Text Box 24"/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88" name="Text Box 37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89" name="Text Box 38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190" name="Text Box 1"/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191" name="Text Box 24"/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92" name="Text Box 37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93" name="Text Box 38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194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195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196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197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198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99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00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01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02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203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204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205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206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207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08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09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10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11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212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213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214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215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216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17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18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19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20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21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222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223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224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225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226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27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28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29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30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31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32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33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34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35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36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237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238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239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240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241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42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43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44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45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46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247" name="Text Box 1"/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248" name="Text Box 24"/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49" name="Text Box 37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50" name="Text Box 38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251" name="Text Box 1"/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252" name="Text Box 24"/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53" name="Text Box 37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54" name="Text Box 38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255" name="Text Box 1"/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256" name="Text Box 24"/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57" name="Text Box 37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58" name="Text Box 38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259" name="Text Box 1"/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260" name="Text Box 24"/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61" name="Text Box 37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62" name="Text Box 38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263" name="Text Box 1"/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264" name="Text Box 24"/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65" name="Text Box 37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66" name="Text Box 38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267" name="Text Box 1"/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268" name="Text Box 24"/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69" name="Text Box 37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70" name="Text Box 38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184" name="Text Box 1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185" name="Text Box 24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186" name="Text Box 37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187" name="Text Box 38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188" name="Text Box 39"/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189" name="Text Box 41"/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190" name="Text Box 42"/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91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92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93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94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95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196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197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198" name="Text Box 1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199" name="Text Box 24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200" name="Text Box 37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201" name="Text Box 38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202" name="Text Box 39"/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203" name="Text Box 41"/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204" name="Text Box 42"/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05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06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07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08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09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10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11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212" name="Text Box 1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213" name="Text Box 24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214" name="Text Box 37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215" name="Text Box 38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216" name="Text Box 39"/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17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18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19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20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21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22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23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24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25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26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227" name="Text Box 1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228" name="Text Box 24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229" name="Text Box 37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230" name="Text Box 38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231" name="Text Box 39"/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232" name="Text Box 41"/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233" name="Text Box 42"/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34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35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36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37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38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39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40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41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42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43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44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45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46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47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48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49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50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51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52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53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54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55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56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57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58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59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60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61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62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63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64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65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66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67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68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69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70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71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72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73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74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75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76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77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78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79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80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81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82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83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84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85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86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87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88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89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90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291" name="Text Box 1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292" name="Text Box 24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293" name="Text Box 37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294" name="Text Box 38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295" name="Text Box 39"/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296" name="Text Box 41"/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297" name="Text Box 42"/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98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99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300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301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302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03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04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05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06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07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08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309" name="Text Box 1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310" name="Text Box 24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311" name="Text Box 37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312" name="Text Box 38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313" name="Text Box 39"/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314" name="Text Box 41"/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315" name="Text Box 42"/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316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317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318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319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320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21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22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323" name="Text Box 1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324" name="Text Box 24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325" name="Text Box 37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326" name="Text Box 38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327" name="Text Box 39"/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328" name="Text Box 41"/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329" name="Text Box 42"/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330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331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332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333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334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35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36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337" name="Text Box 1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338" name="Text Box 24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339" name="Text Box 37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340" name="Text Box 38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341" name="Text Box 39"/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342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343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344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345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346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347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348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349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350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351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352" name="Text Box 1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353" name="Text Box 24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354" name="Text Box 37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355" name="Text Box 38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356" name="Text Box 39"/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357" name="Text Box 41"/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358" name="Text Box 42"/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359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360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361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362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363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64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65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66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67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68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69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370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371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372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373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74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75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76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77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78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379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380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381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382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83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84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385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386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387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388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389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90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91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392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393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394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395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396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397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398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399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400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401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402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403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404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405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406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407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408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409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410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411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412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413" name="Text Box 1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414" name="Text Box 24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415" name="Text Box 37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416" name="Text Box 38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417" name="Text Box 39"/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418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419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420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421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422" name="Text Box 1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423" name="Text Box 24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424" name="Text Box 37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425" name="Text Box 38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426" name="Text Box 39"/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427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428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429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430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431" name="Text Box 1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432" name="Text Box 24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433" name="Text Box 37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434" name="Text Box 38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435" name="Text Box 39"/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436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437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438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439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440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441" name="Text Box 1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442" name="Text Box 24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443" name="Text Box 37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444" name="Text Box 38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445" name="Text Box 39"/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446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447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448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449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450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451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452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453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454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455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456" name="Text Box 1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457" name="Text Box 24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458" name="Text Box 37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459" name="Text Box 38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460" name="Text Box 39"/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461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462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463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464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465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466" name="Text Box 1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467" name="Text Box 24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468" name="Text Box 37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469" name="Text Box 38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470" name="Text Box 1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471" name="Text Box 24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472" name="Text Box 37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473" name="Text Box 38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474" name="Text Box 1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475" name="Text Box 24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476" name="Text Box 37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477" name="Text Box 38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478" name="Text Box 1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479" name="Text Box 24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480" name="Text Box 37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481" name="Text Box 38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482" name="Text Box 1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483" name="Text Box 24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484" name="Text Box 37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485" name="Text Box 38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486" name="Text Box 1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487" name="Text Box 24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488" name="Text Box 37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489" name="Text Box 38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490" name="Text Box 1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491" name="Text Box 24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492" name="Text Box 37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493" name="Text Box 38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494" name="Text Box 39"/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495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496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497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498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499" name="Text Box 1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500" name="Text Box 24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501" name="Text Box 37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502" name="Text Box 38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503" name="Text Box 39"/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504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505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506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507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508" name="Text Box 1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509" name="Text Box 24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510" name="Text Box 37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511" name="Text Box 38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512" name="Text Box 39"/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513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514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515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516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517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518" name="Text Box 1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519" name="Text Box 24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520" name="Text Box 37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521" name="Text Box 38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522" name="Text Box 39"/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523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524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525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526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527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528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529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530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531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532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533" name="Text Box 1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534" name="Text Box 24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535" name="Text Box 37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536" name="Text Box 38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537" name="Text Box 39"/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538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539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540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541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542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543" name="Text Box 1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544" name="Text Box 24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545" name="Text Box 37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546" name="Text Box 38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547" name="Text Box 1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548" name="Text Box 24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549" name="Text Box 37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550" name="Text Box 38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551" name="Text Box 1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552" name="Text Box 24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553" name="Text Box 37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554" name="Text Box 38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555" name="Text Box 1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556" name="Text Box 24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557" name="Text Box 37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558" name="Text Box 38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559" name="Text Box 1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560" name="Text Box 24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561" name="Text Box 37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562" name="Text Box 38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563" name="Text Box 1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564" name="Text Box 24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565" name="Text Box 37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566" name="Text Box 38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385" name="Text Box 39"/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386" name="Text Box 39"/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387" name="Text Box 39"/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388" name="Text Box 39"/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389" name="Text Box 39"/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390" name="Text Box 39"/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391" name="Text Box 39"/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392" name="Text Box 39"/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393" name="Text Box 39"/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394" name="Text Box 39"/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395" name="Text Box 39"/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396" name="Text Box 39"/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397" name="Text Box 39"/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398" name="Text Box 39"/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399" name="Text Box 39"/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00" name="Text Box 39"/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01" name="Text Box 39"/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02" name="Text Box 39"/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03" name="Text Box 39"/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04" name="Text Box 39"/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05" name="Text Box 39"/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06" name="Text Box 39"/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07" name="Text Box 39"/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08" name="Text Box 39"/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09" name="Text Box 39"/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410" name="Text Box 1"/>
        <xdr:cNvSpPr txBox="1">
          <a:spLocks noChangeArrowheads="1"/>
        </xdr:cNvSpPr>
      </xdr:nvSpPr>
      <xdr:spPr bwMode="auto">
        <a:xfrm>
          <a:off x="53721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411" name="Text Box 24"/>
        <xdr:cNvSpPr txBox="1">
          <a:spLocks noChangeArrowheads="1"/>
        </xdr:cNvSpPr>
      </xdr:nvSpPr>
      <xdr:spPr bwMode="auto">
        <a:xfrm>
          <a:off x="53721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12" name="Text Box 37"/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13" name="Text Box 38"/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414" name="Text Box 1"/>
        <xdr:cNvSpPr txBox="1">
          <a:spLocks noChangeArrowheads="1"/>
        </xdr:cNvSpPr>
      </xdr:nvSpPr>
      <xdr:spPr bwMode="auto">
        <a:xfrm>
          <a:off x="53721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415" name="Text Box 24"/>
        <xdr:cNvSpPr txBox="1">
          <a:spLocks noChangeArrowheads="1"/>
        </xdr:cNvSpPr>
      </xdr:nvSpPr>
      <xdr:spPr bwMode="auto">
        <a:xfrm>
          <a:off x="53721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16" name="Text Box 37"/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17" name="Text Box 38"/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418" name="Text Box 1"/>
        <xdr:cNvSpPr txBox="1">
          <a:spLocks noChangeArrowheads="1"/>
        </xdr:cNvSpPr>
      </xdr:nvSpPr>
      <xdr:spPr bwMode="auto">
        <a:xfrm>
          <a:off x="53721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419" name="Text Box 24"/>
        <xdr:cNvSpPr txBox="1">
          <a:spLocks noChangeArrowheads="1"/>
        </xdr:cNvSpPr>
      </xdr:nvSpPr>
      <xdr:spPr bwMode="auto">
        <a:xfrm>
          <a:off x="53721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20" name="Text Box 37"/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21" name="Text Box 38"/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422" name="Text Box 1"/>
        <xdr:cNvSpPr txBox="1">
          <a:spLocks noChangeArrowheads="1"/>
        </xdr:cNvSpPr>
      </xdr:nvSpPr>
      <xdr:spPr bwMode="auto">
        <a:xfrm>
          <a:off x="53721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423" name="Text Box 24"/>
        <xdr:cNvSpPr txBox="1">
          <a:spLocks noChangeArrowheads="1"/>
        </xdr:cNvSpPr>
      </xdr:nvSpPr>
      <xdr:spPr bwMode="auto">
        <a:xfrm>
          <a:off x="53721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24" name="Text Box 37"/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25" name="Text Box 38"/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426" name="Text Box 1"/>
        <xdr:cNvSpPr txBox="1">
          <a:spLocks noChangeArrowheads="1"/>
        </xdr:cNvSpPr>
      </xdr:nvSpPr>
      <xdr:spPr bwMode="auto">
        <a:xfrm>
          <a:off x="53721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427" name="Text Box 24"/>
        <xdr:cNvSpPr txBox="1">
          <a:spLocks noChangeArrowheads="1"/>
        </xdr:cNvSpPr>
      </xdr:nvSpPr>
      <xdr:spPr bwMode="auto">
        <a:xfrm>
          <a:off x="53721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28" name="Text Box 37"/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29" name="Text Box 38"/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430" name="Text Box 1"/>
        <xdr:cNvSpPr txBox="1">
          <a:spLocks noChangeArrowheads="1"/>
        </xdr:cNvSpPr>
      </xdr:nvSpPr>
      <xdr:spPr bwMode="auto">
        <a:xfrm>
          <a:off x="53721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431" name="Text Box 24"/>
        <xdr:cNvSpPr txBox="1">
          <a:spLocks noChangeArrowheads="1"/>
        </xdr:cNvSpPr>
      </xdr:nvSpPr>
      <xdr:spPr bwMode="auto">
        <a:xfrm>
          <a:off x="53721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32" name="Text Box 37"/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33" name="Text Box 38"/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34" name="Text Box 39"/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35" name="Text Box 39"/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36" name="Text Box 39"/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37" name="Text Box 39"/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438" name="Text Box 1"/>
        <xdr:cNvSpPr txBox="1">
          <a:spLocks noChangeArrowheads="1"/>
        </xdr:cNvSpPr>
      </xdr:nvSpPr>
      <xdr:spPr bwMode="auto">
        <a:xfrm>
          <a:off x="53721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439" name="Text Box 24"/>
        <xdr:cNvSpPr txBox="1">
          <a:spLocks noChangeArrowheads="1"/>
        </xdr:cNvSpPr>
      </xdr:nvSpPr>
      <xdr:spPr bwMode="auto">
        <a:xfrm>
          <a:off x="53721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40" name="Text Box 37"/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41" name="Text Box 38"/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442" name="Text Box 1"/>
        <xdr:cNvSpPr txBox="1">
          <a:spLocks noChangeArrowheads="1"/>
        </xdr:cNvSpPr>
      </xdr:nvSpPr>
      <xdr:spPr bwMode="auto">
        <a:xfrm>
          <a:off x="53721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443" name="Text Box 24"/>
        <xdr:cNvSpPr txBox="1">
          <a:spLocks noChangeArrowheads="1"/>
        </xdr:cNvSpPr>
      </xdr:nvSpPr>
      <xdr:spPr bwMode="auto">
        <a:xfrm>
          <a:off x="53721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44" name="Text Box 37"/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45" name="Text Box 38"/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446" name="Text Box 1"/>
        <xdr:cNvSpPr txBox="1">
          <a:spLocks noChangeArrowheads="1"/>
        </xdr:cNvSpPr>
      </xdr:nvSpPr>
      <xdr:spPr bwMode="auto">
        <a:xfrm>
          <a:off x="53721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447" name="Text Box 24"/>
        <xdr:cNvSpPr txBox="1">
          <a:spLocks noChangeArrowheads="1"/>
        </xdr:cNvSpPr>
      </xdr:nvSpPr>
      <xdr:spPr bwMode="auto">
        <a:xfrm>
          <a:off x="53721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48" name="Text Box 37"/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49" name="Text Box 38"/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450" name="Text Box 1"/>
        <xdr:cNvSpPr txBox="1">
          <a:spLocks noChangeArrowheads="1"/>
        </xdr:cNvSpPr>
      </xdr:nvSpPr>
      <xdr:spPr bwMode="auto">
        <a:xfrm>
          <a:off x="53721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451" name="Text Box 24"/>
        <xdr:cNvSpPr txBox="1">
          <a:spLocks noChangeArrowheads="1"/>
        </xdr:cNvSpPr>
      </xdr:nvSpPr>
      <xdr:spPr bwMode="auto">
        <a:xfrm>
          <a:off x="53721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52" name="Text Box 37"/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53" name="Text Box 38"/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454" name="Text Box 1"/>
        <xdr:cNvSpPr txBox="1">
          <a:spLocks noChangeArrowheads="1"/>
        </xdr:cNvSpPr>
      </xdr:nvSpPr>
      <xdr:spPr bwMode="auto">
        <a:xfrm>
          <a:off x="53721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455" name="Text Box 24"/>
        <xdr:cNvSpPr txBox="1">
          <a:spLocks noChangeArrowheads="1"/>
        </xdr:cNvSpPr>
      </xdr:nvSpPr>
      <xdr:spPr bwMode="auto">
        <a:xfrm>
          <a:off x="53721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56" name="Text Box 37"/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57" name="Text Box 38"/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458" name="Text Box 1"/>
        <xdr:cNvSpPr txBox="1">
          <a:spLocks noChangeArrowheads="1"/>
        </xdr:cNvSpPr>
      </xdr:nvSpPr>
      <xdr:spPr bwMode="auto">
        <a:xfrm>
          <a:off x="53721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459" name="Text Box 24"/>
        <xdr:cNvSpPr txBox="1">
          <a:spLocks noChangeArrowheads="1"/>
        </xdr:cNvSpPr>
      </xdr:nvSpPr>
      <xdr:spPr bwMode="auto">
        <a:xfrm>
          <a:off x="53721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60" name="Text Box 37"/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461" name="Text Box 38"/>
        <xdr:cNvSpPr txBox="1">
          <a:spLocks noChangeArrowheads="1"/>
        </xdr:cNvSpPr>
      </xdr:nvSpPr>
      <xdr:spPr bwMode="auto">
        <a:xfrm>
          <a:off x="53721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62" name="Text Box 41"/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63" name="Text Box 42"/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64" name="Text Box 41"/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65" name="Text Box 42"/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66" name="Text Box 41"/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67" name="Text Box 42"/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68" name="Text Box 41"/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69" name="Text Box 42"/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70" name="Text Box 41"/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71" name="Text Box 42"/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72" name="Text Box 41"/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73" name="Text Box 42"/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74" name="Text Box 41"/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75" name="Text Box 42"/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76" name="Text Box 41"/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77" name="Text Box 42"/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78" name="Text Box 41"/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79" name="Text Box 42"/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80" name="Text Box 41"/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81" name="Text Box 42"/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82" name="Text Box 41"/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83" name="Text Box 42"/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84" name="Text Box 41"/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85" name="Text Box 42"/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86" name="Text Box 41"/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87" name="Text Box 42"/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88" name="Text Box 41"/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89" name="Text Box 42"/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90" name="Text Box 41"/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91" name="Text Box 42"/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92" name="Text Box 41"/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93" name="Text Box 42"/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94" name="Text Box 41"/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95" name="Text Box 42"/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96" name="Text Box 41"/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97" name="Text Box 42"/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98" name="Text Box 41"/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499" name="Text Box 42"/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500" name="Text Box 41"/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501" name="Text Box 42"/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502" name="Text Box 41"/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503" name="Text Box 42"/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504" name="Text Box 42"/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505" name="Text Box 41"/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506" name="Text Box 42"/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507" name="Text Box 41"/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508" name="Text Box 42"/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509" name="Text Box 41"/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510" name="Text Box 42"/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511" name="Text Box 41"/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512" name="Text Box 42"/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513" name="Text Box 41"/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514" name="Text Box 42"/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515" name="Text Box 41"/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516" name="Text Box 42"/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517" name="Text Box 41"/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542925</xdr:colOff>
      <xdr:row>2</xdr:row>
      <xdr:rowOff>95250</xdr:rowOff>
    </xdr:to>
    <xdr:sp macro="" textlink="">
      <xdr:nvSpPr>
        <xdr:cNvPr id="518" name="Text Box 42"/>
        <xdr:cNvSpPr txBox="1">
          <a:spLocks noChangeArrowheads="1"/>
        </xdr:cNvSpPr>
      </xdr:nvSpPr>
      <xdr:spPr bwMode="auto">
        <a:xfrm>
          <a:off x="76866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519" name="Text Box 1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520" name="Text Box 24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521" name="Text Box 37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522" name="Text Box 38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523" name="Text Box 39"/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524" name="Text Box 41"/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525" name="Text Box 42"/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526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527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528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529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530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531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532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533" name="Text Box 1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534" name="Text Box 24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535" name="Text Box 37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536" name="Text Box 38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537" name="Text Box 39"/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538" name="Text Box 41"/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539" name="Text Box 42"/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540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541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542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543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544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545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546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547" name="Text Box 1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548" name="Text Box 24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549" name="Text Box 37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550" name="Text Box 38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551" name="Text Box 39"/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552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553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554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555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556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557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558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559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560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561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562" name="Text Box 1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563" name="Text Box 24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564" name="Text Box 37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565" name="Text Box 38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566" name="Text Box 39"/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567" name="Text Box 41"/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568" name="Text Box 42"/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569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570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571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572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573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574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575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576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577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578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579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580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581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582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583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584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585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586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587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588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589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590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591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592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593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594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595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596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597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598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599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600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601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602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603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604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605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606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607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608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609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610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611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612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613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614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615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616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617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618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619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620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621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622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623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624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625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626" name="Text Box 1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627" name="Text Box 24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628" name="Text Box 37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629" name="Text Box 38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630" name="Text Box 39"/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631" name="Text Box 41"/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632" name="Text Box 42"/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633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634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635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636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637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638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639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640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641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642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643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644" name="Text Box 1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645" name="Text Box 24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646" name="Text Box 37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647" name="Text Box 38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648" name="Text Box 39"/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649" name="Text Box 41"/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650" name="Text Box 42"/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651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652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653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654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655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656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657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658" name="Text Box 1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659" name="Text Box 24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660" name="Text Box 37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661" name="Text Box 38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662" name="Text Box 39"/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663" name="Text Box 41"/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664" name="Text Box 42"/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665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666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667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668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669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670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671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672" name="Text Box 1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673" name="Text Box 24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674" name="Text Box 37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675" name="Text Box 38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676" name="Text Box 39"/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677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678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679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680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681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682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683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684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685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686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687" name="Text Box 1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688" name="Text Box 24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689" name="Text Box 37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690" name="Text Box 38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691" name="Text Box 39"/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692" name="Text Box 41"/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693" name="Text Box 42"/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694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695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696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697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698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699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700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701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702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703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704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705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706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707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708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709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710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711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712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713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714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715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716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717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718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719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720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721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722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723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724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725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726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727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728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729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730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731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732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733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734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735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736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737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738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739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740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741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742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743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744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745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746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747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748" name="Text Box 1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749" name="Text Box 24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750" name="Text Box 37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751" name="Text Box 38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752" name="Text Box 39"/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753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754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755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756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757" name="Text Box 1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758" name="Text Box 24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759" name="Text Box 37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760" name="Text Box 38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761" name="Text Box 39"/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762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763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764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765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766" name="Text Box 1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767" name="Text Box 24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768" name="Text Box 37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769" name="Text Box 38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770" name="Text Box 39"/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771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772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773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774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775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776" name="Text Box 1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777" name="Text Box 24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778" name="Text Box 37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779" name="Text Box 38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780" name="Text Box 39"/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781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782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783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784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785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786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787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788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789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790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791" name="Text Box 1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792" name="Text Box 24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793" name="Text Box 37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794" name="Text Box 38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795" name="Text Box 39"/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796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797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798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799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800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801" name="Text Box 1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802" name="Text Box 24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803" name="Text Box 37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804" name="Text Box 38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805" name="Text Box 1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806" name="Text Box 24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807" name="Text Box 37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808" name="Text Box 38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809" name="Text Box 1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810" name="Text Box 24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811" name="Text Box 37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812" name="Text Box 38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813" name="Text Box 1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814" name="Text Box 24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815" name="Text Box 37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816" name="Text Box 38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817" name="Text Box 1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818" name="Text Box 24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819" name="Text Box 37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820" name="Text Box 38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821" name="Text Box 1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822" name="Text Box 24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823" name="Text Box 37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824" name="Text Box 38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825" name="Text Box 1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826" name="Text Box 24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827" name="Text Box 37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828" name="Text Box 38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829" name="Text Box 39"/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830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831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832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833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834" name="Text Box 1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835" name="Text Box 24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836" name="Text Box 37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837" name="Text Box 38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838" name="Text Box 39"/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839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840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841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842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843" name="Text Box 1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844" name="Text Box 24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845" name="Text Box 37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846" name="Text Box 38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847" name="Text Box 39"/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848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849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850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851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852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853" name="Text Box 1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854" name="Text Box 24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855" name="Text Box 37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856" name="Text Box 38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857" name="Text Box 39"/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858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859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860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861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862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863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864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865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866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867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868" name="Text Box 1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869" name="Text Box 24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870" name="Text Box 37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871" name="Text Box 38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872" name="Text Box 39"/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873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874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875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876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877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878" name="Text Box 1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879" name="Text Box 24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880" name="Text Box 37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881" name="Text Box 38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882" name="Text Box 1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883" name="Text Box 24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884" name="Text Box 37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885" name="Text Box 38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886" name="Text Box 1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887" name="Text Box 24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888" name="Text Box 37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889" name="Text Box 38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890" name="Text Box 1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891" name="Text Box 24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892" name="Text Box 37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893" name="Text Box 38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894" name="Text Box 1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895" name="Text Box 24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896" name="Text Box 37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897" name="Text Box 38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898" name="Text Box 1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899" name="Text Box 24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900" name="Text Box 37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901" name="Text Box 38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3" name="Text Box 10"/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5</xdr:col>
      <xdr:colOff>523875</xdr:colOff>
      <xdr:row>2</xdr:row>
      <xdr:rowOff>95250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5" name="Text Box 10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7" name="Text Box 10"/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9" name="Text Box 10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13" name="Text Box 10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5</xdr:col>
      <xdr:colOff>523875</xdr:colOff>
      <xdr:row>2</xdr:row>
      <xdr:rowOff>95250</xdr:rowOff>
    </xdr:to>
    <xdr:sp macro="" textlink="">
      <xdr:nvSpPr>
        <xdr:cNvPr id="15" name="Text Box 10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1</xdr:row>
      <xdr:rowOff>0</xdr:rowOff>
    </xdr:from>
    <xdr:to>
      <xdr:col>8</xdr:col>
      <xdr:colOff>523875</xdr:colOff>
      <xdr:row>2</xdr:row>
      <xdr:rowOff>95250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66675</xdr:rowOff>
    </xdr:from>
    <xdr:to>
      <xdr:col>8</xdr:col>
      <xdr:colOff>523875</xdr:colOff>
      <xdr:row>2</xdr:row>
      <xdr:rowOff>95250</xdr:rowOff>
    </xdr:to>
    <xdr:sp macro="" textlink="">
      <xdr:nvSpPr>
        <xdr:cNvPr id="17" name="Text Box 10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66675</xdr:rowOff>
    </xdr:from>
    <xdr:to>
      <xdr:col>8</xdr:col>
      <xdr:colOff>523875</xdr:colOff>
      <xdr:row>2</xdr:row>
      <xdr:rowOff>95250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66675</xdr:rowOff>
    </xdr:from>
    <xdr:to>
      <xdr:col>8</xdr:col>
      <xdr:colOff>523875</xdr:colOff>
      <xdr:row>2</xdr:row>
      <xdr:rowOff>95250</xdr:rowOff>
    </xdr:to>
    <xdr:sp macro="" textlink="">
      <xdr:nvSpPr>
        <xdr:cNvPr id="19" name="Text Box 10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66675</xdr:rowOff>
    </xdr:from>
    <xdr:to>
      <xdr:col>8</xdr:col>
      <xdr:colOff>523875</xdr:colOff>
      <xdr:row>2</xdr:row>
      <xdr:rowOff>95250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66675</xdr:rowOff>
    </xdr:from>
    <xdr:to>
      <xdr:col>8</xdr:col>
      <xdr:colOff>523875</xdr:colOff>
      <xdr:row>2</xdr:row>
      <xdr:rowOff>95250</xdr:rowOff>
    </xdr:to>
    <xdr:sp macro="" textlink="">
      <xdr:nvSpPr>
        <xdr:cNvPr id="21" name="Text Box 10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66675</xdr:rowOff>
    </xdr:from>
    <xdr:to>
      <xdr:col>8</xdr:col>
      <xdr:colOff>523875</xdr:colOff>
      <xdr:row>2</xdr:row>
      <xdr:rowOff>95250</xdr:rowOff>
    </xdr:to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1</xdr:row>
      <xdr:rowOff>0</xdr:rowOff>
    </xdr:from>
    <xdr:to>
      <xdr:col>8</xdr:col>
      <xdr:colOff>523875</xdr:colOff>
      <xdr:row>2</xdr:row>
      <xdr:rowOff>95250</xdr:rowOff>
    </xdr:to>
    <xdr:sp macro="" textlink="">
      <xdr:nvSpPr>
        <xdr:cNvPr id="23" name="Text Box 10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1</xdr:row>
      <xdr:rowOff>0</xdr:rowOff>
    </xdr:from>
    <xdr:to>
      <xdr:col>11</xdr:col>
      <xdr:colOff>523875</xdr:colOff>
      <xdr:row>2</xdr:row>
      <xdr:rowOff>95250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66675</xdr:rowOff>
    </xdr:from>
    <xdr:to>
      <xdr:col>11</xdr:col>
      <xdr:colOff>523875</xdr:colOff>
      <xdr:row>2</xdr:row>
      <xdr:rowOff>95250</xdr:rowOff>
    </xdr:to>
    <xdr:sp macro="" textlink="">
      <xdr:nvSpPr>
        <xdr:cNvPr id="25" name="Text Box 10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66675</xdr:rowOff>
    </xdr:from>
    <xdr:to>
      <xdr:col>11</xdr:col>
      <xdr:colOff>523875</xdr:colOff>
      <xdr:row>2</xdr:row>
      <xdr:rowOff>95250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66675</xdr:rowOff>
    </xdr:from>
    <xdr:to>
      <xdr:col>11</xdr:col>
      <xdr:colOff>523875</xdr:colOff>
      <xdr:row>2</xdr:row>
      <xdr:rowOff>95250</xdr:rowOff>
    </xdr:to>
    <xdr:sp macro="" textlink="">
      <xdr:nvSpPr>
        <xdr:cNvPr id="27" name="Text Box 10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66675</xdr:rowOff>
    </xdr:from>
    <xdr:to>
      <xdr:col>11</xdr:col>
      <xdr:colOff>523875</xdr:colOff>
      <xdr:row>2</xdr:row>
      <xdr:rowOff>95250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66675</xdr:rowOff>
    </xdr:from>
    <xdr:to>
      <xdr:col>11</xdr:col>
      <xdr:colOff>523875</xdr:colOff>
      <xdr:row>2</xdr:row>
      <xdr:rowOff>95250</xdr:rowOff>
    </xdr:to>
    <xdr:sp macro="" textlink="">
      <xdr:nvSpPr>
        <xdr:cNvPr id="29" name="Text Box 10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66675</xdr:rowOff>
    </xdr:from>
    <xdr:to>
      <xdr:col>11</xdr:col>
      <xdr:colOff>523875</xdr:colOff>
      <xdr:row>2</xdr:row>
      <xdr:rowOff>95250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1</xdr:row>
      <xdr:rowOff>0</xdr:rowOff>
    </xdr:from>
    <xdr:to>
      <xdr:col>11</xdr:col>
      <xdr:colOff>523875</xdr:colOff>
      <xdr:row>2</xdr:row>
      <xdr:rowOff>95250</xdr:rowOff>
    </xdr:to>
    <xdr:sp macro="" textlink="">
      <xdr:nvSpPr>
        <xdr:cNvPr id="31" name="Text Box 10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0</xdr:colOff>
      <xdr:row>1</xdr:row>
      <xdr:rowOff>0</xdr:rowOff>
    </xdr:from>
    <xdr:to>
      <xdr:col>14</xdr:col>
      <xdr:colOff>523875</xdr:colOff>
      <xdr:row>2</xdr:row>
      <xdr:rowOff>95250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66675</xdr:rowOff>
    </xdr:from>
    <xdr:to>
      <xdr:col>14</xdr:col>
      <xdr:colOff>523875</xdr:colOff>
      <xdr:row>2</xdr:row>
      <xdr:rowOff>95250</xdr:rowOff>
    </xdr:to>
    <xdr:sp macro="" textlink="">
      <xdr:nvSpPr>
        <xdr:cNvPr id="33" name="Text Box 10"/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66675</xdr:rowOff>
    </xdr:from>
    <xdr:to>
      <xdr:col>14</xdr:col>
      <xdr:colOff>523875</xdr:colOff>
      <xdr:row>2</xdr:row>
      <xdr:rowOff>95250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66675</xdr:rowOff>
    </xdr:from>
    <xdr:to>
      <xdr:col>14</xdr:col>
      <xdr:colOff>523875</xdr:colOff>
      <xdr:row>2</xdr:row>
      <xdr:rowOff>95250</xdr:rowOff>
    </xdr:to>
    <xdr:sp macro="" textlink="">
      <xdr:nvSpPr>
        <xdr:cNvPr id="35" name="Text Box 10"/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66675</xdr:rowOff>
    </xdr:from>
    <xdr:to>
      <xdr:col>14</xdr:col>
      <xdr:colOff>523875</xdr:colOff>
      <xdr:row>2</xdr:row>
      <xdr:rowOff>95250</xdr:rowOff>
    </xdr:to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66675</xdr:rowOff>
    </xdr:from>
    <xdr:to>
      <xdr:col>14</xdr:col>
      <xdr:colOff>523875</xdr:colOff>
      <xdr:row>2</xdr:row>
      <xdr:rowOff>95250</xdr:rowOff>
    </xdr:to>
    <xdr:sp macro="" textlink="">
      <xdr:nvSpPr>
        <xdr:cNvPr id="37" name="Text Box 10"/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66675</xdr:rowOff>
    </xdr:from>
    <xdr:to>
      <xdr:col>14</xdr:col>
      <xdr:colOff>523875</xdr:colOff>
      <xdr:row>2</xdr:row>
      <xdr:rowOff>95250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0</xdr:colOff>
      <xdr:row>1</xdr:row>
      <xdr:rowOff>0</xdr:rowOff>
    </xdr:from>
    <xdr:to>
      <xdr:col>14</xdr:col>
      <xdr:colOff>523875</xdr:colOff>
      <xdr:row>2</xdr:row>
      <xdr:rowOff>95250</xdr:rowOff>
    </xdr:to>
    <xdr:sp macro="" textlink="">
      <xdr:nvSpPr>
        <xdr:cNvPr id="39" name="Text Box 10"/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5</xdr:col>
      <xdr:colOff>523875</xdr:colOff>
      <xdr:row>2</xdr:row>
      <xdr:rowOff>95250</xdr:rowOff>
    </xdr:to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4389783" y="57978"/>
          <a:ext cx="1426679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5</xdr:col>
      <xdr:colOff>523875</xdr:colOff>
      <xdr:row>2</xdr:row>
      <xdr:rowOff>95250</xdr:rowOff>
    </xdr:to>
    <xdr:sp macro="" textlink="">
      <xdr:nvSpPr>
        <xdr:cNvPr id="43" name="Text Box 10"/>
        <xdr:cNvSpPr txBox="1">
          <a:spLocks noChangeArrowheads="1"/>
        </xdr:cNvSpPr>
      </xdr:nvSpPr>
      <xdr:spPr bwMode="auto">
        <a:xfrm>
          <a:off x="4389783" y="57978"/>
          <a:ext cx="1426679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1</xdr:row>
      <xdr:rowOff>0</xdr:rowOff>
    </xdr:from>
    <xdr:to>
      <xdr:col>8</xdr:col>
      <xdr:colOff>523875</xdr:colOff>
      <xdr:row>2</xdr:row>
      <xdr:rowOff>95250</xdr:rowOff>
    </xdr:to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6717196" y="57978"/>
          <a:ext cx="1426679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1</xdr:row>
      <xdr:rowOff>0</xdr:rowOff>
    </xdr:from>
    <xdr:to>
      <xdr:col>8</xdr:col>
      <xdr:colOff>523875</xdr:colOff>
      <xdr:row>2</xdr:row>
      <xdr:rowOff>95250</xdr:rowOff>
    </xdr:to>
    <xdr:sp macro="" textlink="">
      <xdr:nvSpPr>
        <xdr:cNvPr id="45" name="Text Box 10"/>
        <xdr:cNvSpPr txBox="1">
          <a:spLocks noChangeArrowheads="1"/>
        </xdr:cNvSpPr>
      </xdr:nvSpPr>
      <xdr:spPr bwMode="auto">
        <a:xfrm>
          <a:off x="6717196" y="57978"/>
          <a:ext cx="1426679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1</xdr:row>
      <xdr:rowOff>0</xdr:rowOff>
    </xdr:from>
    <xdr:to>
      <xdr:col>11</xdr:col>
      <xdr:colOff>523875</xdr:colOff>
      <xdr:row>2</xdr:row>
      <xdr:rowOff>95250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9044609" y="57978"/>
          <a:ext cx="1426679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1</xdr:row>
      <xdr:rowOff>0</xdr:rowOff>
    </xdr:from>
    <xdr:to>
      <xdr:col>11</xdr:col>
      <xdr:colOff>523875</xdr:colOff>
      <xdr:row>2</xdr:row>
      <xdr:rowOff>95250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9044609" y="57978"/>
          <a:ext cx="1426679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22529" name="Text Box 1"/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22530" name="Text Box 10"/>
        <xdr:cNvSpPr txBox="1">
          <a:spLocks noChangeArrowheads="1"/>
        </xdr:cNvSpPr>
      </xdr:nvSpPr>
      <xdr:spPr bwMode="auto">
        <a:xfrm>
          <a:off x="203835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5</xdr:col>
      <xdr:colOff>523875</xdr:colOff>
      <xdr:row>2</xdr:row>
      <xdr:rowOff>95250</xdr:rowOff>
    </xdr:to>
    <xdr:sp macro="" textlink="">
      <xdr:nvSpPr>
        <xdr:cNvPr id="22531" name="Text Box 1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22532" name="Text Box 10"/>
        <xdr:cNvSpPr txBox="1">
          <a:spLocks noChangeArrowheads="1"/>
        </xdr:cNvSpPr>
      </xdr:nvSpPr>
      <xdr:spPr bwMode="auto">
        <a:xfrm>
          <a:off x="203835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22533" name="Text Box 1"/>
        <xdr:cNvSpPr txBox="1">
          <a:spLocks noChangeArrowheads="1"/>
        </xdr:cNvSpPr>
      </xdr:nvSpPr>
      <xdr:spPr bwMode="auto">
        <a:xfrm>
          <a:off x="203835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22534" name="Text Box 10"/>
        <xdr:cNvSpPr txBox="1">
          <a:spLocks noChangeArrowheads="1"/>
        </xdr:cNvSpPr>
      </xdr:nvSpPr>
      <xdr:spPr bwMode="auto">
        <a:xfrm>
          <a:off x="203835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22535" name="Text Box 1"/>
        <xdr:cNvSpPr txBox="1">
          <a:spLocks noChangeArrowheads="1"/>
        </xdr:cNvSpPr>
      </xdr:nvSpPr>
      <xdr:spPr bwMode="auto">
        <a:xfrm>
          <a:off x="203835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22536" name="Text Box 10"/>
        <xdr:cNvSpPr txBox="1">
          <a:spLocks noChangeArrowheads="1"/>
        </xdr:cNvSpPr>
      </xdr:nvSpPr>
      <xdr:spPr bwMode="auto">
        <a:xfrm>
          <a:off x="203835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13" name="Text Box 10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5</xdr:col>
      <xdr:colOff>523875</xdr:colOff>
      <xdr:row>2</xdr:row>
      <xdr:rowOff>95250</xdr:rowOff>
    </xdr:to>
    <xdr:sp macro="" textlink="">
      <xdr:nvSpPr>
        <xdr:cNvPr id="15" name="Text Box 10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39" name="Text Box 10"/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5</xdr:col>
      <xdr:colOff>523875</xdr:colOff>
      <xdr:row>2</xdr:row>
      <xdr:rowOff>95250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41" name="Text Box 10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43" name="Text Box 10"/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45" name="Text Box 10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49" name="Text Box 10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5</xdr:col>
      <xdr:colOff>523875</xdr:colOff>
      <xdr:row>2</xdr:row>
      <xdr:rowOff>95250</xdr:rowOff>
    </xdr:to>
    <xdr:sp macro="" textlink="">
      <xdr:nvSpPr>
        <xdr:cNvPr id="51" name="Text Box 10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1</xdr:row>
      <xdr:rowOff>0</xdr:rowOff>
    </xdr:from>
    <xdr:to>
      <xdr:col>8</xdr:col>
      <xdr:colOff>523875</xdr:colOff>
      <xdr:row>2</xdr:row>
      <xdr:rowOff>95250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66675</xdr:rowOff>
    </xdr:from>
    <xdr:to>
      <xdr:col>8</xdr:col>
      <xdr:colOff>523875</xdr:colOff>
      <xdr:row>2</xdr:row>
      <xdr:rowOff>95250</xdr:rowOff>
    </xdr:to>
    <xdr:sp macro="" textlink="">
      <xdr:nvSpPr>
        <xdr:cNvPr id="53" name="Text Box 10"/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66675</xdr:rowOff>
    </xdr:from>
    <xdr:to>
      <xdr:col>8</xdr:col>
      <xdr:colOff>523875</xdr:colOff>
      <xdr:row>2</xdr:row>
      <xdr:rowOff>95250</xdr:rowOff>
    </xdr:to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66675</xdr:rowOff>
    </xdr:from>
    <xdr:to>
      <xdr:col>8</xdr:col>
      <xdr:colOff>523875</xdr:colOff>
      <xdr:row>2</xdr:row>
      <xdr:rowOff>95250</xdr:rowOff>
    </xdr:to>
    <xdr:sp macro="" textlink="">
      <xdr:nvSpPr>
        <xdr:cNvPr id="55" name="Text Box 10"/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66675</xdr:rowOff>
    </xdr:from>
    <xdr:to>
      <xdr:col>8</xdr:col>
      <xdr:colOff>523875</xdr:colOff>
      <xdr:row>2</xdr:row>
      <xdr:rowOff>95250</xdr:rowOff>
    </xdr:to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66675</xdr:rowOff>
    </xdr:from>
    <xdr:to>
      <xdr:col>8</xdr:col>
      <xdr:colOff>523875</xdr:colOff>
      <xdr:row>2</xdr:row>
      <xdr:rowOff>95250</xdr:rowOff>
    </xdr:to>
    <xdr:sp macro="" textlink="">
      <xdr:nvSpPr>
        <xdr:cNvPr id="57" name="Text Box 10"/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66675</xdr:rowOff>
    </xdr:from>
    <xdr:to>
      <xdr:col>8</xdr:col>
      <xdr:colOff>523875</xdr:colOff>
      <xdr:row>2</xdr:row>
      <xdr:rowOff>95250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1</xdr:row>
      <xdr:rowOff>0</xdr:rowOff>
    </xdr:from>
    <xdr:to>
      <xdr:col>8</xdr:col>
      <xdr:colOff>523875</xdr:colOff>
      <xdr:row>2</xdr:row>
      <xdr:rowOff>95250</xdr:rowOff>
    </xdr:to>
    <xdr:sp macro="" textlink="">
      <xdr:nvSpPr>
        <xdr:cNvPr id="59" name="Text Box 10"/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5</xdr:col>
      <xdr:colOff>523875</xdr:colOff>
      <xdr:row>2</xdr:row>
      <xdr:rowOff>95250</xdr:rowOff>
    </xdr:to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85" name="Text Box 10"/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87" name="Text Box 10"/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89" name="Text Box 10"/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5</xdr:col>
      <xdr:colOff>523875</xdr:colOff>
      <xdr:row>2</xdr:row>
      <xdr:rowOff>95250</xdr:rowOff>
    </xdr:to>
    <xdr:sp macro="" textlink="">
      <xdr:nvSpPr>
        <xdr:cNvPr id="91" name="Text Box 10"/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61" name="Text Box 10"/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5</xdr:col>
      <xdr:colOff>523875</xdr:colOff>
      <xdr:row>2</xdr:row>
      <xdr:rowOff>95250</xdr:rowOff>
    </xdr:to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63" name="Text Box 10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65" name="Text Box 10"/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67" name="Text Box 10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69" name="Text Box 10"/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71" name="Text Box 10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5</xdr:col>
      <xdr:colOff>523875</xdr:colOff>
      <xdr:row>2</xdr:row>
      <xdr:rowOff>95250</xdr:rowOff>
    </xdr:to>
    <xdr:sp macro="" textlink="">
      <xdr:nvSpPr>
        <xdr:cNvPr id="73" name="Text Box 10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1</xdr:row>
      <xdr:rowOff>0</xdr:rowOff>
    </xdr:from>
    <xdr:to>
      <xdr:col>8</xdr:col>
      <xdr:colOff>523875</xdr:colOff>
      <xdr:row>2</xdr:row>
      <xdr:rowOff>95250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66675</xdr:rowOff>
    </xdr:from>
    <xdr:to>
      <xdr:col>8</xdr:col>
      <xdr:colOff>523875</xdr:colOff>
      <xdr:row>2</xdr:row>
      <xdr:rowOff>95250</xdr:rowOff>
    </xdr:to>
    <xdr:sp macro="" textlink="">
      <xdr:nvSpPr>
        <xdr:cNvPr id="75" name="Text Box 10"/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66675</xdr:rowOff>
    </xdr:from>
    <xdr:to>
      <xdr:col>8</xdr:col>
      <xdr:colOff>523875</xdr:colOff>
      <xdr:row>2</xdr:row>
      <xdr:rowOff>95250</xdr:rowOff>
    </xdr:to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66675</xdr:rowOff>
    </xdr:from>
    <xdr:to>
      <xdr:col>8</xdr:col>
      <xdr:colOff>523875</xdr:colOff>
      <xdr:row>2</xdr:row>
      <xdr:rowOff>95250</xdr:rowOff>
    </xdr:to>
    <xdr:sp macro="" textlink="">
      <xdr:nvSpPr>
        <xdr:cNvPr id="77" name="Text Box 10"/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66675</xdr:rowOff>
    </xdr:from>
    <xdr:to>
      <xdr:col>8</xdr:col>
      <xdr:colOff>523875</xdr:colOff>
      <xdr:row>2</xdr:row>
      <xdr:rowOff>95250</xdr:rowOff>
    </xdr:to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66675</xdr:rowOff>
    </xdr:from>
    <xdr:to>
      <xdr:col>8</xdr:col>
      <xdr:colOff>523875</xdr:colOff>
      <xdr:row>2</xdr:row>
      <xdr:rowOff>95250</xdr:rowOff>
    </xdr:to>
    <xdr:sp macro="" textlink="">
      <xdr:nvSpPr>
        <xdr:cNvPr id="79" name="Text Box 10"/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66675</xdr:rowOff>
    </xdr:from>
    <xdr:to>
      <xdr:col>8</xdr:col>
      <xdr:colOff>523875</xdr:colOff>
      <xdr:row>2</xdr:row>
      <xdr:rowOff>95250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1</xdr:row>
      <xdr:rowOff>0</xdr:rowOff>
    </xdr:from>
    <xdr:to>
      <xdr:col>8</xdr:col>
      <xdr:colOff>523875</xdr:colOff>
      <xdr:row>2</xdr:row>
      <xdr:rowOff>95250</xdr:rowOff>
    </xdr:to>
    <xdr:sp macro="" textlink="">
      <xdr:nvSpPr>
        <xdr:cNvPr id="81" name="Text Box 10"/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1</xdr:row>
      <xdr:rowOff>0</xdr:rowOff>
    </xdr:from>
    <xdr:to>
      <xdr:col>11</xdr:col>
      <xdr:colOff>523875</xdr:colOff>
      <xdr:row>2</xdr:row>
      <xdr:rowOff>95250</xdr:rowOff>
    </xdr:to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672465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66675</xdr:rowOff>
    </xdr:from>
    <xdr:to>
      <xdr:col>11</xdr:col>
      <xdr:colOff>523875</xdr:colOff>
      <xdr:row>2</xdr:row>
      <xdr:rowOff>95250</xdr:rowOff>
    </xdr:to>
    <xdr:sp macro="" textlink="">
      <xdr:nvSpPr>
        <xdr:cNvPr id="83" name="Text Box 10"/>
        <xdr:cNvSpPr txBox="1">
          <a:spLocks noChangeArrowheads="1"/>
        </xdr:cNvSpPr>
      </xdr:nvSpPr>
      <xdr:spPr bwMode="auto">
        <a:xfrm>
          <a:off x="672465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66675</xdr:rowOff>
    </xdr:from>
    <xdr:to>
      <xdr:col>11</xdr:col>
      <xdr:colOff>523875</xdr:colOff>
      <xdr:row>2</xdr:row>
      <xdr:rowOff>95250</xdr:rowOff>
    </xdr:to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672465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66675</xdr:rowOff>
    </xdr:from>
    <xdr:to>
      <xdr:col>11</xdr:col>
      <xdr:colOff>523875</xdr:colOff>
      <xdr:row>2</xdr:row>
      <xdr:rowOff>95250</xdr:rowOff>
    </xdr:to>
    <xdr:sp macro="" textlink="">
      <xdr:nvSpPr>
        <xdr:cNvPr id="93" name="Text Box 10"/>
        <xdr:cNvSpPr txBox="1">
          <a:spLocks noChangeArrowheads="1"/>
        </xdr:cNvSpPr>
      </xdr:nvSpPr>
      <xdr:spPr bwMode="auto">
        <a:xfrm>
          <a:off x="672465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66675</xdr:rowOff>
    </xdr:from>
    <xdr:to>
      <xdr:col>11</xdr:col>
      <xdr:colOff>523875</xdr:colOff>
      <xdr:row>2</xdr:row>
      <xdr:rowOff>95250</xdr:rowOff>
    </xdr:to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672465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66675</xdr:rowOff>
    </xdr:from>
    <xdr:to>
      <xdr:col>11</xdr:col>
      <xdr:colOff>523875</xdr:colOff>
      <xdr:row>2</xdr:row>
      <xdr:rowOff>95250</xdr:rowOff>
    </xdr:to>
    <xdr:sp macro="" textlink="">
      <xdr:nvSpPr>
        <xdr:cNvPr id="95" name="Text Box 10"/>
        <xdr:cNvSpPr txBox="1">
          <a:spLocks noChangeArrowheads="1"/>
        </xdr:cNvSpPr>
      </xdr:nvSpPr>
      <xdr:spPr bwMode="auto">
        <a:xfrm>
          <a:off x="672465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66675</xdr:rowOff>
    </xdr:from>
    <xdr:to>
      <xdr:col>11</xdr:col>
      <xdr:colOff>523875</xdr:colOff>
      <xdr:row>2</xdr:row>
      <xdr:rowOff>95250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72465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1</xdr:row>
      <xdr:rowOff>0</xdr:rowOff>
    </xdr:from>
    <xdr:to>
      <xdr:col>11</xdr:col>
      <xdr:colOff>523875</xdr:colOff>
      <xdr:row>2</xdr:row>
      <xdr:rowOff>95250</xdr:rowOff>
    </xdr:to>
    <xdr:sp macro="" textlink="">
      <xdr:nvSpPr>
        <xdr:cNvPr id="97" name="Text Box 10"/>
        <xdr:cNvSpPr txBox="1">
          <a:spLocks noChangeArrowheads="1"/>
        </xdr:cNvSpPr>
      </xdr:nvSpPr>
      <xdr:spPr bwMode="auto">
        <a:xfrm>
          <a:off x="672465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0</xdr:colOff>
      <xdr:row>1</xdr:row>
      <xdr:rowOff>0</xdr:rowOff>
    </xdr:from>
    <xdr:to>
      <xdr:col>14</xdr:col>
      <xdr:colOff>523875</xdr:colOff>
      <xdr:row>2</xdr:row>
      <xdr:rowOff>95250</xdr:rowOff>
    </xdr:to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905827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66675</xdr:rowOff>
    </xdr:from>
    <xdr:to>
      <xdr:col>14</xdr:col>
      <xdr:colOff>523875</xdr:colOff>
      <xdr:row>2</xdr:row>
      <xdr:rowOff>95250</xdr:rowOff>
    </xdr:to>
    <xdr:sp macro="" textlink="">
      <xdr:nvSpPr>
        <xdr:cNvPr id="99" name="Text Box 10"/>
        <xdr:cNvSpPr txBox="1">
          <a:spLocks noChangeArrowheads="1"/>
        </xdr:cNvSpPr>
      </xdr:nvSpPr>
      <xdr:spPr bwMode="auto">
        <a:xfrm>
          <a:off x="905827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66675</xdr:rowOff>
    </xdr:from>
    <xdr:to>
      <xdr:col>14</xdr:col>
      <xdr:colOff>523875</xdr:colOff>
      <xdr:row>2</xdr:row>
      <xdr:rowOff>95250</xdr:rowOff>
    </xdr:to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905827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66675</xdr:rowOff>
    </xdr:from>
    <xdr:to>
      <xdr:col>14</xdr:col>
      <xdr:colOff>523875</xdr:colOff>
      <xdr:row>2</xdr:row>
      <xdr:rowOff>95250</xdr:rowOff>
    </xdr:to>
    <xdr:sp macro="" textlink="">
      <xdr:nvSpPr>
        <xdr:cNvPr id="101" name="Text Box 10"/>
        <xdr:cNvSpPr txBox="1">
          <a:spLocks noChangeArrowheads="1"/>
        </xdr:cNvSpPr>
      </xdr:nvSpPr>
      <xdr:spPr bwMode="auto">
        <a:xfrm>
          <a:off x="905827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66675</xdr:rowOff>
    </xdr:from>
    <xdr:to>
      <xdr:col>14</xdr:col>
      <xdr:colOff>523875</xdr:colOff>
      <xdr:row>2</xdr:row>
      <xdr:rowOff>95250</xdr:rowOff>
    </xdr:to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905827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66675</xdr:rowOff>
    </xdr:from>
    <xdr:to>
      <xdr:col>14</xdr:col>
      <xdr:colOff>523875</xdr:colOff>
      <xdr:row>2</xdr:row>
      <xdr:rowOff>95250</xdr:rowOff>
    </xdr:to>
    <xdr:sp macro="" textlink="">
      <xdr:nvSpPr>
        <xdr:cNvPr id="103" name="Text Box 10"/>
        <xdr:cNvSpPr txBox="1">
          <a:spLocks noChangeArrowheads="1"/>
        </xdr:cNvSpPr>
      </xdr:nvSpPr>
      <xdr:spPr bwMode="auto">
        <a:xfrm>
          <a:off x="905827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66675</xdr:rowOff>
    </xdr:from>
    <xdr:to>
      <xdr:col>14</xdr:col>
      <xdr:colOff>523875</xdr:colOff>
      <xdr:row>2</xdr:row>
      <xdr:rowOff>95250</xdr:rowOff>
    </xdr:to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905827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0</xdr:colOff>
      <xdr:row>1</xdr:row>
      <xdr:rowOff>0</xdr:rowOff>
    </xdr:from>
    <xdr:to>
      <xdr:col>14</xdr:col>
      <xdr:colOff>523875</xdr:colOff>
      <xdr:row>2</xdr:row>
      <xdr:rowOff>95250</xdr:rowOff>
    </xdr:to>
    <xdr:sp macro="" textlink="">
      <xdr:nvSpPr>
        <xdr:cNvPr id="105" name="Text Box 10"/>
        <xdr:cNvSpPr txBox="1">
          <a:spLocks noChangeArrowheads="1"/>
        </xdr:cNvSpPr>
      </xdr:nvSpPr>
      <xdr:spPr bwMode="auto">
        <a:xfrm>
          <a:off x="905827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5</xdr:col>
      <xdr:colOff>523875</xdr:colOff>
      <xdr:row>2</xdr:row>
      <xdr:rowOff>95250</xdr:rowOff>
    </xdr:to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5</xdr:col>
      <xdr:colOff>523875</xdr:colOff>
      <xdr:row>2</xdr:row>
      <xdr:rowOff>95250</xdr:rowOff>
    </xdr:to>
    <xdr:sp macro="" textlink="">
      <xdr:nvSpPr>
        <xdr:cNvPr id="107" name="Text Box 10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1</xdr:row>
      <xdr:rowOff>0</xdr:rowOff>
    </xdr:from>
    <xdr:to>
      <xdr:col>8</xdr:col>
      <xdr:colOff>523875</xdr:colOff>
      <xdr:row>2</xdr:row>
      <xdr:rowOff>95250</xdr:rowOff>
    </xdr:to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1</xdr:row>
      <xdr:rowOff>0</xdr:rowOff>
    </xdr:from>
    <xdr:to>
      <xdr:col>8</xdr:col>
      <xdr:colOff>523875</xdr:colOff>
      <xdr:row>2</xdr:row>
      <xdr:rowOff>95250</xdr:rowOff>
    </xdr:to>
    <xdr:sp macro="" textlink="">
      <xdr:nvSpPr>
        <xdr:cNvPr id="109" name="Text Box 10"/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1</xdr:row>
      <xdr:rowOff>0</xdr:rowOff>
    </xdr:from>
    <xdr:to>
      <xdr:col>11</xdr:col>
      <xdr:colOff>523875</xdr:colOff>
      <xdr:row>2</xdr:row>
      <xdr:rowOff>95250</xdr:rowOff>
    </xdr:to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672465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1</xdr:row>
      <xdr:rowOff>0</xdr:rowOff>
    </xdr:from>
    <xdr:to>
      <xdr:col>11</xdr:col>
      <xdr:colOff>523875</xdr:colOff>
      <xdr:row>2</xdr:row>
      <xdr:rowOff>95250</xdr:rowOff>
    </xdr:to>
    <xdr:sp macro="" textlink="">
      <xdr:nvSpPr>
        <xdr:cNvPr id="111" name="Text Box 10"/>
        <xdr:cNvSpPr txBox="1">
          <a:spLocks noChangeArrowheads="1"/>
        </xdr:cNvSpPr>
      </xdr:nvSpPr>
      <xdr:spPr bwMode="auto">
        <a:xfrm>
          <a:off x="672465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73025</xdr:rowOff>
    </xdr:from>
    <xdr:to>
      <xdr:col>3</xdr:col>
      <xdr:colOff>19050</xdr:colOff>
      <xdr:row>64</xdr:row>
      <xdr:rowOff>40217</xdr:rowOff>
    </xdr:to>
    <xdr:graphicFrame macro="">
      <xdr:nvGraphicFramePr>
        <xdr:cNvPr id="1741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39</xdr:row>
      <xdr:rowOff>9525</xdr:rowOff>
    </xdr:from>
    <xdr:to>
      <xdr:col>6</xdr:col>
      <xdr:colOff>9525</xdr:colOff>
      <xdr:row>65</xdr:row>
      <xdr:rowOff>95250</xdr:rowOff>
    </xdr:to>
    <xdr:graphicFrame macro="">
      <xdr:nvGraphicFramePr>
        <xdr:cNvPr id="1741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295275</xdr:colOff>
      <xdr:row>136</xdr:row>
      <xdr:rowOff>9525</xdr:rowOff>
    </xdr:from>
    <xdr:to>
      <xdr:col>5</xdr:col>
      <xdr:colOff>1143000</xdr:colOff>
      <xdr:row>162</xdr:row>
      <xdr:rowOff>76200</xdr:rowOff>
    </xdr:to>
    <xdr:graphicFrame macro="">
      <xdr:nvGraphicFramePr>
        <xdr:cNvPr id="1741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57150</xdr:colOff>
      <xdr:row>164</xdr:row>
      <xdr:rowOff>114300</xdr:rowOff>
    </xdr:from>
    <xdr:to>
      <xdr:col>5</xdr:col>
      <xdr:colOff>1057275</xdr:colOff>
      <xdr:row>197</xdr:row>
      <xdr:rowOff>57150</xdr:rowOff>
    </xdr:to>
    <xdr:graphicFrame macro="">
      <xdr:nvGraphicFramePr>
        <xdr:cNvPr id="1741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38100</xdr:colOff>
      <xdr:row>204</xdr:row>
      <xdr:rowOff>123825</xdr:rowOff>
    </xdr:from>
    <xdr:to>
      <xdr:col>5</xdr:col>
      <xdr:colOff>1114425</xdr:colOff>
      <xdr:row>233</xdr:row>
      <xdr:rowOff>9525</xdr:rowOff>
    </xdr:to>
    <xdr:graphicFrame macro="">
      <xdr:nvGraphicFramePr>
        <xdr:cNvPr id="1741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6</xdr:row>
      <xdr:rowOff>28575</xdr:rowOff>
    </xdr:from>
    <xdr:to>
      <xdr:col>2</xdr:col>
      <xdr:colOff>1066800</xdr:colOff>
      <xdr:row>34</xdr:row>
      <xdr:rowOff>19050</xdr:rowOff>
    </xdr:to>
    <xdr:graphicFrame macro="">
      <xdr:nvGraphicFramePr>
        <xdr:cNvPr id="1741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1047750</xdr:colOff>
      <xdr:row>6</xdr:row>
      <xdr:rowOff>28575</xdr:rowOff>
    </xdr:from>
    <xdr:to>
      <xdr:col>6</xdr:col>
      <xdr:colOff>57150</xdr:colOff>
      <xdr:row>34</xdr:row>
      <xdr:rowOff>114300</xdr:rowOff>
    </xdr:to>
    <xdr:graphicFrame macro="">
      <xdr:nvGraphicFramePr>
        <xdr:cNvPr id="17416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285750</xdr:colOff>
      <xdr:row>70</xdr:row>
      <xdr:rowOff>114300</xdr:rowOff>
    </xdr:from>
    <xdr:to>
      <xdr:col>6</xdr:col>
      <xdr:colOff>0</xdr:colOff>
      <xdr:row>98</xdr:row>
      <xdr:rowOff>0</xdr:rowOff>
    </xdr:to>
    <xdr:graphicFrame macro="">
      <xdr:nvGraphicFramePr>
        <xdr:cNvPr id="17417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240</xdr:row>
      <xdr:rowOff>57150</xdr:rowOff>
    </xdr:from>
    <xdr:to>
      <xdr:col>2</xdr:col>
      <xdr:colOff>1114425</xdr:colOff>
      <xdr:row>266</xdr:row>
      <xdr:rowOff>114299</xdr:rowOff>
    </xdr:to>
    <xdr:graphicFrame macro="">
      <xdr:nvGraphicFramePr>
        <xdr:cNvPr id="17418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49</xdr:row>
      <xdr:rowOff>114299</xdr:rowOff>
    </xdr:from>
    <xdr:to>
      <xdr:col>1</xdr:col>
      <xdr:colOff>942975</xdr:colOff>
      <xdr:row>52</xdr:row>
      <xdr:rowOff>66674</xdr:rowOff>
    </xdr:to>
    <xdr:sp macro="" textlink="" fLocksText="0">
      <xdr:nvSpPr>
        <xdr:cNvPr id="18220" name="長方形 171"/>
        <xdr:cNvSpPr>
          <a:spLocks noChangeArrowheads="1"/>
        </xdr:cNvSpPr>
      </xdr:nvSpPr>
      <xdr:spPr bwMode="auto">
        <a:xfrm>
          <a:off x="1171575" y="8105774"/>
          <a:ext cx="933450" cy="409575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0160" tIns="20160" rIns="20160" bIns="2016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決算額</a:t>
          </a:r>
        </a:p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53,715,934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千円</a:t>
          </a:r>
        </a:p>
      </xdr:txBody>
    </xdr:sp>
    <xdr:clientData/>
  </xdr:twoCellAnchor>
  <xdr:twoCellAnchor>
    <xdr:from>
      <xdr:col>2</xdr:col>
      <xdr:colOff>846667</xdr:colOff>
      <xdr:row>84</xdr:row>
      <xdr:rowOff>85725</xdr:rowOff>
    </xdr:from>
    <xdr:to>
      <xdr:col>3</xdr:col>
      <xdr:colOff>637117</xdr:colOff>
      <xdr:row>87</xdr:row>
      <xdr:rowOff>66675</xdr:rowOff>
    </xdr:to>
    <xdr:sp macro="" textlink="" fLocksText="0">
      <xdr:nvSpPr>
        <xdr:cNvPr id="18228" name="長方形 179"/>
        <xdr:cNvSpPr>
          <a:spLocks noChangeArrowheads="1"/>
        </xdr:cNvSpPr>
      </xdr:nvSpPr>
      <xdr:spPr bwMode="auto">
        <a:xfrm>
          <a:off x="3175000" y="13219642"/>
          <a:ext cx="954617" cy="425450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0160" tIns="20160" rIns="20160" bIns="2016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決算額</a:t>
          </a:r>
        </a:p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53,575,200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</xdr:txBody>
    </xdr:sp>
    <xdr:clientData/>
  </xdr:twoCellAnchor>
  <xdr:twoCellAnchor>
    <xdr:from>
      <xdr:col>0</xdr:col>
      <xdr:colOff>0</xdr:colOff>
      <xdr:row>100</xdr:row>
      <xdr:rowOff>104775</xdr:rowOff>
    </xdr:from>
    <xdr:to>
      <xdr:col>5</xdr:col>
      <xdr:colOff>1028700</xdr:colOff>
      <xdr:row>127</xdr:row>
      <xdr:rowOff>28574</xdr:rowOff>
    </xdr:to>
    <xdr:graphicFrame macro="">
      <xdr:nvGraphicFramePr>
        <xdr:cNvPr id="17428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933450</xdr:colOff>
      <xdr:row>150</xdr:row>
      <xdr:rowOff>66674</xdr:rowOff>
    </xdr:from>
    <xdr:to>
      <xdr:col>3</xdr:col>
      <xdr:colOff>714375</xdr:colOff>
      <xdr:row>153</xdr:row>
      <xdr:rowOff>57149</xdr:rowOff>
    </xdr:to>
    <xdr:sp macro="" textlink="" fLocksText="0">
      <xdr:nvSpPr>
        <xdr:cNvPr id="18230" name="長方形 182"/>
        <xdr:cNvSpPr>
          <a:spLocks noChangeArrowheads="1"/>
        </xdr:cNvSpPr>
      </xdr:nvSpPr>
      <xdr:spPr bwMode="auto">
        <a:xfrm>
          <a:off x="3257550" y="24364949"/>
          <a:ext cx="942975" cy="447675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0160" tIns="20160" rIns="20160" bIns="2016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決算額</a:t>
          </a:r>
        </a:p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52,616,185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</xdr:txBody>
    </xdr:sp>
    <xdr:clientData/>
  </xdr:twoCellAnchor>
  <xdr:twoCellAnchor>
    <xdr:from>
      <xdr:col>0</xdr:col>
      <xdr:colOff>9525</xdr:colOff>
      <xdr:row>204</xdr:row>
      <xdr:rowOff>104775</xdr:rowOff>
    </xdr:from>
    <xdr:to>
      <xdr:col>2</xdr:col>
      <xdr:colOff>1152525</xdr:colOff>
      <xdr:row>234</xdr:row>
      <xdr:rowOff>9525</xdr:rowOff>
    </xdr:to>
    <xdr:graphicFrame macro="">
      <xdr:nvGraphicFramePr>
        <xdr:cNvPr id="17430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266700</xdr:colOff>
      <xdr:row>221</xdr:row>
      <xdr:rowOff>123825</xdr:rowOff>
    </xdr:from>
    <xdr:to>
      <xdr:col>5</xdr:col>
      <xdr:colOff>38100</xdr:colOff>
      <xdr:row>224</xdr:row>
      <xdr:rowOff>85725</xdr:rowOff>
    </xdr:to>
    <xdr:sp macro="" textlink="" fLocksText="0">
      <xdr:nvSpPr>
        <xdr:cNvPr id="18233" name="長方形 192"/>
        <xdr:cNvSpPr>
          <a:spLocks noChangeArrowheads="1"/>
        </xdr:cNvSpPr>
      </xdr:nvSpPr>
      <xdr:spPr bwMode="auto">
        <a:xfrm>
          <a:off x="4914900" y="34671000"/>
          <a:ext cx="93345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0160" tIns="20160" rIns="20160" bIns="2016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総額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14,029,421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</xdr:txBody>
    </xdr:sp>
    <xdr:clientData/>
  </xdr:twoCellAnchor>
  <xdr:twoCellAnchor>
    <xdr:from>
      <xdr:col>3</xdr:col>
      <xdr:colOff>9526</xdr:colOff>
      <xdr:row>239</xdr:row>
      <xdr:rowOff>104776</xdr:rowOff>
    </xdr:from>
    <xdr:to>
      <xdr:col>5</xdr:col>
      <xdr:colOff>1019176</xdr:colOff>
      <xdr:row>266</xdr:row>
      <xdr:rowOff>104776</xdr:rowOff>
    </xdr:to>
    <xdr:graphicFrame macro="">
      <xdr:nvGraphicFramePr>
        <xdr:cNvPr id="17433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0.96363</cdr:x>
      <cdr:y>0.81879</cdr:y>
    </cdr:from>
    <cdr:to>
      <cdr:x>0.98649</cdr:x>
      <cdr:y>0.86475</cdr:y>
    </cdr:to>
    <cdr:sp macro="" textlink="">
      <cdr:nvSpPr>
        <cdr:cNvPr id="2253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03505" y="3555667"/>
          <a:ext cx="76295" cy="1905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33"/>
  <sheetViews>
    <sheetView view="pageBreakPreview" zoomScale="90" zoomScaleNormal="90" zoomScaleSheetLayoutView="90" workbookViewId="0">
      <selection activeCell="F1" sqref="F1:I1048576"/>
    </sheetView>
  </sheetViews>
  <sheetFormatPr defaultRowHeight="23.1" customHeight="1" x14ac:dyDescent="0.15"/>
  <cols>
    <col min="1" max="1" width="2.5" style="2" customWidth="1"/>
    <col min="2" max="2" width="25.625" style="2" customWidth="1"/>
    <col min="3" max="3" width="2.5" style="2" customWidth="1"/>
    <col min="4" max="5" width="30.625" style="2" customWidth="1"/>
    <col min="6" max="8" width="30.625" style="2" hidden="1" customWidth="1"/>
    <col min="9" max="9" width="0" style="2" hidden="1" customWidth="1"/>
    <col min="10" max="16384" width="9" style="2"/>
  </cols>
  <sheetData>
    <row r="1" spans="1:9" ht="23.1" customHeight="1" x14ac:dyDescent="0.15">
      <c r="A1" s="540" t="s">
        <v>0</v>
      </c>
      <c r="B1" s="540"/>
      <c r="C1" s="540"/>
      <c r="D1" s="540"/>
      <c r="E1" s="540"/>
    </row>
    <row r="2" spans="1:9" ht="23.1" customHeight="1" x14ac:dyDescent="0.15">
      <c r="B2" s="19"/>
      <c r="C2" s="19"/>
      <c r="E2" s="19"/>
    </row>
    <row r="3" spans="1:9" ht="23.1" customHeight="1" x14ac:dyDescent="0.15">
      <c r="B3" s="19"/>
      <c r="C3" s="19"/>
      <c r="E3" s="19"/>
    </row>
    <row r="4" spans="1:9" ht="23.1" customHeight="1" thickBot="1" x14ac:dyDescent="0.2">
      <c r="A4" s="96" t="s">
        <v>442</v>
      </c>
      <c r="B4" s="96"/>
      <c r="G4" s="69"/>
      <c r="H4" s="69" t="s">
        <v>1</v>
      </c>
    </row>
    <row r="5" spans="1:9" ht="40.5" customHeight="1" x14ac:dyDescent="0.15">
      <c r="A5" s="541" t="s">
        <v>2</v>
      </c>
      <c r="B5" s="542"/>
      <c r="C5" s="542"/>
      <c r="D5" s="126" t="s">
        <v>369</v>
      </c>
      <c r="E5" s="126" t="s">
        <v>370</v>
      </c>
      <c r="F5" s="126" t="s">
        <v>371</v>
      </c>
      <c r="G5" s="411" t="s">
        <v>372</v>
      </c>
      <c r="H5" s="275" t="s">
        <v>429</v>
      </c>
      <c r="I5" s="96"/>
    </row>
    <row r="6" spans="1:9" ht="10.5" customHeight="1" x14ac:dyDescent="0.15">
      <c r="A6" s="127"/>
      <c r="B6" s="68"/>
      <c r="C6" s="70"/>
      <c r="D6" s="68"/>
      <c r="E6" s="68"/>
      <c r="F6" s="68"/>
      <c r="G6" s="68"/>
      <c r="H6" s="276"/>
      <c r="I6" s="96"/>
    </row>
    <row r="7" spans="1:9" ht="23.1" customHeight="1" x14ac:dyDescent="0.15">
      <c r="A7" s="538" t="s">
        <v>3</v>
      </c>
      <c r="B7" s="539"/>
      <c r="C7" s="539"/>
      <c r="D7" s="71">
        <v>44052709</v>
      </c>
      <c r="E7" s="71">
        <v>45819573</v>
      </c>
      <c r="F7" s="71">
        <v>47934554</v>
      </c>
      <c r="G7" s="71">
        <v>55090829</v>
      </c>
      <c r="H7" s="315">
        <v>54803811</v>
      </c>
      <c r="I7" s="96"/>
    </row>
    <row r="8" spans="1:9" ht="23.25" customHeight="1" x14ac:dyDescent="0.15">
      <c r="A8" s="538" t="s">
        <v>4</v>
      </c>
      <c r="B8" s="539"/>
      <c r="C8" s="539"/>
      <c r="D8" s="71">
        <v>42831887</v>
      </c>
      <c r="E8" s="71">
        <v>44748396</v>
      </c>
      <c r="F8" s="71">
        <v>46578010</v>
      </c>
      <c r="G8" s="71">
        <v>54156488</v>
      </c>
      <c r="H8" s="315">
        <v>53715934</v>
      </c>
      <c r="I8" s="96"/>
    </row>
    <row r="9" spans="1:9" ht="23.1" customHeight="1" x14ac:dyDescent="0.15">
      <c r="A9" s="84"/>
      <c r="B9" s="97" t="s">
        <v>5</v>
      </c>
      <c r="C9" s="67"/>
      <c r="D9" s="71">
        <v>1220822</v>
      </c>
      <c r="E9" s="71">
        <v>1071177</v>
      </c>
      <c r="F9" s="71">
        <v>1356544</v>
      </c>
      <c r="G9" s="71">
        <v>934341</v>
      </c>
      <c r="H9" s="315">
        <v>1087877</v>
      </c>
      <c r="I9" s="96"/>
    </row>
    <row r="10" spans="1:9" ht="23.1" customHeight="1" x14ac:dyDescent="0.15">
      <c r="A10" s="538" t="s">
        <v>6</v>
      </c>
      <c r="B10" s="539"/>
      <c r="C10" s="539"/>
      <c r="D10" s="71">
        <v>912754</v>
      </c>
      <c r="E10" s="71">
        <v>753163</v>
      </c>
      <c r="F10" s="71">
        <v>1017834</v>
      </c>
      <c r="G10" s="71">
        <v>583570</v>
      </c>
      <c r="H10" s="315">
        <v>824016</v>
      </c>
      <c r="I10" s="96"/>
    </row>
    <row r="11" spans="1:9" ht="23.1" customHeight="1" x14ac:dyDescent="0.15">
      <c r="A11" s="84"/>
      <c r="B11" s="97" t="s">
        <v>7</v>
      </c>
      <c r="C11" s="67"/>
      <c r="D11" s="72">
        <v>4.3</v>
      </c>
      <c r="E11" s="72">
        <v>3.5</v>
      </c>
      <c r="F11" s="72">
        <v>4.7</v>
      </c>
      <c r="G11" s="72">
        <v>2.7</v>
      </c>
      <c r="H11" s="316">
        <v>3.7</v>
      </c>
      <c r="I11" s="96"/>
    </row>
    <row r="12" spans="1:9" ht="23.1" customHeight="1" x14ac:dyDescent="0.15">
      <c r="A12" s="84"/>
      <c r="B12" s="97" t="s">
        <v>8</v>
      </c>
      <c r="C12" s="67"/>
      <c r="D12" s="71">
        <v>55213</v>
      </c>
      <c r="E12" s="71">
        <v>-159591</v>
      </c>
      <c r="F12" s="71">
        <v>264671</v>
      </c>
      <c r="G12" s="71">
        <v>-434264</v>
      </c>
      <c r="H12" s="315">
        <v>240446</v>
      </c>
      <c r="I12" s="96"/>
    </row>
    <row r="13" spans="1:9" ht="23.1" customHeight="1" x14ac:dyDescent="0.15">
      <c r="A13" s="84"/>
      <c r="B13" s="97" t="s">
        <v>9</v>
      </c>
      <c r="C13" s="67"/>
      <c r="D13" s="71">
        <v>1204611</v>
      </c>
      <c r="E13" s="71">
        <v>227409</v>
      </c>
      <c r="F13" s="71">
        <v>439671</v>
      </c>
      <c r="G13" s="71">
        <v>-1236264</v>
      </c>
      <c r="H13" s="315">
        <v>332446</v>
      </c>
      <c r="I13" s="96"/>
    </row>
    <row r="14" spans="1:9" ht="23.1" customHeight="1" x14ac:dyDescent="0.15">
      <c r="A14" s="84"/>
      <c r="B14" s="97" t="s">
        <v>10</v>
      </c>
      <c r="C14" s="67"/>
      <c r="D14" s="71">
        <v>15651361</v>
      </c>
      <c r="E14" s="462">
        <v>15800744</v>
      </c>
      <c r="F14" s="462">
        <v>16465841</v>
      </c>
      <c r="G14" s="71">
        <v>16832044</v>
      </c>
      <c r="H14" s="315">
        <v>16924492</v>
      </c>
      <c r="I14" s="96"/>
    </row>
    <row r="15" spans="1:9" ht="23.1" customHeight="1" x14ac:dyDescent="0.15">
      <c r="A15" s="84"/>
      <c r="B15" s="97" t="s">
        <v>11</v>
      </c>
      <c r="C15" s="67"/>
      <c r="D15" s="71">
        <v>11334942</v>
      </c>
      <c r="E15" s="462">
        <v>11409216</v>
      </c>
      <c r="F15" s="462">
        <v>12237022</v>
      </c>
      <c r="G15" s="71">
        <v>12417343</v>
      </c>
      <c r="H15" s="315">
        <v>12193410</v>
      </c>
      <c r="I15" s="96"/>
    </row>
    <row r="16" spans="1:9" ht="23.1" customHeight="1" x14ac:dyDescent="0.15">
      <c r="A16" s="84"/>
      <c r="B16" s="97" t="s">
        <v>12</v>
      </c>
      <c r="C16" s="67"/>
      <c r="D16" s="71">
        <v>21223267</v>
      </c>
      <c r="E16" s="71">
        <v>21225594</v>
      </c>
      <c r="F16" s="71">
        <v>21645047</v>
      </c>
      <c r="G16" s="71">
        <v>21965844</v>
      </c>
      <c r="H16" s="315">
        <v>22094345</v>
      </c>
      <c r="I16" s="96"/>
    </row>
    <row r="17" spans="1:9" ht="23.1" customHeight="1" x14ac:dyDescent="0.15">
      <c r="A17" s="84"/>
      <c r="B17" s="97" t="s">
        <v>13</v>
      </c>
      <c r="C17" s="67"/>
      <c r="D17" s="73">
        <v>0.72</v>
      </c>
      <c r="E17" s="73">
        <v>0.72</v>
      </c>
      <c r="F17" s="73">
        <v>0.73</v>
      </c>
      <c r="G17" s="73">
        <v>0.73</v>
      </c>
      <c r="H17" s="317">
        <v>0.73</v>
      </c>
      <c r="I17" s="96"/>
    </row>
    <row r="18" spans="1:9" ht="23.1" customHeight="1" x14ac:dyDescent="0.15">
      <c r="A18" s="84"/>
      <c r="B18" s="97" t="s">
        <v>14</v>
      </c>
      <c r="C18" s="67"/>
      <c r="D18" s="71">
        <v>24331446</v>
      </c>
      <c r="E18" s="71">
        <v>24933226</v>
      </c>
      <c r="F18" s="71">
        <v>24947157</v>
      </c>
      <c r="G18" s="71">
        <v>25500604</v>
      </c>
      <c r="H18" s="315">
        <v>25476070</v>
      </c>
      <c r="I18" s="96"/>
    </row>
    <row r="19" spans="1:9" ht="23.1" customHeight="1" x14ac:dyDescent="0.15">
      <c r="A19" s="84"/>
      <c r="B19" s="97" t="s">
        <v>15</v>
      </c>
      <c r="C19" s="67"/>
      <c r="D19" s="72">
        <v>55.2</v>
      </c>
      <c r="E19" s="72">
        <v>54.4</v>
      </c>
      <c r="F19" s="72">
        <v>52</v>
      </c>
      <c r="G19" s="72">
        <v>46.2</v>
      </c>
      <c r="H19" s="316">
        <v>46.5</v>
      </c>
      <c r="I19" s="96"/>
    </row>
    <row r="20" spans="1:9" ht="23.1" customHeight="1" x14ac:dyDescent="0.15">
      <c r="A20" s="538" t="s">
        <v>16</v>
      </c>
      <c r="B20" s="539"/>
      <c r="C20" s="539"/>
      <c r="D20" s="71">
        <v>18267440</v>
      </c>
      <c r="E20" s="71">
        <v>17918337</v>
      </c>
      <c r="F20" s="71">
        <v>18794298</v>
      </c>
      <c r="G20" s="71">
        <v>21920880</v>
      </c>
      <c r="H20" s="315">
        <v>21809251</v>
      </c>
      <c r="I20" s="96"/>
    </row>
    <row r="21" spans="1:9" ht="23.1" customHeight="1" x14ac:dyDescent="0.15">
      <c r="A21" s="84"/>
      <c r="B21" s="97" t="s">
        <v>17</v>
      </c>
      <c r="C21" s="67"/>
      <c r="D21" s="72">
        <v>41.5</v>
      </c>
      <c r="E21" s="72">
        <v>39.1</v>
      </c>
      <c r="F21" s="72">
        <v>39.200000000000003</v>
      </c>
      <c r="G21" s="72">
        <v>39.799999999999997</v>
      </c>
      <c r="H21" s="316">
        <v>39.799999999999997</v>
      </c>
      <c r="I21" s="96"/>
    </row>
    <row r="22" spans="1:9" ht="23.1" customHeight="1" x14ac:dyDescent="0.15">
      <c r="A22" s="84"/>
      <c r="B22" s="97" t="s">
        <v>18</v>
      </c>
      <c r="C22" s="67"/>
      <c r="D22" s="71">
        <v>3578861</v>
      </c>
      <c r="E22" s="71">
        <v>3556213</v>
      </c>
      <c r="F22" s="71">
        <v>3431133</v>
      </c>
      <c r="G22" s="71">
        <v>3410941</v>
      </c>
      <c r="H22" s="315">
        <v>3206976</v>
      </c>
      <c r="I22" s="96"/>
    </row>
    <row r="23" spans="1:9" ht="23.1" customHeight="1" x14ac:dyDescent="0.15">
      <c r="A23" s="84"/>
      <c r="B23" s="97" t="s">
        <v>19</v>
      </c>
      <c r="C23" s="67"/>
      <c r="D23" s="72">
        <v>10.6</v>
      </c>
      <c r="E23" s="72">
        <v>10.1</v>
      </c>
      <c r="F23" s="319" t="s">
        <v>373</v>
      </c>
      <c r="G23" s="319" t="s">
        <v>373</v>
      </c>
      <c r="H23" s="318" t="s">
        <v>373</v>
      </c>
      <c r="I23" s="96"/>
    </row>
    <row r="24" spans="1:9" ht="23.1" customHeight="1" x14ac:dyDescent="0.15">
      <c r="A24" s="84"/>
      <c r="B24" s="97" t="s">
        <v>20</v>
      </c>
      <c r="C24" s="67"/>
      <c r="D24" s="72">
        <v>9.8000000000000007</v>
      </c>
      <c r="E24" s="72">
        <v>9.3000000000000007</v>
      </c>
      <c r="F24" s="72">
        <v>8.8000000000000007</v>
      </c>
      <c r="G24" s="72">
        <v>8.4</v>
      </c>
      <c r="H24" s="316">
        <v>7.6</v>
      </c>
      <c r="I24" s="96"/>
    </row>
    <row r="25" spans="1:9" ht="23.1" customHeight="1" x14ac:dyDescent="0.15">
      <c r="A25" s="84"/>
      <c r="B25" s="97" t="s">
        <v>21</v>
      </c>
      <c r="C25" s="67"/>
      <c r="D25" s="71">
        <v>20120727</v>
      </c>
      <c r="E25" s="71">
        <v>20711759</v>
      </c>
      <c r="F25" s="71">
        <v>21099941</v>
      </c>
      <c r="G25" s="71">
        <v>20516565</v>
      </c>
      <c r="H25" s="315">
        <v>21474924</v>
      </c>
      <c r="I25" s="96"/>
    </row>
    <row r="26" spans="1:9" ht="23.1" customHeight="1" x14ac:dyDescent="0.15">
      <c r="A26" s="84"/>
      <c r="B26" s="97" t="s">
        <v>22</v>
      </c>
      <c r="C26" s="67"/>
      <c r="D26" s="71">
        <v>19760302</v>
      </c>
      <c r="E26" s="71">
        <v>19773987</v>
      </c>
      <c r="F26" s="71">
        <v>19818331</v>
      </c>
      <c r="G26" s="71">
        <v>20312040</v>
      </c>
      <c r="H26" s="315">
        <v>20507471</v>
      </c>
      <c r="I26" s="96"/>
    </row>
    <row r="27" spans="1:9" ht="23.1" customHeight="1" x14ac:dyDescent="0.15">
      <c r="A27" s="84"/>
      <c r="B27" s="97" t="s">
        <v>23</v>
      </c>
      <c r="C27" s="67"/>
      <c r="D27" s="72">
        <v>89.1</v>
      </c>
      <c r="E27" s="72">
        <v>87.2</v>
      </c>
      <c r="F27" s="72">
        <v>87</v>
      </c>
      <c r="G27" s="72">
        <v>92.1</v>
      </c>
      <c r="H27" s="316">
        <v>88.4</v>
      </c>
      <c r="I27" s="96"/>
    </row>
    <row r="28" spans="1:9" ht="23.1" customHeight="1" x14ac:dyDescent="0.15">
      <c r="A28" s="84"/>
      <c r="B28" s="97" t="s">
        <v>24</v>
      </c>
      <c r="C28" s="67"/>
      <c r="D28" s="71">
        <v>7517439</v>
      </c>
      <c r="E28" s="71">
        <v>9332407</v>
      </c>
      <c r="F28" s="71">
        <v>11432458</v>
      </c>
      <c r="G28" s="71">
        <v>11255018</v>
      </c>
      <c r="H28" s="315">
        <v>10492540</v>
      </c>
      <c r="I28" s="96"/>
    </row>
    <row r="29" spans="1:9" ht="23.1" customHeight="1" x14ac:dyDescent="0.15">
      <c r="A29" s="84"/>
      <c r="B29" s="97" t="s">
        <v>25</v>
      </c>
      <c r="C29" s="67"/>
      <c r="D29" s="71">
        <v>36263702</v>
      </c>
      <c r="E29" s="71">
        <v>36453545</v>
      </c>
      <c r="F29" s="71">
        <v>36460050</v>
      </c>
      <c r="G29" s="71">
        <v>36888472</v>
      </c>
      <c r="H29" s="315">
        <v>37207174</v>
      </c>
      <c r="I29" s="96"/>
    </row>
    <row r="30" spans="1:9" ht="23.1" customHeight="1" x14ac:dyDescent="0.15">
      <c r="A30" s="84"/>
      <c r="B30" s="97" t="s">
        <v>26</v>
      </c>
      <c r="C30" s="67"/>
      <c r="D30" s="71">
        <v>2277208</v>
      </c>
      <c r="E30" s="71">
        <v>1976395</v>
      </c>
      <c r="F30" s="71">
        <v>4207939</v>
      </c>
      <c r="G30" s="71">
        <v>3993344</v>
      </c>
      <c r="H30" s="315">
        <v>4162166</v>
      </c>
      <c r="I30" s="96"/>
    </row>
    <row r="31" spans="1:9" ht="10.5" customHeight="1" thickBot="1" x14ac:dyDescent="0.2">
      <c r="A31" s="85"/>
      <c r="B31" s="128"/>
      <c r="C31" s="129"/>
      <c r="D31" s="130"/>
      <c r="E31" s="130"/>
      <c r="F31" s="130"/>
      <c r="G31" s="215"/>
      <c r="H31" s="277"/>
      <c r="I31" s="96"/>
    </row>
    <row r="32" spans="1:9" ht="23.1" customHeight="1" x14ac:dyDescent="0.15">
      <c r="A32" s="537" t="s">
        <v>27</v>
      </c>
      <c r="B32" s="537"/>
      <c r="C32" s="537"/>
      <c r="D32" s="537"/>
      <c r="E32" s="537"/>
      <c r="F32" s="96"/>
      <c r="G32" s="96"/>
      <c r="H32" s="69" t="s">
        <v>28</v>
      </c>
    </row>
    <row r="33" spans="1:5" ht="23.1" customHeight="1" x14ac:dyDescent="0.15">
      <c r="A33" s="537"/>
      <c r="B33" s="537" t="s">
        <v>29</v>
      </c>
      <c r="C33" s="537"/>
      <c r="D33" s="537"/>
      <c r="E33" s="537"/>
    </row>
  </sheetData>
  <sheetProtection sheet="1" objects="1" scenarios="1"/>
  <mergeCells count="8">
    <mergeCell ref="A33:E33"/>
    <mergeCell ref="A10:C10"/>
    <mergeCell ref="A20:C20"/>
    <mergeCell ref="A32:E32"/>
    <mergeCell ref="A1:E1"/>
    <mergeCell ref="A5:C5"/>
    <mergeCell ref="A7:C7"/>
    <mergeCell ref="A8:C8"/>
  </mergeCells>
  <phoneticPr fontId="28"/>
  <printOptions horizontalCentered="1"/>
  <pageMargins left="0.59055118110236227" right="0.59055118110236227" top="0.59055118110236227" bottom="0.59055118110236227" header="0.39370078740157483" footer="0.39370078740157483"/>
  <pageSetup paperSize="9" firstPageNumber="156" orientation="portrait" useFirstPageNumber="1" verticalDpi="300" r:id="rId1"/>
  <headerFooter scaleWithDoc="0" alignWithMargins="0">
    <oddHeader>&amp;L&amp;"ＭＳ 明朝,標準"&amp;10財　政</oddHeader>
    <oddFooter>&amp;C&amp;"ＭＳ 明朝,標準"&amp;12&amp;A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52"/>
  <sheetViews>
    <sheetView view="pageBreakPreview" zoomScaleNormal="90" zoomScaleSheetLayoutView="100" workbookViewId="0">
      <pane xSplit="2" topLeftCell="C1" activePane="topRight" state="frozen"/>
      <selection activeCell="C37" sqref="C37"/>
      <selection pane="topRight" activeCell="D1" sqref="A1:D1048576"/>
    </sheetView>
  </sheetViews>
  <sheetFormatPr defaultRowHeight="18.95" customHeight="1" x14ac:dyDescent="0.15"/>
  <cols>
    <col min="1" max="1" width="3.5" style="52" hidden="1" customWidth="1"/>
    <col min="2" max="2" width="30.125" style="52" hidden="1" customWidth="1"/>
    <col min="3" max="4" width="29.25" style="52" hidden="1" customWidth="1"/>
    <col min="5" max="7" width="30.625" style="52" customWidth="1"/>
    <col min="8" max="16384" width="9" style="52"/>
  </cols>
  <sheetData>
    <row r="1" spans="1:7" ht="5.0999999999999996" customHeight="1" thickBot="1" x14ac:dyDescent="0.2">
      <c r="A1" s="19" t="s">
        <v>453</v>
      </c>
      <c r="D1" s="19"/>
      <c r="G1" s="444"/>
    </row>
    <row r="2" spans="1:7" ht="15" customHeight="1" x14ac:dyDescent="0.15">
      <c r="A2" s="547" t="s">
        <v>123</v>
      </c>
      <c r="B2" s="548"/>
      <c r="C2" s="551" t="s">
        <v>430</v>
      </c>
      <c r="D2" s="548" t="s">
        <v>431</v>
      </c>
      <c r="E2" s="548" t="s">
        <v>432</v>
      </c>
      <c r="F2" s="548"/>
      <c r="G2" s="151" t="s">
        <v>124</v>
      </c>
    </row>
    <row r="3" spans="1:7" ht="20.100000000000001" customHeight="1" x14ac:dyDescent="0.15">
      <c r="A3" s="549"/>
      <c r="B3" s="550"/>
      <c r="C3" s="681"/>
      <c r="D3" s="550"/>
      <c r="E3" s="426" t="s">
        <v>125</v>
      </c>
      <c r="F3" s="453" t="s">
        <v>126</v>
      </c>
      <c r="G3" s="152" t="s">
        <v>127</v>
      </c>
    </row>
    <row r="4" spans="1:7" ht="20.100000000000001" customHeight="1" x14ac:dyDescent="0.15">
      <c r="A4" s="556" t="s">
        <v>85</v>
      </c>
      <c r="B4" s="557"/>
      <c r="C4" s="490">
        <f>C5+C27</f>
        <v>41827988</v>
      </c>
      <c r="D4" s="443">
        <f>D5+D27</f>
        <v>3348832</v>
      </c>
      <c r="E4" s="443">
        <f>E5+E27</f>
        <v>3175733</v>
      </c>
      <c r="F4" s="443">
        <f>F5+F27</f>
        <v>439058</v>
      </c>
      <c r="G4" s="491">
        <f>+C4+D4-E4</f>
        <v>42001087</v>
      </c>
    </row>
    <row r="5" spans="1:7" ht="15.95" customHeight="1" x14ac:dyDescent="0.15">
      <c r="A5" s="556" t="s">
        <v>128</v>
      </c>
      <c r="B5" s="557"/>
      <c r="C5" s="448">
        <f>SUM(C6:C26)</f>
        <v>36888472</v>
      </c>
      <c r="D5" s="225">
        <f>SUM(D6:D26)</f>
        <v>3174832</v>
      </c>
      <c r="E5" s="225">
        <f>SUM(E6:E26)</f>
        <v>2856130</v>
      </c>
      <c r="F5" s="225">
        <f>SUM(F6:F26)</f>
        <v>350846</v>
      </c>
      <c r="G5" s="492">
        <f t="shared" ref="G5:G28" si="0">+C5+D5-E5</f>
        <v>37207174</v>
      </c>
    </row>
    <row r="6" spans="1:7" ht="15.95" customHeight="1" x14ac:dyDescent="0.15">
      <c r="A6" s="109"/>
      <c r="B6" s="457" t="s">
        <v>322</v>
      </c>
      <c r="C6" s="494">
        <v>5013255</v>
      </c>
      <c r="D6" s="494">
        <v>441800</v>
      </c>
      <c r="E6" s="495">
        <v>359939</v>
      </c>
      <c r="F6" s="495">
        <v>58360</v>
      </c>
      <c r="G6" s="496">
        <f t="shared" si="0"/>
        <v>5095116</v>
      </c>
    </row>
    <row r="7" spans="1:7" ht="15.95" customHeight="1" x14ac:dyDescent="0.15">
      <c r="A7" s="109"/>
      <c r="B7" s="457" t="s">
        <v>129</v>
      </c>
      <c r="C7" s="497">
        <v>4050482</v>
      </c>
      <c r="D7" s="498">
        <v>0</v>
      </c>
      <c r="E7" s="495">
        <v>670481</v>
      </c>
      <c r="F7" s="495">
        <v>60169</v>
      </c>
      <c r="G7" s="496">
        <f>+C7+D7-E7</f>
        <v>3380001</v>
      </c>
    </row>
    <row r="8" spans="1:7" ht="15.95" customHeight="1" x14ac:dyDescent="0.15">
      <c r="A8" s="109"/>
      <c r="B8" s="457" t="s">
        <v>130</v>
      </c>
      <c r="C8" s="494">
        <v>346428</v>
      </c>
      <c r="D8" s="498">
        <v>0</v>
      </c>
      <c r="E8" s="495">
        <v>48501</v>
      </c>
      <c r="F8" s="495">
        <v>6231</v>
      </c>
      <c r="G8" s="496">
        <f t="shared" si="0"/>
        <v>297927</v>
      </c>
    </row>
    <row r="9" spans="1:7" ht="15.95" customHeight="1" x14ac:dyDescent="0.15">
      <c r="A9" s="109"/>
      <c r="B9" s="457" t="s">
        <v>131</v>
      </c>
      <c r="C9" s="494">
        <v>3384401</v>
      </c>
      <c r="D9" s="494">
        <v>102400</v>
      </c>
      <c r="E9" s="495">
        <v>272709</v>
      </c>
      <c r="F9" s="495">
        <v>55646</v>
      </c>
      <c r="G9" s="496">
        <f t="shared" si="0"/>
        <v>3214092</v>
      </c>
    </row>
    <row r="10" spans="1:7" ht="15.95" customHeight="1" x14ac:dyDescent="0.15">
      <c r="A10" s="109"/>
      <c r="B10" s="457" t="s">
        <v>132</v>
      </c>
      <c r="C10" s="499">
        <v>0</v>
      </c>
      <c r="D10" s="498">
        <v>0</v>
      </c>
      <c r="E10" s="500">
        <v>0</v>
      </c>
      <c r="F10" s="500">
        <v>0</v>
      </c>
      <c r="G10" s="501">
        <f t="shared" si="0"/>
        <v>0</v>
      </c>
    </row>
    <row r="11" spans="1:7" ht="15.95" customHeight="1" x14ac:dyDescent="0.15">
      <c r="A11" s="109"/>
      <c r="B11" s="457" t="s">
        <v>133</v>
      </c>
      <c r="C11" s="499">
        <v>0</v>
      </c>
      <c r="D11" s="498">
        <v>0</v>
      </c>
      <c r="E11" s="500">
        <v>0</v>
      </c>
      <c r="F11" s="500">
        <v>0</v>
      </c>
      <c r="G11" s="501">
        <f t="shared" si="0"/>
        <v>0</v>
      </c>
    </row>
    <row r="12" spans="1:7" ht="15.95" customHeight="1" x14ac:dyDescent="0.15">
      <c r="A12" s="109"/>
      <c r="B12" s="457" t="s">
        <v>348</v>
      </c>
      <c r="C12" s="498">
        <v>107828</v>
      </c>
      <c r="D12" s="498">
        <v>0</v>
      </c>
      <c r="E12" s="500">
        <v>17793</v>
      </c>
      <c r="F12" s="500">
        <v>414</v>
      </c>
      <c r="G12" s="496">
        <f t="shared" si="0"/>
        <v>90035</v>
      </c>
    </row>
    <row r="13" spans="1:7" ht="15.95" customHeight="1" x14ac:dyDescent="0.15">
      <c r="A13" s="109"/>
      <c r="B13" s="457" t="s">
        <v>134</v>
      </c>
      <c r="C13" s="502">
        <v>381272</v>
      </c>
      <c r="D13" s="498">
        <v>0</v>
      </c>
      <c r="E13" s="495">
        <v>37776</v>
      </c>
      <c r="F13" s="495">
        <v>3022</v>
      </c>
      <c r="G13" s="496">
        <f t="shared" si="0"/>
        <v>343496</v>
      </c>
    </row>
    <row r="14" spans="1:7" ht="15.95" customHeight="1" x14ac:dyDescent="0.15">
      <c r="A14" s="109"/>
      <c r="B14" s="457" t="s">
        <v>135</v>
      </c>
      <c r="C14" s="502">
        <v>42022</v>
      </c>
      <c r="D14" s="498">
        <v>0</v>
      </c>
      <c r="E14" s="495">
        <v>16195</v>
      </c>
      <c r="F14" s="495">
        <v>629</v>
      </c>
      <c r="G14" s="496">
        <f t="shared" si="0"/>
        <v>25827</v>
      </c>
    </row>
    <row r="15" spans="1:7" ht="15.95" customHeight="1" x14ac:dyDescent="0.15">
      <c r="A15" s="109"/>
      <c r="B15" s="457" t="s">
        <v>136</v>
      </c>
      <c r="C15" s="502">
        <v>2190560</v>
      </c>
      <c r="D15" s="502">
        <v>292200</v>
      </c>
      <c r="E15" s="495">
        <v>70773</v>
      </c>
      <c r="F15" s="495">
        <v>16864</v>
      </c>
      <c r="G15" s="496">
        <f t="shared" si="0"/>
        <v>2411987</v>
      </c>
    </row>
    <row r="16" spans="1:7" ht="15.95" customHeight="1" x14ac:dyDescent="0.15">
      <c r="A16" s="109"/>
      <c r="B16" s="457" t="s">
        <v>137</v>
      </c>
      <c r="C16" s="504">
        <v>547</v>
      </c>
      <c r="D16" s="498">
        <v>0</v>
      </c>
      <c r="E16" s="495">
        <v>547</v>
      </c>
      <c r="F16" s="495">
        <v>18</v>
      </c>
      <c r="G16" s="496">
        <f t="shared" si="0"/>
        <v>0</v>
      </c>
    </row>
    <row r="17" spans="1:7" ht="15.95" customHeight="1" x14ac:dyDescent="0.15">
      <c r="A17" s="109"/>
      <c r="B17" s="457" t="s">
        <v>138</v>
      </c>
      <c r="C17" s="505">
        <v>0</v>
      </c>
      <c r="D17" s="498">
        <v>0</v>
      </c>
      <c r="E17" s="500">
        <v>0</v>
      </c>
      <c r="F17" s="500">
        <v>0</v>
      </c>
      <c r="G17" s="501">
        <f t="shared" si="0"/>
        <v>0</v>
      </c>
    </row>
    <row r="18" spans="1:7" ht="15.95" customHeight="1" x14ac:dyDescent="0.15">
      <c r="A18" s="109"/>
      <c r="B18" s="457" t="s">
        <v>139</v>
      </c>
      <c r="C18" s="502">
        <v>2971</v>
      </c>
      <c r="D18" s="498">
        <v>0</v>
      </c>
      <c r="E18" s="495">
        <v>2971</v>
      </c>
      <c r="F18" s="495">
        <v>44</v>
      </c>
      <c r="G18" s="496">
        <f t="shared" si="0"/>
        <v>0</v>
      </c>
    </row>
    <row r="19" spans="1:7" ht="15.95" customHeight="1" x14ac:dyDescent="0.15">
      <c r="A19" s="109"/>
      <c r="B19" s="457" t="s">
        <v>140</v>
      </c>
      <c r="C19" s="499">
        <v>0</v>
      </c>
      <c r="D19" s="498">
        <v>0</v>
      </c>
      <c r="E19" s="500">
        <v>0</v>
      </c>
      <c r="F19" s="500">
        <v>0</v>
      </c>
      <c r="G19" s="501">
        <f t="shared" si="0"/>
        <v>0</v>
      </c>
    </row>
    <row r="20" spans="1:7" ht="15.95" customHeight="1" x14ac:dyDescent="0.15">
      <c r="A20" s="109"/>
      <c r="B20" s="457" t="s">
        <v>141</v>
      </c>
      <c r="C20" s="502">
        <v>485547</v>
      </c>
      <c r="D20" s="498"/>
      <c r="E20" s="495">
        <v>95346</v>
      </c>
      <c r="F20" s="495">
        <v>2872</v>
      </c>
      <c r="G20" s="496">
        <f t="shared" si="0"/>
        <v>390201</v>
      </c>
    </row>
    <row r="21" spans="1:7" ht="15.95" customHeight="1" x14ac:dyDescent="0.15">
      <c r="A21" s="109"/>
      <c r="B21" s="457" t="s">
        <v>142</v>
      </c>
      <c r="C21" s="502">
        <v>30562</v>
      </c>
      <c r="D21" s="498">
        <v>0</v>
      </c>
      <c r="E21" s="495">
        <v>30562</v>
      </c>
      <c r="F21" s="495">
        <v>459</v>
      </c>
      <c r="G21" s="496">
        <f t="shared" si="0"/>
        <v>0</v>
      </c>
    </row>
    <row r="22" spans="1:7" ht="15.95" customHeight="1" x14ac:dyDescent="0.15">
      <c r="A22" s="109"/>
      <c r="B22" s="457" t="s">
        <v>143</v>
      </c>
      <c r="C22" s="502">
        <v>96985</v>
      </c>
      <c r="D22" s="498">
        <v>0</v>
      </c>
      <c r="E22" s="495">
        <v>14993</v>
      </c>
      <c r="F22" s="495">
        <v>1586</v>
      </c>
      <c r="G22" s="496">
        <f t="shared" si="0"/>
        <v>81992</v>
      </c>
    </row>
    <row r="23" spans="1:7" ht="15.95" customHeight="1" x14ac:dyDescent="0.15">
      <c r="A23" s="109"/>
      <c r="B23" s="457" t="s">
        <v>144</v>
      </c>
      <c r="C23" s="502">
        <v>2895029</v>
      </c>
      <c r="D23" s="502">
        <v>618500</v>
      </c>
      <c r="E23" s="495">
        <v>88135</v>
      </c>
      <c r="F23" s="495">
        <v>20883</v>
      </c>
      <c r="G23" s="496">
        <f t="shared" si="0"/>
        <v>3425394</v>
      </c>
    </row>
    <row r="24" spans="1:7" ht="15.95" customHeight="1" x14ac:dyDescent="0.15">
      <c r="A24" s="109"/>
      <c r="B24" s="457" t="s">
        <v>145</v>
      </c>
      <c r="C24" s="502">
        <v>17567925</v>
      </c>
      <c r="D24" s="502">
        <v>1719932</v>
      </c>
      <c r="E24" s="495">
        <v>1054429</v>
      </c>
      <c r="F24" s="495">
        <v>121416</v>
      </c>
      <c r="G24" s="496">
        <f t="shared" si="0"/>
        <v>18233428</v>
      </c>
    </row>
    <row r="25" spans="1:7" ht="15.95" customHeight="1" x14ac:dyDescent="0.15">
      <c r="A25" s="109"/>
      <c r="B25" s="457" t="s">
        <v>146</v>
      </c>
      <c r="C25" s="502">
        <v>141771</v>
      </c>
      <c r="D25" s="498">
        <v>0</v>
      </c>
      <c r="E25" s="495">
        <v>62364</v>
      </c>
      <c r="F25" s="495">
        <v>2233</v>
      </c>
      <c r="G25" s="496">
        <f t="shared" si="0"/>
        <v>79407</v>
      </c>
    </row>
    <row r="26" spans="1:7" ht="15.95" customHeight="1" x14ac:dyDescent="0.15">
      <c r="A26" s="109"/>
      <c r="B26" s="457" t="s">
        <v>147</v>
      </c>
      <c r="C26" s="502">
        <v>150887</v>
      </c>
      <c r="D26" s="498">
        <v>0</v>
      </c>
      <c r="E26" s="500">
        <v>12616</v>
      </c>
      <c r="F26" s="500">
        <v>0</v>
      </c>
      <c r="G26" s="496">
        <f t="shared" si="0"/>
        <v>138271</v>
      </c>
    </row>
    <row r="27" spans="1:7" ht="15.95" customHeight="1" x14ac:dyDescent="0.15">
      <c r="A27" s="556" t="s">
        <v>148</v>
      </c>
      <c r="B27" s="557"/>
      <c r="C27" s="506">
        <f>SUM(C28:C28)</f>
        <v>4939516</v>
      </c>
      <c r="D27" s="487">
        <f>SUM(D28:D28)</f>
        <v>174000</v>
      </c>
      <c r="E27" s="225">
        <f>SUM(E28:E28)</f>
        <v>319603</v>
      </c>
      <c r="F27" s="225">
        <f>SUM(F28:F28)</f>
        <v>88212</v>
      </c>
      <c r="G27" s="492">
        <f t="shared" si="0"/>
        <v>4793913</v>
      </c>
    </row>
    <row r="28" spans="1:7" ht="15.95" customHeight="1" thickBot="1" x14ac:dyDescent="0.2">
      <c r="A28" s="117"/>
      <c r="B28" s="458" t="s">
        <v>149</v>
      </c>
      <c r="C28" s="507">
        <v>4939516</v>
      </c>
      <c r="D28" s="507">
        <v>174000</v>
      </c>
      <c r="E28" s="508">
        <v>319603</v>
      </c>
      <c r="F28" s="508">
        <v>88212</v>
      </c>
      <c r="G28" s="509">
        <f t="shared" si="0"/>
        <v>4793913</v>
      </c>
    </row>
    <row r="29" spans="1:7" ht="15.95" customHeight="1" x14ac:dyDescent="0.15">
      <c r="A29" s="54" t="s">
        <v>351</v>
      </c>
      <c r="B29" s="431"/>
      <c r="C29" s="431"/>
      <c r="D29" s="431"/>
      <c r="E29" s="431"/>
      <c r="F29" s="431"/>
      <c r="G29" s="16" t="s">
        <v>28</v>
      </c>
    </row>
    <row r="30" spans="1:7" ht="15" customHeight="1" x14ac:dyDescent="0.15">
      <c r="A30" s="54"/>
      <c r="B30" s="431" t="s">
        <v>352</v>
      </c>
      <c r="C30" s="431"/>
      <c r="D30" s="431"/>
      <c r="E30" s="431"/>
      <c r="F30" s="431"/>
      <c r="G30" s="431"/>
    </row>
    <row r="31" spans="1:7" ht="15" customHeight="1" x14ac:dyDescent="0.15">
      <c r="A31" s="54"/>
      <c r="B31" s="431"/>
      <c r="C31" s="431"/>
      <c r="D31" s="431"/>
      <c r="E31" s="431"/>
      <c r="F31" s="431"/>
      <c r="G31" s="431"/>
    </row>
    <row r="32" spans="1:7" ht="15" customHeight="1" thickBot="1" x14ac:dyDescent="0.2">
      <c r="A32" s="431" t="s">
        <v>452</v>
      </c>
      <c r="C32" s="431"/>
      <c r="D32" s="431"/>
      <c r="F32" s="431"/>
      <c r="G32" s="444" t="s">
        <v>122</v>
      </c>
    </row>
    <row r="33" spans="1:7" ht="20.100000000000001" customHeight="1" x14ac:dyDescent="0.15">
      <c r="A33" s="547" t="s">
        <v>150</v>
      </c>
      <c r="B33" s="548"/>
      <c r="C33" s="675" t="s">
        <v>433</v>
      </c>
      <c r="D33" s="679" t="s">
        <v>434</v>
      </c>
      <c r="E33" s="548" t="s">
        <v>435</v>
      </c>
      <c r="F33" s="548"/>
      <c r="G33" s="151" t="s">
        <v>124</v>
      </c>
    </row>
    <row r="34" spans="1:7" ht="20.100000000000001" customHeight="1" x14ac:dyDescent="0.15">
      <c r="A34" s="549"/>
      <c r="B34" s="550"/>
      <c r="C34" s="676"/>
      <c r="D34" s="680"/>
      <c r="E34" s="426" t="s">
        <v>125</v>
      </c>
      <c r="F34" s="453" t="s">
        <v>126</v>
      </c>
      <c r="G34" s="152" t="s">
        <v>127</v>
      </c>
    </row>
    <row r="35" spans="1:7" ht="15.95" customHeight="1" x14ac:dyDescent="0.15">
      <c r="A35" s="677" t="s">
        <v>85</v>
      </c>
      <c r="B35" s="678"/>
      <c r="C35" s="334">
        <f>C36+C50</f>
        <v>41827988</v>
      </c>
      <c r="D35" s="510">
        <f>D36+D50</f>
        <v>3348832</v>
      </c>
      <c r="E35" s="511">
        <f>E36+E50</f>
        <v>3175733</v>
      </c>
      <c r="F35" s="511">
        <f>F36+F50</f>
        <v>439058</v>
      </c>
      <c r="G35" s="512">
        <f>+C35+D35-E35</f>
        <v>42001087</v>
      </c>
    </row>
    <row r="36" spans="1:7" ht="15.95" customHeight="1" x14ac:dyDescent="0.15">
      <c r="A36" s="556" t="s">
        <v>128</v>
      </c>
      <c r="B36" s="557"/>
      <c r="C36" s="334">
        <f>SUM(C37:C49)</f>
        <v>36888472</v>
      </c>
      <c r="D36" s="510">
        <f>SUM(D37:D49)</f>
        <v>3174832</v>
      </c>
      <c r="E36" s="511">
        <f>SUM(E37:E49)</f>
        <v>2856130</v>
      </c>
      <c r="F36" s="511">
        <f>SUM(F37:F49)</f>
        <v>350846</v>
      </c>
      <c r="G36" s="513">
        <f t="shared" ref="G36:G51" si="1">+C36+D36-E36</f>
        <v>37207174</v>
      </c>
    </row>
    <row r="37" spans="1:7" ht="15.95" customHeight="1" x14ac:dyDescent="0.15">
      <c r="A37" s="109"/>
      <c r="B37" s="457" t="s">
        <v>151</v>
      </c>
      <c r="C37" s="514">
        <v>2362139</v>
      </c>
      <c r="D37" s="330">
        <v>600800</v>
      </c>
      <c r="E37" s="448">
        <v>228519</v>
      </c>
      <c r="F37" s="448">
        <v>27901</v>
      </c>
      <c r="G37" s="515">
        <f t="shared" si="1"/>
        <v>2734420</v>
      </c>
    </row>
    <row r="38" spans="1:7" ht="15.95" customHeight="1" x14ac:dyDescent="0.15">
      <c r="A38" s="109"/>
      <c r="B38" s="457" t="s">
        <v>152</v>
      </c>
      <c r="C38" s="334">
        <v>306214</v>
      </c>
      <c r="D38" s="330">
        <v>0</v>
      </c>
      <c r="E38" s="448">
        <v>43011</v>
      </c>
      <c r="F38" s="448">
        <v>5045</v>
      </c>
      <c r="G38" s="515">
        <f t="shared" si="1"/>
        <v>263203</v>
      </c>
    </row>
    <row r="39" spans="1:7" ht="15.95" customHeight="1" x14ac:dyDescent="0.15">
      <c r="A39" s="109"/>
      <c r="B39" s="457" t="s">
        <v>153</v>
      </c>
      <c r="C39" s="334">
        <v>457442</v>
      </c>
      <c r="D39" s="330">
        <v>0</v>
      </c>
      <c r="E39" s="448">
        <v>45327</v>
      </c>
      <c r="F39" s="448">
        <v>3626</v>
      </c>
      <c r="G39" s="515">
        <f t="shared" si="1"/>
        <v>412115</v>
      </c>
    </row>
    <row r="40" spans="1:7" ht="15.95" customHeight="1" x14ac:dyDescent="0.15">
      <c r="A40" s="109"/>
      <c r="B40" s="457" t="s">
        <v>366</v>
      </c>
      <c r="C40" s="330">
        <v>5800</v>
      </c>
      <c r="D40" s="330">
        <v>3200</v>
      </c>
      <c r="E40" s="246">
        <v>0</v>
      </c>
      <c r="F40" s="246">
        <v>16</v>
      </c>
      <c r="G40" s="515">
        <f t="shared" si="1"/>
        <v>9000</v>
      </c>
    </row>
    <row r="41" spans="1:7" ht="15.95" customHeight="1" x14ac:dyDescent="0.15">
      <c r="A41" s="109"/>
      <c r="B41" s="457" t="s">
        <v>154</v>
      </c>
      <c r="C41" s="334">
        <v>87430</v>
      </c>
      <c r="D41" s="330">
        <v>0</v>
      </c>
      <c r="E41" s="448">
        <v>11693</v>
      </c>
      <c r="F41" s="448">
        <v>1352</v>
      </c>
      <c r="G41" s="515">
        <f t="shared" si="1"/>
        <v>75737</v>
      </c>
    </row>
    <row r="42" spans="1:7" ht="15.95" customHeight="1" x14ac:dyDescent="0.15">
      <c r="A42" s="109"/>
      <c r="B42" s="457" t="s">
        <v>155</v>
      </c>
      <c r="C42" s="514">
        <v>11361893</v>
      </c>
      <c r="D42" s="334">
        <v>742900</v>
      </c>
      <c r="E42" s="448">
        <v>929324</v>
      </c>
      <c r="F42" s="448">
        <v>121633</v>
      </c>
      <c r="G42" s="515">
        <f t="shared" si="1"/>
        <v>11175469</v>
      </c>
    </row>
    <row r="43" spans="1:7" ht="15.95" customHeight="1" x14ac:dyDescent="0.15">
      <c r="A43" s="109"/>
      <c r="B43" s="457" t="s">
        <v>156</v>
      </c>
      <c r="C43" s="334">
        <v>341113</v>
      </c>
      <c r="D43" s="330">
        <v>900</v>
      </c>
      <c r="E43" s="448">
        <v>67873</v>
      </c>
      <c r="F43" s="448">
        <v>3836</v>
      </c>
      <c r="G43" s="515">
        <f t="shared" si="1"/>
        <v>274140</v>
      </c>
    </row>
    <row r="44" spans="1:7" ht="15.95" customHeight="1" x14ac:dyDescent="0.15">
      <c r="A44" s="109"/>
      <c r="B44" s="457" t="s">
        <v>157</v>
      </c>
      <c r="C44" s="334">
        <v>3865528</v>
      </c>
      <c r="D44" s="334">
        <v>107100</v>
      </c>
      <c r="E44" s="448">
        <v>347232</v>
      </c>
      <c r="F44" s="448">
        <v>62251</v>
      </c>
      <c r="G44" s="515">
        <f t="shared" si="1"/>
        <v>3625396</v>
      </c>
    </row>
    <row r="45" spans="1:7" ht="15.95" customHeight="1" x14ac:dyDescent="0.15">
      <c r="A45" s="109"/>
      <c r="B45" s="457" t="s">
        <v>158</v>
      </c>
      <c r="C45" s="334">
        <v>17567926</v>
      </c>
      <c r="D45" s="330">
        <v>1719932</v>
      </c>
      <c r="E45" s="448">
        <v>1054429</v>
      </c>
      <c r="F45" s="448">
        <v>121416</v>
      </c>
      <c r="G45" s="515">
        <f t="shared" si="1"/>
        <v>18233429</v>
      </c>
    </row>
    <row r="46" spans="1:7" ht="15.95" customHeight="1" x14ac:dyDescent="0.15">
      <c r="A46" s="109"/>
      <c r="B46" s="457" t="s">
        <v>159</v>
      </c>
      <c r="C46" s="330">
        <v>0</v>
      </c>
      <c r="D46" s="330">
        <v>0</v>
      </c>
      <c r="E46" s="246">
        <v>0</v>
      </c>
      <c r="F46" s="246">
        <v>0</v>
      </c>
      <c r="G46" s="516">
        <f t="shared" si="1"/>
        <v>0</v>
      </c>
    </row>
    <row r="47" spans="1:7" ht="15.95" customHeight="1" x14ac:dyDescent="0.15">
      <c r="A47" s="109"/>
      <c r="B47" s="457" t="s">
        <v>141</v>
      </c>
      <c r="C47" s="334">
        <v>485547</v>
      </c>
      <c r="D47" s="330">
        <v>0</v>
      </c>
      <c r="E47" s="448">
        <v>95347</v>
      </c>
      <c r="F47" s="448">
        <v>2872</v>
      </c>
      <c r="G47" s="515">
        <f>+C47+D47-E47</f>
        <v>390200</v>
      </c>
    </row>
    <row r="48" spans="1:7" ht="15.95" customHeight="1" x14ac:dyDescent="0.15">
      <c r="A48" s="109"/>
      <c r="B48" s="457" t="s">
        <v>142</v>
      </c>
      <c r="C48" s="334">
        <v>30562</v>
      </c>
      <c r="D48" s="330">
        <v>0</v>
      </c>
      <c r="E48" s="448">
        <v>30562</v>
      </c>
      <c r="F48" s="448">
        <v>459</v>
      </c>
      <c r="G48" s="515">
        <f t="shared" si="1"/>
        <v>0</v>
      </c>
    </row>
    <row r="49" spans="1:7" ht="15.95" customHeight="1" x14ac:dyDescent="0.15">
      <c r="A49" s="109"/>
      <c r="B49" s="457" t="s">
        <v>160</v>
      </c>
      <c r="C49" s="334">
        <v>16878</v>
      </c>
      <c r="D49" s="330">
        <v>0</v>
      </c>
      <c r="E49" s="448">
        <v>2813</v>
      </c>
      <c r="F49" s="448">
        <v>439</v>
      </c>
      <c r="G49" s="515">
        <f t="shared" si="1"/>
        <v>14065</v>
      </c>
    </row>
    <row r="50" spans="1:7" ht="15.95" customHeight="1" x14ac:dyDescent="0.15">
      <c r="A50" s="556" t="s">
        <v>148</v>
      </c>
      <c r="B50" s="557"/>
      <c r="C50" s="334">
        <f>SUM(C51:C51)</f>
        <v>4939516</v>
      </c>
      <c r="D50" s="345">
        <f>SUM(D51:D51)</f>
        <v>174000</v>
      </c>
      <c r="E50" s="511">
        <f>SUM(E51:E51)</f>
        <v>319603</v>
      </c>
      <c r="F50" s="511">
        <f>SUM(F51:F51)</f>
        <v>88212</v>
      </c>
      <c r="G50" s="513">
        <f t="shared" si="1"/>
        <v>4793913</v>
      </c>
    </row>
    <row r="51" spans="1:7" ht="15" customHeight="1" thickBot="1" x14ac:dyDescent="0.2">
      <c r="A51" s="117"/>
      <c r="B51" s="458" t="s">
        <v>149</v>
      </c>
      <c r="C51" s="517">
        <v>4939516</v>
      </c>
      <c r="D51" s="518">
        <v>174000</v>
      </c>
      <c r="E51" s="508">
        <v>319603</v>
      </c>
      <c r="F51" s="508">
        <v>88212</v>
      </c>
      <c r="G51" s="519">
        <f t="shared" si="1"/>
        <v>4793913</v>
      </c>
    </row>
    <row r="52" spans="1:7" ht="15" customHeight="1" x14ac:dyDescent="0.15">
      <c r="A52" s="52" t="s">
        <v>367</v>
      </c>
      <c r="B52" s="431"/>
      <c r="C52" s="154"/>
      <c r="D52" s="155"/>
      <c r="E52" s="155"/>
      <c r="F52" s="155"/>
      <c r="G52" s="20" t="s">
        <v>28</v>
      </c>
    </row>
  </sheetData>
  <sheetProtection sheet="1" objects="1" scenarios="1"/>
  <mergeCells count="14">
    <mergeCell ref="E2:F2"/>
    <mergeCell ref="A4:B4"/>
    <mergeCell ref="A50:B50"/>
    <mergeCell ref="A33:B34"/>
    <mergeCell ref="C33:C34"/>
    <mergeCell ref="A35:B35"/>
    <mergeCell ref="E33:F33"/>
    <mergeCell ref="A36:B36"/>
    <mergeCell ref="D33:D34"/>
    <mergeCell ref="A27:B27"/>
    <mergeCell ref="A5:B5"/>
    <mergeCell ref="A2:B3"/>
    <mergeCell ref="C2:C3"/>
    <mergeCell ref="D2:D3"/>
  </mergeCells>
  <phoneticPr fontId="28"/>
  <printOptions horizontalCentered="1"/>
  <pageMargins left="0.59055118110236227" right="0.59055118110236227" top="0.59055118110236227" bottom="0.59055118110236227" header="0.39370078740157483" footer="0.39370078740157483"/>
  <pageSetup paperSize="9" firstPageNumber="165" orientation="portrait" useFirstPageNumber="1" verticalDpi="300" r:id="rId1"/>
  <headerFooter scaleWithDoc="0" alignWithMargins="0">
    <oddHeader>&amp;R&amp;"ＭＳ 明朝,標準"&amp;10財　政</oddHeader>
    <oddFooter>&amp;C&amp;"ＭＳ 明朝,標準"&amp;12&amp;A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U44"/>
  <sheetViews>
    <sheetView view="pageBreakPreview" zoomScale="90" zoomScaleNormal="90" zoomScaleSheetLayoutView="90" workbookViewId="0">
      <pane xSplit="6" topLeftCell="G1" activePane="topRight" state="frozen"/>
      <selection activeCell="M42" sqref="M42"/>
      <selection pane="topRight" activeCell="M1" sqref="M1:V1048576"/>
    </sheetView>
  </sheetViews>
  <sheetFormatPr defaultRowHeight="20.100000000000001" customHeight="1" x14ac:dyDescent="0.15"/>
  <cols>
    <col min="1" max="1" width="0" style="19" hidden="1" customWidth="1"/>
    <col min="2" max="2" width="1.25" style="19" customWidth="1"/>
    <col min="3" max="3" width="3.75" style="19" customWidth="1"/>
    <col min="4" max="4" width="1.25" style="19" customWidth="1"/>
    <col min="5" max="5" width="14.625" style="19" customWidth="1"/>
    <col min="6" max="6" width="1.25" style="19" customWidth="1"/>
    <col min="7" max="7" width="13.125" style="19" customWidth="1"/>
    <col min="8" max="9" width="8.625" style="19" customWidth="1"/>
    <col min="10" max="10" width="13.125" style="19" customWidth="1"/>
    <col min="11" max="12" width="8.625" style="19" customWidth="1"/>
    <col min="13" max="13" width="13.125" style="19" hidden="1" customWidth="1"/>
    <col min="14" max="15" width="8.625" style="19" hidden="1" customWidth="1"/>
    <col min="16" max="16" width="13" style="19" hidden="1" customWidth="1"/>
    <col min="17" max="18" width="8.625" style="19" hidden="1" customWidth="1"/>
    <col min="19" max="19" width="13.125" style="19" hidden="1" customWidth="1"/>
    <col min="20" max="20" width="9.25" style="19" hidden="1" customWidth="1"/>
    <col min="21" max="21" width="9" style="19" hidden="1" customWidth="1"/>
    <col min="22" max="22" width="0" style="19" hidden="1" customWidth="1"/>
    <col min="23" max="16384" width="9" style="19"/>
  </cols>
  <sheetData>
    <row r="1" spans="1:21" ht="20.100000000000001" customHeight="1" x14ac:dyDescent="0.15">
      <c r="R1" s="16"/>
      <c r="S1" s="352"/>
      <c r="T1" s="352"/>
      <c r="U1" s="362"/>
    </row>
    <row r="2" spans="1:21" ht="20.100000000000001" customHeight="1" thickBot="1" x14ac:dyDescent="0.2">
      <c r="B2" s="19" t="s">
        <v>454</v>
      </c>
      <c r="R2" s="16"/>
      <c r="S2" s="352"/>
      <c r="T2" s="352"/>
      <c r="U2" s="362" t="s">
        <v>1</v>
      </c>
    </row>
    <row r="3" spans="1:21" ht="20.100000000000001" customHeight="1" x14ac:dyDescent="0.15">
      <c r="B3" s="547" t="s">
        <v>161</v>
      </c>
      <c r="C3" s="548"/>
      <c r="D3" s="548"/>
      <c r="E3" s="548"/>
      <c r="F3" s="548"/>
      <c r="G3" s="548" t="s">
        <v>369</v>
      </c>
      <c r="H3" s="548"/>
      <c r="I3" s="548"/>
      <c r="J3" s="548" t="s">
        <v>387</v>
      </c>
      <c r="K3" s="548"/>
      <c r="L3" s="548"/>
      <c r="M3" s="548" t="s">
        <v>388</v>
      </c>
      <c r="N3" s="548"/>
      <c r="O3" s="548"/>
      <c r="P3" s="548" t="s">
        <v>372</v>
      </c>
      <c r="Q3" s="548"/>
      <c r="R3" s="568"/>
      <c r="S3" s="552" t="s">
        <v>415</v>
      </c>
      <c r="T3" s="552"/>
      <c r="U3" s="553"/>
    </row>
    <row r="4" spans="1:21" ht="20.100000000000001" customHeight="1" x14ac:dyDescent="0.15">
      <c r="B4" s="549"/>
      <c r="C4" s="550"/>
      <c r="D4" s="550"/>
      <c r="E4" s="550"/>
      <c r="F4" s="550"/>
      <c r="G4" s="637" t="s">
        <v>32</v>
      </c>
      <c r="H4" s="404" t="s">
        <v>33</v>
      </c>
      <c r="I4" s="637" t="s">
        <v>34</v>
      </c>
      <c r="J4" s="550" t="s">
        <v>32</v>
      </c>
      <c r="K4" s="363" t="s">
        <v>33</v>
      </c>
      <c r="L4" s="550" t="s">
        <v>34</v>
      </c>
      <c r="M4" s="550" t="s">
        <v>32</v>
      </c>
      <c r="N4" s="363" t="s">
        <v>33</v>
      </c>
      <c r="O4" s="550" t="s">
        <v>34</v>
      </c>
      <c r="P4" s="550" t="s">
        <v>32</v>
      </c>
      <c r="Q4" s="363" t="s">
        <v>33</v>
      </c>
      <c r="R4" s="550" t="s">
        <v>34</v>
      </c>
      <c r="S4" s="660" t="s">
        <v>32</v>
      </c>
      <c r="T4" s="365" t="s">
        <v>33</v>
      </c>
      <c r="U4" s="693" t="s">
        <v>34</v>
      </c>
    </row>
    <row r="5" spans="1:21" ht="20.100000000000001" customHeight="1" x14ac:dyDescent="0.15">
      <c r="B5" s="549"/>
      <c r="C5" s="550"/>
      <c r="D5" s="550"/>
      <c r="E5" s="550"/>
      <c r="F5" s="550"/>
      <c r="G5" s="612"/>
      <c r="H5" s="405" t="s">
        <v>35</v>
      </c>
      <c r="I5" s="612"/>
      <c r="J5" s="550"/>
      <c r="K5" s="366" t="s">
        <v>35</v>
      </c>
      <c r="L5" s="550"/>
      <c r="M5" s="550"/>
      <c r="N5" s="366" t="s">
        <v>35</v>
      </c>
      <c r="O5" s="550"/>
      <c r="P5" s="550"/>
      <c r="Q5" s="366" t="s">
        <v>35</v>
      </c>
      <c r="R5" s="550"/>
      <c r="S5" s="660"/>
      <c r="T5" s="367" t="s">
        <v>35</v>
      </c>
      <c r="U5" s="693"/>
    </row>
    <row r="6" spans="1:21" ht="20.100000000000001" customHeight="1" x14ac:dyDescent="0.15">
      <c r="B6" s="691"/>
      <c r="C6" s="692"/>
      <c r="D6" s="692"/>
      <c r="E6" s="692"/>
      <c r="F6" s="156"/>
      <c r="G6" s="157"/>
      <c r="H6" s="158"/>
      <c r="I6" s="158"/>
      <c r="J6" s="22"/>
      <c r="K6" s="158"/>
      <c r="L6" s="158"/>
      <c r="M6" s="22"/>
      <c r="N6" s="158"/>
      <c r="O6" s="158"/>
      <c r="P6" s="23"/>
      <c r="Q6" s="181"/>
      <c r="R6" s="181"/>
      <c r="S6" s="22"/>
      <c r="T6" s="158"/>
      <c r="U6" s="288"/>
    </row>
    <row r="7" spans="1:21" ht="20.100000000000001" customHeight="1" x14ac:dyDescent="0.15">
      <c r="A7" s="153">
        <f>SUM(A8,A10,A11,A12,A13,A14,A15,A16,A17,A18,A21,A22)</f>
        <v>42431116</v>
      </c>
      <c r="B7" s="556" t="s">
        <v>162</v>
      </c>
      <c r="C7" s="557"/>
      <c r="D7" s="557"/>
      <c r="E7" s="557"/>
      <c r="F7" s="557"/>
      <c r="G7" s="379">
        <f>SUM(G8,G10,G11,G12,G13,G14,G15,G16,G17,G18,G21,G22)</f>
        <v>42831887</v>
      </c>
      <c r="H7" s="403">
        <f>ROUND(G7/A7,5)*100</f>
        <v>100.94499999999999</v>
      </c>
      <c r="I7" s="403">
        <v>100</v>
      </c>
      <c r="J7" s="379">
        <f>SUM(J8,J10,J11,J12,J13,J14,J15,J16,J17,J18,J21,J22)</f>
        <v>44748396</v>
      </c>
      <c r="K7" s="360">
        <f t="shared" ref="K7:K20" si="0">ROUND(J7/G7,5)*100</f>
        <v>104.474</v>
      </c>
      <c r="L7" s="360">
        <v>100</v>
      </c>
      <c r="M7" s="380">
        <f>SUM(M8,M10,M11,M12,M13,M14,M15,M16,M17,M18,M21,M22)</f>
        <v>46578010</v>
      </c>
      <c r="N7" s="359">
        <f t="shared" ref="N7:N20" si="1">ROUND(M7/J7,5)*100</f>
        <v>104.08900000000001</v>
      </c>
      <c r="O7" s="359">
        <f>ROUND(M7/M7,5)*100</f>
        <v>100</v>
      </c>
      <c r="P7" s="380">
        <f>SUM(P8,P10,P11,P12,P13,P14,P15,P16,P17,P18,P21,P22)</f>
        <v>54156488</v>
      </c>
      <c r="Q7" s="359">
        <f t="shared" ref="Q7:Q20" si="2">ROUND(P7/M7,5)*100</f>
        <v>116.27099999999999</v>
      </c>
      <c r="R7" s="359">
        <f>ROUND(P7/P7,5)*100</f>
        <v>100</v>
      </c>
      <c r="S7" s="381">
        <f>SUM(S8,S10,S11,S12,S13,S14,S15,S16,S17,S18,S21,S22)</f>
        <v>53715934</v>
      </c>
      <c r="T7" s="224">
        <f>ROUND(S7/P7,5)*100</f>
        <v>99.186999999999998</v>
      </c>
      <c r="U7" s="382">
        <f t="shared" ref="U7:U19" si="3">ROUND(S7/$S$7,5)*100</f>
        <v>100</v>
      </c>
    </row>
    <row r="8" spans="1:21" ht="20.100000000000001" customHeight="1" x14ac:dyDescent="0.15">
      <c r="A8" s="380">
        <v>6192007</v>
      </c>
      <c r="B8" s="81"/>
      <c r="C8" s="595" t="s">
        <v>334</v>
      </c>
      <c r="D8" s="595"/>
      <c r="E8" s="595"/>
      <c r="F8" s="15"/>
      <c r="G8" s="380">
        <v>5942828</v>
      </c>
      <c r="H8" s="403">
        <f t="shared" ref="H8:H20" si="4">ROUND(G8/A8,5)*100</f>
        <v>95.975999999999999</v>
      </c>
      <c r="I8" s="403">
        <f>ROUND(G8/G7,5)*100</f>
        <v>13.875000000000002</v>
      </c>
      <c r="J8" s="380">
        <v>5999656</v>
      </c>
      <c r="K8" s="360">
        <f>ROUND(J8/G8,5)*100</f>
        <v>100.956</v>
      </c>
      <c r="L8" s="360">
        <f>ROUND(J8/J7,5)*100</f>
        <v>13.408000000000001</v>
      </c>
      <c r="M8" s="380">
        <v>5718347</v>
      </c>
      <c r="N8" s="359">
        <f t="shared" si="1"/>
        <v>95.311000000000007</v>
      </c>
      <c r="O8" s="359">
        <f>ROUND(M8/M7,5)*100</f>
        <v>12.277000000000001</v>
      </c>
      <c r="P8" s="380">
        <v>5581220</v>
      </c>
      <c r="Q8" s="359">
        <f>ROUND(P8/M8,5)*100</f>
        <v>97.602000000000004</v>
      </c>
      <c r="R8" s="359">
        <f>ROUND(P8/P7,5)*100</f>
        <v>10.305999999999999</v>
      </c>
      <c r="S8" s="383">
        <v>5729475</v>
      </c>
      <c r="T8" s="224">
        <f t="shared" ref="T8:T20" si="5">ROUND(S8/P8,5)*100</f>
        <v>102.65599999999999</v>
      </c>
      <c r="U8" s="382">
        <f t="shared" si="3"/>
        <v>10.666</v>
      </c>
    </row>
    <row r="9" spans="1:21" ht="20.100000000000001" customHeight="1" x14ac:dyDescent="0.15">
      <c r="A9" s="384">
        <v>3516895</v>
      </c>
      <c r="B9" s="81"/>
      <c r="C9" s="644" t="s">
        <v>163</v>
      </c>
      <c r="D9" s="644"/>
      <c r="E9" s="644"/>
      <c r="F9" s="15"/>
      <c r="G9" s="384">
        <v>3366807</v>
      </c>
      <c r="H9" s="403">
        <f t="shared" si="4"/>
        <v>95.731999999999999</v>
      </c>
      <c r="I9" s="241">
        <f>ROUND(G9/G7,5)*100</f>
        <v>7.8609999999999998</v>
      </c>
      <c r="J9" s="384">
        <v>3467216</v>
      </c>
      <c r="K9" s="360">
        <f t="shared" si="0"/>
        <v>102.982</v>
      </c>
      <c r="L9" s="241">
        <f>ROUND(J9/J7,5)*100</f>
        <v>7.7479999999999993</v>
      </c>
      <c r="M9" s="384">
        <v>3497524</v>
      </c>
      <c r="N9" s="359">
        <f t="shared" si="1"/>
        <v>100.874</v>
      </c>
      <c r="O9" s="241">
        <f>ROUND(M9/M7,5)*100</f>
        <v>7.5090000000000003</v>
      </c>
      <c r="P9" s="384">
        <v>3505354</v>
      </c>
      <c r="Q9" s="359">
        <f t="shared" si="2"/>
        <v>100.224</v>
      </c>
      <c r="R9" s="241">
        <f>ROUND(P9/P7,5)*100</f>
        <v>6.4729999999999999</v>
      </c>
      <c r="S9" s="385">
        <v>3555253</v>
      </c>
      <c r="T9" s="224">
        <f t="shared" si="5"/>
        <v>101.42400000000001</v>
      </c>
      <c r="U9" s="386">
        <f t="shared" si="3"/>
        <v>6.6189999999999998</v>
      </c>
    </row>
    <row r="10" spans="1:21" ht="20.100000000000001" customHeight="1" x14ac:dyDescent="0.15">
      <c r="A10" s="387">
        <v>5321379</v>
      </c>
      <c r="B10" s="81"/>
      <c r="C10" s="595" t="s">
        <v>335</v>
      </c>
      <c r="D10" s="595"/>
      <c r="E10" s="595"/>
      <c r="F10" s="15"/>
      <c r="G10" s="387">
        <v>5430735</v>
      </c>
      <c r="H10" s="403">
        <f t="shared" si="4"/>
        <v>102.05500000000001</v>
      </c>
      <c r="I10" s="403">
        <f>ROUND(G10/G7,5)*100</f>
        <v>12.679000000000002</v>
      </c>
      <c r="J10" s="387">
        <v>5508918</v>
      </c>
      <c r="K10" s="360">
        <f t="shared" si="0"/>
        <v>101.44</v>
      </c>
      <c r="L10" s="360">
        <f>ROUND(J10/J7,5)*100</f>
        <v>12.311</v>
      </c>
      <c r="M10" s="387">
        <v>5866534</v>
      </c>
      <c r="N10" s="359">
        <f>ROUND(M10/J10,5)*100</f>
        <v>106.492</v>
      </c>
      <c r="O10" s="359">
        <f>ROUND(M10/M7,5)*100</f>
        <v>12.595000000000001</v>
      </c>
      <c r="P10" s="387">
        <v>5683980</v>
      </c>
      <c r="Q10" s="359">
        <f t="shared" si="2"/>
        <v>96.887999999999991</v>
      </c>
      <c r="R10" s="359">
        <f>ROUND(P10/P7,5)*100</f>
        <v>10.495000000000001</v>
      </c>
      <c r="S10" s="388">
        <v>5804941</v>
      </c>
      <c r="T10" s="224">
        <f t="shared" si="5"/>
        <v>102.128</v>
      </c>
      <c r="U10" s="382">
        <f t="shared" si="3"/>
        <v>10.807</v>
      </c>
    </row>
    <row r="11" spans="1:21" ht="20.100000000000001" customHeight="1" x14ac:dyDescent="0.15">
      <c r="A11" s="387">
        <v>272554</v>
      </c>
      <c r="B11" s="81"/>
      <c r="C11" s="595" t="s">
        <v>164</v>
      </c>
      <c r="D11" s="595"/>
      <c r="E11" s="595"/>
      <c r="F11" s="15"/>
      <c r="G11" s="387">
        <v>268870</v>
      </c>
      <c r="H11" s="403">
        <f t="shared" si="4"/>
        <v>98.647999999999996</v>
      </c>
      <c r="I11" s="403">
        <f>ROUND(G11/G7,5)*100</f>
        <v>0.628</v>
      </c>
      <c r="J11" s="387">
        <v>278296</v>
      </c>
      <c r="K11" s="360">
        <f t="shared" si="0"/>
        <v>103.50600000000001</v>
      </c>
      <c r="L11" s="360">
        <f>ROUND(J11/J7,5)*100</f>
        <v>0.622</v>
      </c>
      <c r="M11" s="387">
        <v>292030</v>
      </c>
      <c r="N11" s="359">
        <f t="shared" si="1"/>
        <v>104.935</v>
      </c>
      <c r="O11" s="359">
        <f>ROUND(M11/M7,5)*100</f>
        <v>0.627</v>
      </c>
      <c r="P11" s="387">
        <v>323590</v>
      </c>
      <c r="Q11" s="359">
        <f t="shared" si="2"/>
        <v>110.80700000000002</v>
      </c>
      <c r="R11" s="359">
        <f>ROUND(P11/P7,5)*100</f>
        <v>0.59799999999999998</v>
      </c>
      <c r="S11" s="388">
        <v>312385</v>
      </c>
      <c r="T11" s="224">
        <f t="shared" si="5"/>
        <v>96.536999999999992</v>
      </c>
      <c r="U11" s="382">
        <f t="shared" si="3"/>
        <v>0.58199999999999996</v>
      </c>
    </row>
    <row r="12" spans="1:21" ht="20.100000000000001" customHeight="1" x14ac:dyDescent="0.15">
      <c r="A12" s="387">
        <v>12483447</v>
      </c>
      <c r="B12" s="81"/>
      <c r="C12" s="595" t="s">
        <v>389</v>
      </c>
      <c r="D12" s="595"/>
      <c r="E12" s="595"/>
      <c r="F12" s="15"/>
      <c r="G12" s="387">
        <v>13019877</v>
      </c>
      <c r="H12" s="403">
        <f t="shared" si="4"/>
        <v>104.297</v>
      </c>
      <c r="I12" s="403">
        <f>ROUND(G12/G7,5)*100</f>
        <v>30.397999999999996</v>
      </c>
      <c r="J12" s="387">
        <v>14039874</v>
      </c>
      <c r="K12" s="360">
        <f t="shared" si="0"/>
        <v>107.834</v>
      </c>
      <c r="L12" s="360">
        <f>ROUND(J12/J7,5)*100</f>
        <v>31.374999999999996</v>
      </c>
      <c r="M12" s="387">
        <v>14468493</v>
      </c>
      <c r="N12" s="359">
        <f t="shared" si="1"/>
        <v>103.053</v>
      </c>
      <c r="O12" s="359">
        <f>ROUND(M12/M7,5)*100</f>
        <v>31.063000000000002</v>
      </c>
      <c r="P12" s="387">
        <v>15210231</v>
      </c>
      <c r="Q12" s="359">
        <f t="shared" si="2"/>
        <v>105.127</v>
      </c>
      <c r="R12" s="359">
        <f>ROUND(P12/P7,5)*100</f>
        <v>28.085999999999999</v>
      </c>
      <c r="S12" s="388">
        <v>16371049</v>
      </c>
      <c r="T12" s="224">
        <f t="shared" si="5"/>
        <v>107.63199999999999</v>
      </c>
      <c r="U12" s="382">
        <f t="shared" si="3"/>
        <v>30.476999999999997</v>
      </c>
    </row>
    <row r="13" spans="1:21" ht="20.100000000000001" customHeight="1" x14ac:dyDescent="0.15">
      <c r="A13" s="387">
        <v>1551420</v>
      </c>
      <c r="B13" s="81"/>
      <c r="C13" s="595" t="s">
        <v>390</v>
      </c>
      <c r="D13" s="595"/>
      <c r="E13" s="595"/>
      <c r="F13" s="15"/>
      <c r="G13" s="387">
        <v>1782745</v>
      </c>
      <c r="H13" s="403">
        <f t="shared" si="4"/>
        <v>114.911</v>
      </c>
      <c r="I13" s="403">
        <f>ROUND(G13/G7,5)*100</f>
        <v>4.1619999999999999</v>
      </c>
      <c r="J13" s="387">
        <v>1832630</v>
      </c>
      <c r="K13" s="360">
        <f t="shared" si="0"/>
        <v>102.79799999999999</v>
      </c>
      <c r="L13" s="360">
        <f>ROUND(J13/J7,5)*100</f>
        <v>4.0949999999999998</v>
      </c>
      <c r="M13" s="387">
        <v>1924441</v>
      </c>
      <c r="N13" s="359">
        <f t="shared" si="1"/>
        <v>105.01</v>
      </c>
      <c r="O13" s="359">
        <f>ROUND(M13/M7,5)*100</f>
        <v>4.1320000000000006</v>
      </c>
      <c r="P13" s="387">
        <v>2060943</v>
      </c>
      <c r="Q13" s="359">
        <f t="shared" si="2"/>
        <v>107.09299999999999</v>
      </c>
      <c r="R13" s="359">
        <f>ROUND(P13/P7,5)*100</f>
        <v>3.8059999999999996</v>
      </c>
      <c r="S13" s="388">
        <v>1790097</v>
      </c>
      <c r="T13" s="224">
        <f t="shared" si="5"/>
        <v>86.858000000000004</v>
      </c>
      <c r="U13" s="382">
        <f t="shared" si="3"/>
        <v>3.3329999999999997</v>
      </c>
    </row>
    <row r="14" spans="1:21" ht="20.100000000000001" customHeight="1" x14ac:dyDescent="0.15">
      <c r="A14" s="387">
        <v>3628884</v>
      </c>
      <c r="B14" s="81"/>
      <c r="C14" s="595" t="s">
        <v>391</v>
      </c>
      <c r="D14" s="595"/>
      <c r="E14" s="595"/>
      <c r="F14" s="15"/>
      <c r="G14" s="387">
        <v>3578861</v>
      </c>
      <c r="H14" s="403">
        <f t="shared" si="4"/>
        <v>98.622</v>
      </c>
      <c r="I14" s="403">
        <f>ROUND(G14/G7,5)*100</f>
        <v>8.3559999999999999</v>
      </c>
      <c r="J14" s="387">
        <v>3556213</v>
      </c>
      <c r="K14" s="360">
        <f t="shared" si="0"/>
        <v>99.367000000000004</v>
      </c>
      <c r="L14" s="360">
        <f>ROUND(J14/J7,5)*100</f>
        <v>7.9470000000000001</v>
      </c>
      <c r="M14" s="387">
        <v>3431133</v>
      </c>
      <c r="N14" s="359">
        <f t="shared" si="1"/>
        <v>96.48299999999999</v>
      </c>
      <c r="O14" s="359">
        <f>ROUND(M14/M7,5)*100</f>
        <v>7.3660000000000005</v>
      </c>
      <c r="P14" s="387">
        <v>3410941</v>
      </c>
      <c r="Q14" s="359">
        <f t="shared" si="2"/>
        <v>99.412000000000006</v>
      </c>
      <c r="R14" s="359">
        <v>8</v>
      </c>
      <c r="S14" s="388">
        <v>3206976</v>
      </c>
      <c r="T14" s="224">
        <f t="shared" si="5"/>
        <v>94.02000000000001</v>
      </c>
      <c r="U14" s="382">
        <f t="shared" si="3"/>
        <v>5.9700000000000006</v>
      </c>
    </row>
    <row r="15" spans="1:21" ht="20.100000000000001" customHeight="1" x14ac:dyDescent="0.15">
      <c r="A15" s="387">
        <v>3391778</v>
      </c>
      <c r="B15" s="81"/>
      <c r="C15" s="595" t="s">
        <v>392</v>
      </c>
      <c r="D15" s="595"/>
      <c r="E15" s="595"/>
      <c r="F15" s="15"/>
      <c r="G15" s="387">
        <v>2782004</v>
      </c>
      <c r="H15" s="403">
        <f t="shared" si="4"/>
        <v>82.021999999999991</v>
      </c>
      <c r="I15" s="403">
        <f>ROUND(G15/G7,5)*100</f>
        <v>6.4949999999999992</v>
      </c>
      <c r="J15" s="387">
        <v>2385527</v>
      </c>
      <c r="K15" s="360">
        <f t="shared" si="0"/>
        <v>85.748999999999995</v>
      </c>
      <c r="L15" s="360">
        <f>ROUND(J15/J7,5)*100</f>
        <v>5.3310000000000004</v>
      </c>
      <c r="M15" s="387">
        <v>3538019</v>
      </c>
      <c r="N15" s="359">
        <f t="shared" si="1"/>
        <v>148.31200000000001</v>
      </c>
      <c r="O15" s="359">
        <f>ROUND(M15/M7,5)*100</f>
        <v>7.5960000000000001</v>
      </c>
      <c r="P15" s="387">
        <v>4884297</v>
      </c>
      <c r="Q15" s="359">
        <f t="shared" si="2"/>
        <v>138.05199999999999</v>
      </c>
      <c r="R15" s="359">
        <f>ROUND(P15/P7,5)*100</f>
        <v>9.0190000000000001</v>
      </c>
      <c r="S15" s="388">
        <v>3885389</v>
      </c>
      <c r="T15" s="224">
        <f t="shared" si="5"/>
        <v>79.549000000000007</v>
      </c>
      <c r="U15" s="382">
        <f t="shared" si="3"/>
        <v>7.2330000000000005</v>
      </c>
    </row>
    <row r="16" spans="1:21" ht="20.100000000000001" customHeight="1" x14ac:dyDescent="0.15">
      <c r="A16" s="387">
        <v>30000</v>
      </c>
      <c r="B16" s="81"/>
      <c r="C16" s="595" t="s">
        <v>165</v>
      </c>
      <c r="D16" s="595"/>
      <c r="E16" s="595"/>
      <c r="F16" s="15"/>
      <c r="G16" s="387">
        <v>23000</v>
      </c>
      <c r="H16" s="403">
        <f t="shared" si="4"/>
        <v>76.667000000000002</v>
      </c>
      <c r="I16" s="403">
        <f>ROUND(G16/G7,5)*100</f>
        <v>5.3999999999999999E-2</v>
      </c>
      <c r="J16" s="387">
        <v>58650</v>
      </c>
      <c r="K16" s="360">
        <f t="shared" si="0"/>
        <v>254.99999999999997</v>
      </c>
      <c r="L16" s="360">
        <f>ROUND(J16/J7,5)*100</f>
        <v>0.13100000000000001</v>
      </c>
      <c r="M16" s="387">
        <v>67200</v>
      </c>
      <c r="N16" s="359">
        <f t="shared" si="1"/>
        <v>114.578</v>
      </c>
      <c r="O16" s="359">
        <f>ROUND(M16/M7,5)*100</f>
        <v>0.14400000000000002</v>
      </c>
      <c r="P16" s="387">
        <v>265685</v>
      </c>
      <c r="Q16" s="359">
        <f t="shared" si="2"/>
        <v>395.36500000000001</v>
      </c>
      <c r="R16" s="359">
        <f>ROUND(P16/P7,5)*100</f>
        <v>0.49100000000000005</v>
      </c>
      <c r="S16" s="388">
        <v>148125</v>
      </c>
      <c r="T16" s="224">
        <f>ROUND(S16/P16,5)*100</f>
        <v>55.752000000000002</v>
      </c>
      <c r="U16" s="382">
        <f t="shared" si="3"/>
        <v>0.27599999999999997</v>
      </c>
    </row>
    <row r="17" spans="1:21" ht="20.100000000000001" customHeight="1" x14ac:dyDescent="0.15">
      <c r="A17" s="387">
        <v>3629490</v>
      </c>
      <c r="B17" s="81"/>
      <c r="C17" s="595" t="s">
        <v>393</v>
      </c>
      <c r="D17" s="595"/>
      <c r="E17" s="595"/>
      <c r="F17" s="15"/>
      <c r="G17" s="387">
        <v>3935391</v>
      </c>
      <c r="H17" s="403">
        <f t="shared" si="4"/>
        <v>108.428</v>
      </c>
      <c r="I17" s="403">
        <f>ROUND(G17/G7,5)*100</f>
        <v>9.1880000000000006</v>
      </c>
      <c r="J17" s="387">
        <v>3910472</v>
      </c>
      <c r="K17" s="360">
        <f t="shared" si="0"/>
        <v>99.367000000000004</v>
      </c>
      <c r="L17" s="360">
        <f>ROUND(J17/J7,5)*100</f>
        <v>8.738999999999999</v>
      </c>
      <c r="M17" s="387">
        <v>4436183</v>
      </c>
      <c r="N17" s="359">
        <f t="shared" si="1"/>
        <v>113.44399999999999</v>
      </c>
      <c r="O17" s="359">
        <f>ROUND(M17/M7,5)*100</f>
        <v>9.5240000000000009</v>
      </c>
      <c r="P17" s="387">
        <v>3960655</v>
      </c>
      <c r="Q17" s="359">
        <f t="shared" si="2"/>
        <v>89.281000000000006</v>
      </c>
      <c r="R17" s="359">
        <f>ROUND(P17/P7,5)*100</f>
        <v>7.3129999999999997</v>
      </c>
      <c r="S17" s="388">
        <v>4122799</v>
      </c>
      <c r="T17" s="224">
        <f t="shared" si="5"/>
        <v>104.09399999999999</v>
      </c>
      <c r="U17" s="382">
        <f t="shared" si="3"/>
        <v>7.6749999999999998</v>
      </c>
    </row>
    <row r="18" spans="1:21" ht="20.100000000000001" customHeight="1" x14ac:dyDescent="0.15">
      <c r="A18" s="389">
        <v>5930157</v>
      </c>
      <c r="B18" s="81"/>
      <c r="C18" s="595" t="s">
        <v>166</v>
      </c>
      <c r="D18" s="595"/>
      <c r="E18" s="595"/>
      <c r="F18" s="15"/>
      <c r="G18" s="389">
        <v>6051998</v>
      </c>
      <c r="H18" s="403">
        <f t="shared" si="4"/>
        <v>102.05500000000001</v>
      </c>
      <c r="I18" s="403">
        <f>ROUND(G18/G7,5)*100</f>
        <v>14.13</v>
      </c>
      <c r="J18" s="389">
        <v>7178160</v>
      </c>
      <c r="K18" s="360">
        <f t="shared" si="0"/>
        <v>118.608</v>
      </c>
      <c r="L18" s="360">
        <f>ROUND(J18/J7,5)*100</f>
        <v>16.041</v>
      </c>
      <c r="M18" s="389">
        <v>6835630</v>
      </c>
      <c r="N18" s="359">
        <f t="shared" si="1"/>
        <v>95.228000000000009</v>
      </c>
      <c r="O18" s="359">
        <f>ROUND(M18/M7,5)*100</f>
        <v>14.676</v>
      </c>
      <c r="P18" s="389">
        <v>12774946</v>
      </c>
      <c r="Q18" s="359">
        <f t="shared" si="2"/>
        <v>186.88800000000001</v>
      </c>
      <c r="R18" s="359">
        <v>16.100000000000001</v>
      </c>
      <c r="S18" s="390">
        <v>12344698</v>
      </c>
      <c r="T18" s="224">
        <f t="shared" si="5"/>
        <v>96.631999999999991</v>
      </c>
      <c r="U18" s="382">
        <f t="shared" si="3"/>
        <v>22.980999999999998</v>
      </c>
    </row>
    <row r="19" spans="1:21" ht="20.100000000000001" customHeight="1" x14ac:dyDescent="0.15">
      <c r="A19" s="384">
        <v>4406195</v>
      </c>
      <c r="B19" s="81"/>
      <c r="C19" s="644" t="s">
        <v>167</v>
      </c>
      <c r="D19" s="644"/>
      <c r="E19" s="644"/>
      <c r="F19" s="15"/>
      <c r="G19" s="384">
        <v>5035630</v>
      </c>
      <c r="H19" s="403">
        <f t="shared" si="4"/>
        <v>114.285</v>
      </c>
      <c r="I19" s="241">
        <f>ROUND(G19/G7,5)*100</f>
        <v>11.757</v>
      </c>
      <c r="J19" s="384">
        <v>6115632</v>
      </c>
      <c r="K19" s="360">
        <f t="shared" si="0"/>
        <v>121.44699999999999</v>
      </c>
      <c r="L19" s="241">
        <f>ROUND(J19/J7,5)*100</f>
        <v>13.667000000000002</v>
      </c>
      <c r="M19" s="384">
        <v>5181631</v>
      </c>
      <c r="N19" s="359">
        <f t="shared" si="1"/>
        <v>84.728000000000009</v>
      </c>
      <c r="O19" s="241">
        <f>ROUND(M19/M7,5)*100</f>
        <v>11.125</v>
      </c>
      <c r="P19" s="384">
        <v>11286423</v>
      </c>
      <c r="Q19" s="359">
        <f t="shared" si="2"/>
        <v>217.816</v>
      </c>
      <c r="R19" s="241">
        <f>ROUND(P19/P7,5)*100</f>
        <v>20.84</v>
      </c>
      <c r="S19" s="385">
        <v>11125684</v>
      </c>
      <c r="T19" s="224">
        <f t="shared" si="5"/>
        <v>98.575999999999993</v>
      </c>
      <c r="U19" s="386">
        <f t="shared" si="3"/>
        <v>20.712</v>
      </c>
    </row>
    <row r="20" spans="1:21" ht="20.100000000000001" customHeight="1" x14ac:dyDescent="0.15">
      <c r="A20" s="384">
        <v>1523962</v>
      </c>
      <c r="B20" s="81"/>
      <c r="C20" s="644" t="s">
        <v>168</v>
      </c>
      <c r="D20" s="644"/>
      <c r="E20" s="644"/>
      <c r="F20" s="15"/>
      <c r="G20" s="384">
        <v>1016368</v>
      </c>
      <c r="H20" s="403">
        <f t="shared" si="4"/>
        <v>66.691999999999993</v>
      </c>
      <c r="I20" s="241">
        <f>ROUND(G20/G7,5)*100</f>
        <v>2.3730000000000002</v>
      </c>
      <c r="J20" s="384">
        <v>1062528</v>
      </c>
      <c r="K20" s="360">
        <f t="shared" si="0"/>
        <v>104.542</v>
      </c>
      <c r="L20" s="241">
        <f>ROUND(J20/J7,5)*100</f>
        <v>2.3740000000000001</v>
      </c>
      <c r="M20" s="384">
        <v>1653999</v>
      </c>
      <c r="N20" s="359">
        <f t="shared" si="1"/>
        <v>155.666</v>
      </c>
      <c r="O20" s="241">
        <f>ROUND(M20/M7,5)*100</f>
        <v>3.5510000000000002</v>
      </c>
      <c r="P20" s="384">
        <v>1488523</v>
      </c>
      <c r="Q20" s="359">
        <f t="shared" si="2"/>
        <v>89.995000000000005</v>
      </c>
      <c r="R20" s="241">
        <f>ROUND(P20/P7,5)*100</f>
        <v>2.7490000000000001</v>
      </c>
      <c r="S20" s="385">
        <v>1219014</v>
      </c>
      <c r="T20" s="224">
        <f t="shared" si="5"/>
        <v>81.894000000000005</v>
      </c>
      <c r="U20" s="386">
        <f>ROUND(S20/$S$7,5)*100</f>
        <v>2.2689999999999997</v>
      </c>
    </row>
    <row r="21" spans="1:21" ht="20.100000000000001" customHeight="1" x14ac:dyDescent="0.15">
      <c r="A21" s="246">
        <v>0</v>
      </c>
      <c r="B21" s="81"/>
      <c r="C21" s="595" t="s">
        <v>169</v>
      </c>
      <c r="D21" s="595"/>
      <c r="E21" s="595"/>
      <c r="F21" s="15"/>
      <c r="G21" s="246">
        <v>15578</v>
      </c>
      <c r="H21" s="394" t="s">
        <v>386</v>
      </c>
      <c r="I21" s="24" t="s">
        <v>95</v>
      </c>
      <c r="J21" s="246">
        <v>0</v>
      </c>
      <c r="K21" s="244">
        <v>0</v>
      </c>
      <c r="L21" s="244">
        <v>0</v>
      </c>
      <c r="M21" s="246">
        <v>0</v>
      </c>
      <c r="N21" s="246">
        <v>0</v>
      </c>
      <c r="O21" s="246">
        <v>0</v>
      </c>
      <c r="P21" s="246">
        <v>0</v>
      </c>
      <c r="Q21" s="246">
        <v>0</v>
      </c>
      <c r="R21" s="246">
        <v>0</v>
      </c>
      <c r="S21" s="322">
        <v>0</v>
      </c>
      <c r="T21" s="270">
        <v>0</v>
      </c>
      <c r="U21" s="391">
        <v>0</v>
      </c>
    </row>
    <row r="22" spans="1:21" ht="20.100000000000001" customHeight="1" x14ac:dyDescent="0.15">
      <c r="A22" s="246">
        <v>0</v>
      </c>
      <c r="B22" s="81"/>
      <c r="C22" s="595" t="s">
        <v>170</v>
      </c>
      <c r="D22" s="595"/>
      <c r="E22" s="595"/>
      <c r="F22" s="15"/>
      <c r="G22" s="246">
        <v>0</v>
      </c>
      <c r="H22" s="394" t="s">
        <v>386</v>
      </c>
      <c r="I22" s="24" t="s">
        <v>95</v>
      </c>
      <c r="J22" s="246">
        <v>0</v>
      </c>
      <c r="K22" s="244">
        <v>0</v>
      </c>
      <c r="L22" s="244">
        <v>0</v>
      </c>
      <c r="M22" s="246">
        <v>0</v>
      </c>
      <c r="N22" s="246">
        <v>0</v>
      </c>
      <c r="O22" s="246">
        <v>0</v>
      </c>
      <c r="P22" s="246">
        <v>0</v>
      </c>
      <c r="Q22" s="246">
        <v>0</v>
      </c>
      <c r="R22" s="246">
        <v>0</v>
      </c>
      <c r="S22" s="322">
        <v>0</v>
      </c>
      <c r="T22" s="270">
        <v>0</v>
      </c>
      <c r="U22" s="391">
        <v>0</v>
      </c>
    </row>
    <row r="23" spans="1:21" ht="20.100000000000001" customHeight="1" thickBot="1" x14ac:dyDescent="0.2">
      <c r="A23" s="162"/>
      <c r="B23" s="159"/>
      <c r="C23" s="160"/>
      <c r="D23" s="160"/>
      <c r="E23" s="160"/>
      <c r="F23" s="161"/>
      <c r="G23" s="162"/>
      <c r="H23" s="162"/>
      <c r="I23" s="162"/>
      <c r="J23" s="182"/>
      <c r="K23" s="162"/>
      <c r="L23" s="162"/>
      <c r="M23" s="182"/>
      <c r="N23" s="183"/>
      <c r="O23" s="182"/>
      <c r="P23" s="265"/>
      <c r="Q23" s="183"/>
      <c r="R23" s="182"/>
      <c r="S23" s="265"/>
      <c r="T23" s="266"/>
      <c r="U23" s="267"/>
    </row>
    <row r="24" spans="1:21" ht="20.100000000000001" customHeight="1" x14ac:dyDescent="0.15">
      <c r="M24" s="184"/>
      <c r="N24" s="184"/>
      <c r="O24" s="184"/>
      <c r="P24" s="184"/>
      <c r="Q24" s="184"/>
      <c r="R24" s="185"/>
      <c r="S24" s="184"/>
      <c r="T24" s="690" t="s">
        <v>28</v>
      </c>
      <c r="U24" s="690"/>
    </row>
    <row r="25" spans="1:21" ht="20.100000000000001" customHeight="1" x14ac:dyDescent="0.15">
      <c r="M25" s="184"/>
      <c r="N25" s="184"/>
      <c r="O25" s="184"/>
      <c r="P25" s="184"/>
      <c r="Q25" s="184"/>
      <c r="R25" s="184"/>
      <c r="S25" s="184"/>
      <c r="T25" s="184"/>
      <c r="U25" s="184"/>
    </row>
    <row r="26" spans="1:21" ht="20.100000000000001" customHeight="1" thickBot="1" x14ac:dyDescent="0.2">
      <c r="B26" s="19" t="s">
        <v>455</v>
      </c>
      <c r="M26" s="184"/>
      <c r="N26" s="184"/>
      <c r="O26" s="184"/>
      <c r="P26" s="184"/>
      <c r="Q26" s="184"/>
      <c r="R26" s="185"/>
      <c r="S26" s="690" t="s">
        <v>1</v>
      </c>
      <c r="T26" s="690"/>
      <c r="U26" s="690"/>
    </row>
    <row r="27" spans="1:21" ht="20.100000000000001" customHeight="1" x14ac:dyDescent="0.15">
      <c r="B27" s="547" t="s">
        <v>161</v>
      </c>
      <c r="C27" s="548"/>
      <c r="D27" s="548"/>
      <c r="E27" s="548"/>
      <c r="F27" s="548"/>
      <c r="G27" s="568" t="s">
        <v>394</v>
      </c>
      <c r="H27" s="569"/>
      <c r="I27" s="551"/>
      <c r="J27" s="600" t="s">
        <v>387</v>
      </c>
      <c r="K27" s="688"/>
      <c r="L27" s="689"/>
      <c r="M27" s="600" t="s">
        <v>361</v>
      </c>
      <c r="N27" s="688"/>
      <c r="O27" s="689"/>
      <c r="P27" s="687" t="s">
        <v>372</v>
      </c>
      <c r="Q27" s="687"/>
      <c r="R27" s="687"/>
      <c r="S27" s="694" t="s">
        <v>441</v>
      </c>
      <c r="T27" s="596"/>
      <c r="U27" s="597"/>
    </row>
    <row r="28" spans="1:21" ht="20.100000000000001" customHeight="1" x14ac:dyDescent="0.15">
      <c r="B28" s="549"/>
      <c r="C28" s="550"/>
      <c r="D28" s="550"/>
      <c r="E28" s="550"/>
      <c r="F28" s="550"/>
      <c r="G28" s="637" t="s">
        <v>32</v>
      </c>
      <c r="H28" s="404" t="s">
        <v>33</v>
      </c>
      <c r="I28" s="404" t="s">
        <v>171</v>
      </c>
      <c r="J28" s="633" t="s">
        <v>32</v>
      </c>
      <c r="K28" s="186" t="s">
        <v>33</v>
      </c>
      <c r="L28" s="186" t="s">
        <v>171</v>
      </c>
      <c r="M28" s="633" t="s">
        <v>32</v>
      </c>
      <c r="N28" s="186" t="s">
        <v>33</v>
      </c>
      <c r="O28" s="186" t="s">
        <v>171</v>
      </c>
      <c r="P28" s="633" t="s">
        <v>32</v>
      </c>
      <c r="Q28" s="186" t="s">
        <v>33</v>
      </c>
      <c r="R28" s="186" t="s">
        <v>171</v>
      </c>
      <c r="S28" s="695" t="s">
        <v>32</v>
      </c>
      <c r="T28" s="289" t="s">
        <v>33</v>
      </c>
      <c r="U28" s="290" t="s">
        <v>171</v>
      </c>
    </row>
    <row r="29" spans="1:21" ht="20.100000000000001" customHeight="1" x14ac:dyDescent="0.15">
      <c r="B29" s="549"/>
      <c r="C29" s="550"/>
      <c r="D29" s="550"/>
      <c r="E29" s="550"/>
      <c r="F29" s="550"/>
      <c r="G29" s="612"/>
      <c r="H29" s="405" t="s">
        <v>35</v>
      </c>
      <c r="I29" s="405" t="s">
        <v>172</v>
      </c>
      <c r="J29" s="633"/>
      <c r="K29" s="187" t="s">
        <v>35</v>
      </c>
      <c r="L29" s="187" t="s">
        <v>172</v>
      </c>
      <c r="M29" s="633"/>
      <c r="N29" s="187" t="s">
        <v>35</v>
      </c>
      <c r="O29" s="187" t="s">
        <v>172</v>
      </c>
      <c r="P29" s="633"/>
      <c r="Q29" s="187" t="s">
        <v>35</v>
      </c>
      <c r="R29" s="187" t="s">
        <v>172</v>
      </c>
      <c r="S29" s="695"/>
      <c r="T29" s="291" t="s">
        <v>35</v>
      </c>
      <c r="U29" s="292" t="s">
        <v>172</v>
      </c>
    </row>
    <row r="30" spans="1:21" ht="20.100000000000001" customHeight="1" x14ac:dyDescent="0.15">
      <c r="B30" s="682" t="s">
        <v>173</v>
      </c>
      <c r="C30" s="683"/>
      <c r="D30" s="683"/>
      <c r="E30" s="683"/>
      <c r="F30" s="683"/>
      <c r="G30" s="164">
        <v>20120727</v>
      </c>
      <c r="H30" s="165">
        <v>101.3</v>
      </c>
      <c r="I30" s="163" t="s">
        <v>174</v>
      </c>
      <c r="J30" s="164">
        <v>20711759</v>
      </c>
      <c r="K30" s="163">
        <f>ROUND(J30/G30,5)*100</f>
        <v>102.93699999999998</v>
      </c>
      <c r="L30" s="188" t="s">
        <v>174</v>
      </c>
      <c r="M30" s="164">
        <v>21099941</v>
      </c>
      <c r="N30" s="163">
        <f>ROUND(M30/J30,5)*100</f>
        <v>101.874</v>
      </c>
      <c r="O30" s="188" t="s">
        <v>174</v>
      </c>
      <c r="P30" s="164">
        <v>20561565</v>
      </c>
      <c r="Q30" s="163">
        <f>ROUND(P30/M30,5)*100</f>
        <v>97.448000000000008</v>
      </c>
      <c r="R30" s="188" t="s">
        <v>174</v>
      </c>
      <c r="S30" s="323">
        <v>20507471</v>
      </c>
      <c r="T30" s="293">
        <f>ROUND(S30/P30,5)*100</f>
        <v>99.736999999999995</v>
      </c>
      <c r="U30" s="294" t="s">
        <v>174</v>
      </c>
    </row>
    <row r="31" spans="1:21" ht="20.100000000000001" customHeight="1" x14ac:dyDescent="0.15">
      <c r="B31" s="684"/>
      <c r="C31" s="616"/>
      <c r="D31" s="368"/>
      <c r="E31" s="352"/>
      <c r="F31" s="25"/>
      <c r="G31" s="166"/>
      <c r="H31" s="167"/>
      <c r="I31" s="167"/>
      <c r="J31" s="166"/>
      <c r="K31" s="167"/>
      <c r="L31" s="189"/>
      <c r="M31" s="166"/>
      <c r="N31" s="167"/>
      <c r="O31" s="189"/>
      <c r="P31" s="166"/>
      <c r="Q31" s="167"/>
      <c r="R31" s="189"/>
      <c r="S31" s="295"/>
      <c r="T31" s="167"/>
      <c r="U31" s="392"/>
    </row>
    <row r="32" spans="1:21" ht="20.100000000000001" customHeight="1" x14ac:dyDescent="0.15">
      <c r="B32" s="685" t="s">
        <v>175</v>
      </c>
      <c r="C32" s="686"/>
      <c r="D32" s="168"/>
      <c r="E32" s="357" t="s">
        <v>85</v>
      </c>
      <c r="F32" s="21"/>
      <c r="G32" s="166">
        <v>19760302</v>
      </c>
      <c r="H32" s="165">
        <v>99.1</v>
      </c>
      <c r="I32" s="326">
        <v>89.1</v>
      </c>
      <c r="J32" s="166">
        <v>19773987</v>
      </c>
      <c r="K32" s="165">
        <f>ROUND(J32/G32,5)*100</f>
        <v>100.069</v>
      </c>
      <c r="L32" s="326">
        <v>87.2</v>
      </c>
      <c r="M32" s="166">
        <v>19818331</v>
      </c>
      <c r="N32" s="165">
        <f>ROUND(M32/J32,5)*100</f>
        <v>100.224</v>
      </c>
      <c r="O32" s="190">
        <f>SUM(O33:O39)</f>
        <v>87</v>
      </c>
      <c r="P32" s="166">
        <f>SUM(P33:P39)</f>
        <v>20312040</v>
      </c>
      <c r="Q32" s="165">
        <f>ROUND(P32/M32,5)*100</f>
        <v>102.491</v>
      </c>
      <c r="R32" s="190">
        <f>SUM(R33:R39)</f>
        <v>91.999999999999986</v>
      </c>
      <c r="S32" s="324">
        <f>SUM(S33:S39)</f>
        <v>20507471</v>
      </c>
      <c r="T32" s="296">
        <f>ROUND(S32/P32,5)*100</f>
        <v>100.96199999999999</v>
      </c>
      <c r="U32" s="376">
        <f>SUM(U33:U39)</f>
        <v>88.300000000000011</v>
      </c>
    </row>
    <row r="33" spans="2:21" ht="20.100000000000001" customHeight="1" x14ac:dyDescent="0.15">
      <c r="B33" s="685"/>
      <c r="C33" s="686"/>
      <c r="D33" s="168"/>
      <c r="E33" s="357" t="s">
        <v>176</v>
      </c>
      <c r="F33" s="21"/>
      <c r="G33" s="166">
        <v>5683093</v>
      </c>
      <c r="H33" s="165">
        <v>95.4</v>
      </c>
      <c r="I33" s="190">
        <v>25.6</v>
      </c>
      <c r="J33" s="166">
        <v>5227724</v>
      </c>
      <c r="K33" s="165">
        <f t="shared" ref="K33:K39" si="6">ROUND(J33/G33,5)*100</f>
        <v>91.986999999999995</v>
      </c>
      <c r="L33" s="190">
        <v>23</v>
      </c>
      <c r="M33" s="166">
        <v>5173654</v>
      </c>
      <c r="N33" s="165">
        <f t="shared" ref="N33:N39" si="7">ROUND(M33/J33,5)*100</f>
        <v>98.965999999999994</v>
      </c>
      <c r="O33" s="190">
        <v>22.7</v>
      </c>
      <c r="P33" s="166">
        <v>5301066</v>
      </c>
      <c r="Q33" s="165">
        <f t="shared" ref="Q33:Q39" si="8">ROUND(P33/M33,5)*100</f>
        <v>102.46299999999999</v>
      </c>
      <c r="R33" s="190">
        <v>24</v>
      </c>
      <c r="S33" s="324">
        <v>5415282</v>
      </c>
      <c r="T33" s="296">
        <f t="shared" ref="T33:T39" si="9">ROUND(S33/P33,5)*100</f>
        <v>102.155</v>
      </c>
      <c r="U33" s="377">
        <v>23.3</v>
      </c>
    </row>
    <row r="34" spans="2:21" ht="20.100000000000001" customHeight="1" x14ac:dyDescent="0.15">
      <c r="B34" s="685"/>
      <c r="C34" s="686"/>
      <c r="D34" s="168"/>
      <c r="E34" s="357" t="s">
        <v>177</v>
      </c>
      <c r="F34" s="21"/>
      <c r="G34" s="166">
        <v>3326801</v>
      </c>
      <c r="H34" s="165">
        <v>99.8</v>
      </c>
      <c r="I34" s="403">
        <v>15</v>
      </c>
      <c r="J34" s="166">
        <v>3863463</v>
      </c>
      <c r="K34" s="165">
        <f t="shared" si="6"/>
        <v>116.131</v>
      </c>
      <c r="L34" s="403">
        <v>17</v>
      </c>
      <c r="M34" s="166">
        <v>3930291</v>
      </c>
      <c r="N34" s="165">
        <f t="shared" si="7"/>
        <v>101.73</v>
      </c>
      <c r="O34" s="403">
        <v>17.3</v>
      </c>
      <c r="P34" s="166">
        <v>4279127</v>
      </c>
      <c r="Q34" s="165">
        <f t="shared" si="8"/>
        <v>108.87599999999999</v>
      </c>
      <c r="R34" s="417">
        <v>19.399999999999999</v>
      </c>
      <c r="S34" s="324">
        <v>4411016</v>
      </c>
      <c r="T34" s="296">
        <f t="shared" si="9"/>
        <v>103.08200000000001</v>
      </c>
      <c r="U34" s="378">
        <v>19</v>
      </c>
    </row>
    <row r="35" spans="2:21" ht="20.100000000000001" customHeight="1" x14ac:dyDescent="0.15">
      <c r="B35" s="685"/>
      <c r="C35" s="686"/>
      <c r="D35" s="168"/>
      <c r="E35" s="357" t="s">
        <v>18</v>
      </c>
      <c r="F35" s="21"/>
      <c r="G35" s="166">
        <v>3520663</v>
      </c>
      <c r="H35" s="165">
        <v>98.5</v>
      </c>
      <c r="I35" s="403">
        <v>15.9</v>
      </c>
      <c r="J35" s="166">
        <v>3502385</v>
      </c>
      <c r="K35" s="165">
        <f t="shared" si="6"/>
        <v>99.480999999999995</v>
      </c>
      <c r="L35" s="403">
        <v>15.4</v>
      </c>
      <c r="M35" s="166">
        <v>3381602</v>
      </c>
      <c r="N35" s="165">
        <f t="shared" si="7"/>
        <v>96.551000000000002</v>
      </c>
      <c r="O35" s="403">
        <v>14.8</v>
      </c>
      <c r="P35" s="166">
        <v>3363531</v>
      </c>
      <c r="Q35" s="165">
        <f t="shared" si="8"/>
        <v>99.465999999999994</v>
      </c>
      <c r="R35" s="417">
        <v>15.2</v>
      </c>
      <c r="S35" s="324">
        <v>3160541</v>
      </c>
      <c r="T35" s="296">
        <f t="shared" si="9"/>
        <v>93.965000000000003</v>
      </c>
      <c r="U35" s="378">
        <v>13.6</v>
      </c>
    </row>
    <row r="36" spans="2:21" ht="20.100000000000001" customHeight="1" x14ac:dyDescent="0.15">
      <c r="B36" s="685"/>
      <c r="C36" s="686"/>
      <c r="D36" s="168"/>
      <c r="E36" s="357" t="s">
        <v>178</v>
      </c>
      <c r="F36" s="21"/>
      <c r="G36" s="166">
        <v>3734607</v>
      </c>
      <c r="H36" s="165">
        <v>104.7</v>
      </c>
      <c r="I36" s="403">
        <v>16.8</v>
      </c>
      <c r="J36" s="166">
        <v>3619870</v>
      </c>
      <c r="K36" s="165">
        <f t="shared" si="6"/>
        <v>96.927999999999997</v>
      </c>
      <c r="L36" s="403">
        <v>16</v>
      </c>
      <c r="M36" s="166">
        <v>3692506</v>
      </c>
      <c r="N36" s="165">
        <f t="shared" si="7"/>
        <v>102.00700000000001</v>
      </c>
      <c r="O36" s="403">
        <v>16.2</v>
      </c>
      <c r="P36" s="166">
        <v>3678648</v>
      </c>
      <c r="Q36" s="165">
        <f t="shared" si="8"/>
        <v>99.625</v>
      </c>
      <c r="R36" s="417">
        <v>16.7</v>
      </c>
      <c r="S36" s="324">
        <v>3842765</v>
      </c>
      <c r="T36" s="296">
        <f t="shared" si="9"/>
        <v>104.461</v>
      </c>
      <c r="U36" s="378">
        <v>16.600000000000001</v>
      </c>
    </row>
    <row r="37" spans="2:21" ht="20.100000000000001" customHeight="1" x14ac:dyDescent="0.15">
      <c r="B37" s="685"/>
      <c r="C37" s="686"/>
      <c r="D37" s="168"/>
      <c r="E37" s="357" t="s">
        <v>179</v>
      </c>
      <c r="F37" s="21"/>
      <c r="G37" s="166">
        <v>252906</v>
      </c>
      <c r="H37" s="165">
        <v>98.2</v>
      </c>
      <c r="I37" s="403">
        <v>1.1000000000000001</v>
      </c>
      <c r="J37" s="166">
        <v>248218</v>
      </c>
      <c r="K37" s="165">
        <f t="shared" si="6"/>
        <v>98.146000000000001</v>
      </c>
      <c r="L37" s="403">
        <v>1.1000000000000001</v>
      </c>
      <c r="M37" s="166">
        <v>270340</v>
      </c>
      <c r="N37" s="165">
        <f t="shared" si="7"/>
        <v>108.91200000000001</v>
      </c>
      <c r="O37" s="403">
        <v>1.2</v>
      </c>
      <c r="P37" s="166">
        <v>293112</v>
      </c>
      <c r="Q37" s="165">
        <f t="shared" si="8"/>
        <v>108.423</v>
      </c>
      <c r="R37" s="417">
        <v>1.3</v>
      </c>
      <c r="S37" s="324">
        <v>279381</v>
      </c>
      <c r="T37" s="296">
        <f t="shared" si="9"/>
        <v>95.315000000000012</v>
      </c>
      <c r="U37" s="378">
        <v>1.2</v>
      </c>
    </row>
    <row r="38" spans="2:21" ht="20.100000000000001" customHeight="1" x14ac:dyDescent="0.15">
      <c r="B38" s="685"/>
      <c r="C38" s="686"/>
      <c r="D38" s="168"/>
      <c r="E38" s="357" t="s">
        <v>180</v>
      </c>
      <c r="F38" s="21"/>
      <c r="G38" s="166">
        <v>908218</v>
      </c>
      <c r="H38" s="165">
        <v>103.6</v>
      </c>
      <c r="I38" s="403">
        <v>4.0999999999999996</v>
      </c>
      <c r="J38" s="166">
        <v>883371</v>
      </c>
      <c r="K38" s="165">
        <f t="shared" si="6"/>
        <v>97.263999999999996</v>
      </c>
      <c r="L38" s="403">
        <v>3.9</v>
      </c>
      <c r="M38" s="166">
        <v>805355</v>
      </c>
      <c r="N38" s="165">
        <f t="shared" si="7"/>
        <v>91.168000000000006</v>
      </c>
      <c r="O38" s="403">
        <v>3.5</v>
      </c>
      <c r="P38" s="166">
        <v>1006205</v>
      </c>
      <c r="Q38" s="165">
        <f t="shared" si="8"/>
        <v>124.93899999999999</v>
      </c>
      <c r="R38" s="417">
        <v>4.5999999999999996</v>
      </c>
      <c r="S38" s="324">
        <v>913311</v>
      </c>
      <c r="T38" s="296">
        <f t="shared" si="9"/>
        <v>90.768000000000001</v>
      </c>
      <c r="U38" s="378">
        <v>3.9</v>
      </c>
    </row>
    <row r="39" spans="2:21" ht="20.100000000000001" customHeight="1" x14ac:dyDescent="0.15">
      <c r="B39" s="685"/>
      <c r="C39" s="686"/>
      <c r="D39" s="168"/>
      <c r="E39" s="357" t="s">
        <v>181</v>
      </c>
      <c r="F39" s="21"/>
      <c r="G39" s="166">
        <v>2334014</v>
      </c>
      <c r="H39" s="165">
        <v>98.1</v>
      </c>
      <c r="I39" s="403">
        <v>10.5</v>
      </c>
      <c r="J39" s="166">
        <v>2428956</v>
      </c>
      <c r="K39" s="165">
        <f t="shared" si="6"/>
        <v>104.06800000000001</v>
      </c>
      <c r="L39" s="403">
        <v>10.7</v>
      </c>
      <c r="M39" s="166">
        <v>2564583</v>
      </c>
      <c r="N39" s="165">
        <f t="shared" si="7"/>
        <v>105.58399999999999</v>
      </c>
      <c r="O39" s="403">
        <v>11.3</v>
      </c>
      <c r="P39" s="166">
        <v>2390351</v>
      </c>
      <c r="Q39" s="165">
        <f t="shared" si="8"/>
        <v>93.206000000000003</v>
      </c>
      <c r="R39" s="417">
        <v>10.8</v>
      </c>
      <c r="S39" s="324">
        <v>2485175</v>
      </c>
      <c r="T39" s="296">
        <f t="shared" si="9"/>
        <v>103.96700000000001</v>
      </c>
      <c r="U39" s="378">
        <v>10.7</v>
      </c>
    </row>
    <row r="40" spans="2:21" ht="20.100000000000001" customHeight="1" thickBot="1" x14ac:dyDescent="0.2">
      <c r="B40" s="131"/>
      <c r="C40" s="353"/>
      <c r="D40" s="170"/>
      <c r="E40" s="118"/>
      <c r="F40" s="171"/>
      <c r="G40" s="214"/>
      <c r="H40" s="172"/>
      <c r="I40" s="172"/>
      <c r="J40" s="214"/>
      <c r="K40" s="172"/>
      <c r="L40" s="172"/>
      <c r="M40" s="214"/>
      <c r="N40" s="172"/>
      <c r="O40" s="172"/>
      <c r="P40" s="214"/>
      <c r="Q40" s="172"/>
      <c r="R40" s="172"/>
      <c r="S40" s="214"/>
      <c r="T40" s="172"/>
      <c r="U40" s="191"/>
    </row>
    <row r="41" spans="2:21" ht="20.100000000000001" customHeight="1" x14ac:dyDescent="0.15">
      <c r="B41" s="583" t="s">
        <v>182</v>
      </c>
      <c r="C41" s="583"/>
      <c r="D41" s="583"/>
      <c r="E41" s="583"/>
      <c r="F41" s="583"/>
      <c r="G41" s="583"/>
      <c r="H41" s="583"/>
      <c r="I41" s="583"/>
      <c r="J41" s="583"/>
      <c r="K41" s="583"/>
      <c r="L41" s="583"/>
      <c r="M41" s="352"/>
      <c r="N41" s="352"/>
      <c r="O41" s="352"/>
      <c r="P41" s="352"/>
      <c r="Q41" s="352"/>
      <c r="R41" s="352"/>
      <c r="S41" s="352"/>
      <c r="T41" s="644" t="s">
        <v>28</v>
      </c>
      <c r="U41" s="644"/>
    </row>
    <row r="42" spans="2:21" ht="20.100000000000001" customHeight="1" x14ac:dyDescent="0.15">
      <c r="B42" s="352" t="s">
        <v>27</v>
      </c>
      <c r="C42" s="352"/>
      <c r="D42" s="352"/>
      <c r="E42" s="352"/>
      <c r="F42" s="352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  <c r="S42" s="352"/>
      <c r="T42" s="352"/>
    </row>
    <row r="44" spans="2:21" ht="20.100000000000001" customHeight="1" x14ac:dyDescent="0.15">
      <c r="P44" s="393"/>
    </row>
  </sheetData>
  <sheetProtection sheet="1" objects="1" scenarios="1"/>
  <mergeCells count="51">
    <mergeCell ref="S3:U3"/>
    <mergeCell ref="S4:S5"/>
    <mergeCell ref="U4:U5"/>
    <mergeCell ref="S27:U27"/>
    <mergeCell ref="S28:S29"/>
    <mergeCell ref="S26:U26"/>
    <mergeCell ref="B6:E6"/>
    <mergeCell ref="B7:F7"/>
    <mergeCell ref="J4:J5"/>
    <mergeCell ref="L4:L5"/>
    <mergeCell ref="I4:I5"/>
    <mergeCell ref="G4:G5"/>
    <mergeCell ref="R4:R5"/>
    <mergeCell ref="B3:F5"/>
    <mergeCell ref="P3:R3"/>
    <mergeCell ref="M4:M5"/>
    <mergeCell ref="O4:O5"/>
    <mergeCell ref="G3:I3"/>
    <mergeCell ref="M3:O3"/>
    <mergeCell ref="J3:L3"/>
    <mergeCell ref="P4:P5"/>
    <mergeCell ref="C19:E19"/>
    <mergeCell ref="C20:E20"/>
    <mergeCell ref="C21:E21"/>
    <mergeCell ref="C22:E22"/>
    <mergeCell ref="T24:U24"/>
    <mergeCell ref="C8:E8"/>
    <mergeCell ref="C9:E9"/>
    <mergeCell ref="C16:E16"/>
    <mergeCell ref="C18:E18"/>
    <mergeCell ref="C10:E10"/>
    <mergeCell ref="C13:E13"/>
    <mergeCell ref="C17:E17"/>
    <mergeCell ref="C11:E11"/>
    <mergeCell ref="C14:E14"/>
    <mergeCell ref="C15:E15"/>
    <mergeCell ref="C12:E12"/>
    <mergeCell ref="T41:U41"/>
    <mergeCell ref="B30:F30"/>
    <mergeCell ref="B41:L41"/>
    <mergeCell ref="B31:C31"/>
    <mergeCell ref="B27:F29"/>
    <mergeCell ref="G27:I27"/>
    <mergeCell ref="B32:C39"/>
    <mergeCell ref="P27:R27"/>
    <mergeCell ref="G28:G29"/>
    <mergeCell ref="J28:J29"/>
    <mergeCell ref="M28:M29"/>
    <mergeCell ref="P28:P29"/>
    <mergeCell ref="J27:L27"/>
    <mergeCell ref="M27:O27"/>
  </mergeCells>
  <phoneticPr fontId="28"/>
  <printOptions horizontalCentered="1"/>
  <pageMargins left="0.59055118110236227" right="0.59055118110236227" top="0.59055118110236227" bottom="0.59055118110236227" header="0.39370078740157483" footer="0.39370078740157483"/>
  <pageSetup paperSize="9" firstPageNumber="166" orientation="portrait" useFirstPageNumber="1" verticalDpi="300" r:id="rId1"/>
  <headerFooter scaleWithDoc="0" alignWithMargins="0">
    <oddHeader>&amp;L&amp;"ＭＳ 明朝,標準"&amp;10財　政</oddHeader>
    <oddFooter>&amp;C&amp;"ＭＳ 明朝,標準"&amp;12&amp;A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U44"/>
  <sheetViews>
    <sheetView view="pageBreakPreview" zoomScaleNormal="90" zoomScaleSheetLayoutView="100" workbookViewId="0">
      <pane xSplit="5" topLeftCell="F1" activePane="topRight" state="frozen"/>
      <selection activeCell="M42" sqref="M42"/>
      <selection pane="topRight" activeCell="L1" sqref="A1:L1048576"/>
    </sheetView>
  </sheetViews>
  <sheetFormatPr defaultRowHeight="20.100000000000001" customHeight="1" x14ac:dyDescent="0.15"/>
  <cols>
    <col min="1" max="1" width="0" style="19" hidden="1" customWidth="1"/>
    <col min="2" max="2" width="1.25" style="19" hidden="1" customWidth="1"/>
    <col min="3" max="3" width="3.75" style="19" hidden="1" customWidth="1"/>
    <col min="4" max="4" width="1.25" style="19" hidden="1" customWidth="1"/>
    <col min="5" max="5" width="14.625" style="19" hidden="1" customWidth="1"/>
    <col min="6" max="6" width="1.25" style="19" hidden="1" customWidth="1"/>
    <col min="7" max="7" width="13.125" style="19" hidden="1" customWidth="1"/>
    <col min="8" max="9" width="8.625" style="19" hidden="1" customWidth="1"/>
    <col min="10" max="10" width="13.125" style="19" hidden="1" customWidth="1"/>
    <col min="11" max="12" width="8.625" style="19" hidden="1" customWidth="1"/>
    <col min="13" max="13" width="13.125" style="19" customWidth="1"/>
    <col min="14" max="15" width="8.625" style="19" customWidth="1"/>
    <col min="16" max="16" width="13" style="19" customWidth="1"/>
    <col min="17" max="18" width="8.625" style="19" customWidth="1"/>
    <col min="19" max="19" width="13.125" style="19" customWidth="1"/>
    <col min="20" max="20" width="9.25" style="19" customWidth="1"/>
    <col min="21" max="21" width="9" style="19" customWidth="1"/>
    <col min="22" max="16384" width="9" style="19"/>
  </cols>
  <sheetData>
    <row r="1" spans="1:21" ht="5.0999999999999996" customHeight="1" x14ac:dyDescent="0.15">
      <c r="R1" s="16"/>
      <c r="S1" s="431"/>
      <c r="T1" s="431"/>
      <c r="U1" s="444"/>
    </row>
    <row r="2" spans="1:21" ht="15" customHeight="1" thickBot="1" x14ac:dyDescent="0.2">
      <c r="B2" s="19" t="s">
        <v>454</v>
      </c>
      <c r="R2" s="16"/>
      <c r="S2" s="431"/>
      <c r="T2" s="431"/>
      <c r="U2" s="444" t="s">
        <v>1</v>
      </c>
    </row>
    <row r="3" spans="1:21" ht="24.95" customHeight="1" x14ac:dyDescent="0.15">
      <c r="B3" s="547" t="s">
        <v>161</v>
      </c>
      <c r="C3" s="548"/>
      <c r="D3" s="548"/>
      <c r="E3" s="548"/>
      <c r="F3" s="548"/>
      <c r="G3" s="548" t="s">
        <v>369</v>
      </c>
      <c r="H3" s="548"/>
      <c r="I3" s="548"/>
      <c r="J3" s="548" t="s">
        <v>387</v>
      </c>
      <c r="K3" s="548"/>
      <c r="L3" s="548"/>
      <c r="M3" s="548" t="s">
        <v>388</v>
      </c>
      <c r="N3" s="548"/>
      <c r="O3" s="548"/>
      <c r="P3" s="548" t="s">
        <v>372</v>
      </c>
      <c r="Q3" s="548"/>
      <c r="R3" s="568"/>
      <c r="S3" s="552" t="s">
        <v>415</v>
      </c>
      <c r="T3" s="552"/>
      <c r="U3" s="553"/>
    </row>
    <row r="4" spans="1:21" ht="24.95" customHeight="1" x14ac:dyDescent="0.15">
      <c r="B4" s="549"/>
      <c r="C4" s="550"/>
      <c r="D4" s="550"/>
      <c r="E4" s="550"/>
      <c r="F4" s="550"/>
      <c r="G4" s="637" t="s">
        <v>32</v>
      </c>
      <c r="H4" s="445" t="s">
        <v>33</v>
      </c>
      <c r="I4" s="637" t="s">
        <v>34</v>
      </c>
      <c r="J4" s="550" t="s">
        <v>32</v>
      </c>
      <c r="K4" s="445" t="s">
        <v>33</v>
      </c>
      <c r="L4" s="550" t="s">
        <v>34</v>
      </c>
      <c r="M4" s="550" t="s">
        <v>32</v>
      </c>
      <c r="N4" s="445" t="s">
        <v>33</v>
      </c>
      <c r="O4" s="550" t="s">
        <v>34</v>
      </c>
      <c r="P4" s="550" t="s">
        <v>32</v>
      </c>
      <c r="Q4" s="445" t="s">
        <v>33</v>
      </c>
      <c r="R4" s="550" t="s">
        <v>34</v>
      </c>
      <c r="S4" s="660" t="s">
        <v>32</v>
      </c>
      <c r="T4" s="450" t="s">
        <v>33</v>
      </c>
      <c r="U4" s="693" t="s">
        <v>34</v>
      </c>
    </row>
    <row r="5" spans="1:21" ht="17.25" customHeight="1" x14ac:dyDescent="0.15">
      <c r="B5" s="549"/>
      <c r="C5" s="550"/>
      <c r="D5" s="550"/>
      <c r="E5" s="550"/>
      <c r="F5" s="550"/>
      <c r="G5" s="612"/>
      <c r="H5" s="451" t="s">
        <v>35</v>
      </c>
      <c r="I5" s="612"/>
      <c r="J5" s="550"/>
      <c r="K5" s="451" t="s">
        <v>35</v>
      </c>
      <c r="L5" s="550"/>
      <c r="M5" s="550"/>
      <c r="N5" s="451" t="s">
        <v>35</v>
      </c>
      <c r="O5" s="550"/>
      <c r="P5" s="550"/>
      <c r="Q5" s="451" t="s">
        <v>35</v>
      </c>
      <c r="R5" s="550"/>
      <c r="S5" s="660"/>
      <c r="T5" s="452" t="s">
        <v>35</v>
      </c>
      <c r="U5" s="693"/>
    </row>
    <row r="6" spans="1:21" ht="6" customHeight="1" x14ac:dyDescent="0.15">
      <c r="B6" s="691"/>
      <c r="C6" s="692"/>
      <c r="D6" s="692"/>
      <c r="E6" s="692"/>
      <c r="F6" s="156"/>
      <c r="G6" s="157"/>
      <c r="H6" s="158"/>
      <c r="I6" s="158"/>
      <c r="J6" s="22"/>
      <c r="K6" s="158"/>
      <c r="L6" s="158"/>
      <c r="M6" s="22"/>
      <c r="N6" s="158"/>
      <c r="O6" s="158"/>
      <c r="P6" s="23"/>
      <c r="Q6" s="181"/>
      <c r="R6" s="181"/>
      <c r="S6" s="22"/>
      <c r="T6" s="158"/>
      <c r="U6" s="288"/>
    </row>
    <row r="7" spans="1:21" ht="20.100000000000001" customHeight="1" x14ac:dyDescent="0.15">
      <c r="A7" s="153">
        <f>SUM(A8,A10,A11,A12,A13,A14,A15,A16,A17,A18,A21,A22)</f>
        <v>42431116</v>
      </c>
      <c r="B7" s="556" t="s">
        <v>162</v>
      </c>
      <c r="C7" s="557"/>
      <c r="D7" s="557"/>
      <c r="E7" s="557"/>
      <c r="F7" s="557"/>
      <c r="G7" s="379">
        <f>SUM(G8,G10,G11,G12,G13,G14,G15,G16,G17,G18,G21,G22)</f>
        <v>42831887</v>
      </c>
      <c r="H7" s="440">
        <f>ROUND(G7/A7,5)*100</f>
        <v>100.94499999999999</v>
      </c>
      <c r="I7" s="440">
        <v>100</v>
      </c>
      <c r="J7" s="379">
        <f>SUM(J8,J10,J11,J12,J13,J14,J15,J16,J17,J18,J21,J22)</f>
        <v>44748396</v>
      </c>
      <c r="K7" s="440">
        <f t="shared" ref="K7:K20" si="0">ROUND(J7/G7,5)*100</f>
        <v>104.474</v>
      </c>
      <c r="L7" s="440">
        <v>100</v>
      </c>
      <c r="M7" s="380">
        <f>SUM(M8,M10,M11,M12,M13,M14,M15,M16,M17,M18,M21,M22)</f>
        <v>46578010</v>
      </c>
      <c r="N7" s="439">
        <f t="shared" ref="N7:N20" si="1">ROUND(M7/J7,5)*100</f>
        <v>104.08900000000001</v>
      </c>
      <c r="O7" s="439">
        <f>ROUND(M7/M7,5)*100</f>
        <v>100</v>
      </c>
      <c r="P7" s="380">
        <f>SUM(P8,P10,P11,P12,P13,P14,P15,P16,P17,P18,P21,P22)</f>
        <v>54156488</v>
      </c>
      <c r="Q7" s="439">
        <f t="shared" ref="Q7:Q20" si="2">ROUND(P7/M7,5)*100</f>
        <v>116.27099999999999</v>
      </c>
      <c r="R7" s="439">
        <f>ROUND(P7/P7,5)*100</f>
        <v>100</v>
      </c>
      <c r="S7" s="381">
        <f>SUM(S8,S10,S11,S12,S13,S14,S15,S16,S17,S18,S21,S22)</f>
        <v>53715934</v>
      </c>
      <c r="T7" s="224">
        <f>ROUND(S7/P7,5)*100</f>
        <v>99.186999999999998</v>
      </c>
      <c r="U7" s="382">
        <f t="shared" ref="U7:U19" si="3">ROUND(S7/$S$7,5)*100</f>
        <v>100</v>
      </c>
    </row>
    <row r="8" spans="1:21" ht="20.100000000000001" customHeight="1" x14ac:dyDescent="0.15">
      <c r="A8" s="380">
        <v>6192007</v>
      </c>
      <c r="B8" s="81"/>
      <c r="C8" s="595" t="s">
        <v>334</v>
      </c>
      <c r="D8" s="595"/>
      <c r="E8" s="595"/>
      <c r="F8" s="15"/>
      <c r="G8" s="380">
        <v>5942828</v>
      </c>
      <c r="H8" s="440">
        <f t="shared" ref="H8:H20" si="4">ROUND(G8/A8,5)*100</f>
        <v>95.975999999999999</v>
      </c>
      <c r="I8" s="440">
        <f>ROUND(G8/G7,5)*100</f>
        <v>13.875000000000002</v>
      </c>
      <c r="J8" s="380">
        <v>5999656</v>
      </c>
      <c r="K8" s="440">
        <f>ROUND(J8/G8,5)*100</f>
        <v>100.956</v>
      </c>
      <c r="L8" s="440">
        <f>ROUND(J8/J7,5)*100</f>
        <v>13.408000000000001</v>
      </c>
      <c r="M8" s="380">
        <v>5718347</v>
      </c>
      <c r="N8" s="439">
        <f t="shared" si="1"/>
        <v>95.311000000000007</v>
      </c>
      <c r="O8" s="439">
        <f>ROUND(M8/M7,5)*100</f>
        <v>12.277000000000001</v>
      </c>
      <c r="P8" s="380">
        <v>5581220</v>
      </c>
      <c r="Q8" s="439">
        <f>ROUND(P8/M8,5)*100</f>
        <v>97.602000000000004</v>
      </c>
      <c r="R8" s="439">
        <f>ROUND(P8/P7,5)*100</f>
        <v>10.305999999999999</v>
      </c>
      <c r="S8" s="381">
        <v>5729475</v>
      </c>
      <c r="T8" s="224">
        <f t="shared" ref="T8:T20" si="5">ROUND(S8/P8,5)*100</f>
        <v>102.65599999999999</v>
      </c>
      <c r="U8" s="382">
        <f t="shared" si="3"/>
        <v>10.666</v>
      </c>
    </row>
    <row r="9" spans="1:21" ht="20.100000000000001" customHeight="1" x14ac:dyDescent="0.15">
      <c r="A9" s="384">
        <v>3516895</v>
      </c>
      <c r="B9" s="81"/>
      <c r="C9" s="644" t="s">
        <v>163</v>
      </c>
      <c r="D9" s="644"/>
      <c r="E9" s="644"/>
      <c r="F9" s="15"/>
      <c r="G9" s="384">
        <v>3366807</v>
      </c>
      <c r="H9" s="440">
        <f t="shared" si="4"/>
        <v>95.731999999999999</v>
      </c>
      <c r="I9" s="241">
        <f>ROUND(G9/G7,5)*100</f>
        <v>7.8609999999999998</v>
      </c>
      <c r="J9" s="384">
        <v>3467216</v>
      </c>
      <c r="K9" s="440">
        <f t="shared" si="0"/>
        <v>102.982</v>
      </c>
      <c r="L9" s="241">
        <f>ROUND(J9/J7,5)*100</f>
        <v>7.7479999999999993</v>
      </c>
      <c r="M9" s="384">
        <v>3497524</v>
      </c>
      <c r="N9" s="439">
        <f t="shared" si="1"/>
        <v>100.874</v>
      </c>
      <c r="O9" s="241">
        <f>ROUND(M9/M7,5)*100</f>
        <v>7.5090000000000003</v>
      </c>
      <c r="P9" s="384">
        <v>3505354</v>
      </c>
      <c r="Q9" s="439">
        <f t="shared" si="2"/>
        <v>100.224</v>
      </c>
      <c r="R9" s="241">
        <f>ROUND(P9/P7,5)*100</f>
        <v>6.4729999999999999</v>
      </c>
      <c r="S9" s="520">
        <v>3555253</v>
      </c>
      <c r="T9" s="224">
        <f t="shared" si="5"/>
        <v>101.42400000000001</v>
      </c>
      <c r="U9" s="386">
        <f t="shared" si="3"/>
        <v>6.6189999999999998</v>
      </c>
    </row>
    <row r="10" spans="1:21" ht="20.100000000000001" customHeight="1" x14ac:dyDescent="0.15">
      <c r="A10" s="387">
        <v>5321379</v>
      </c>
      <c r="B10" s="81"/>
      <c r="C10" s="595" t="s">
        <v>335</v>
      </c>
      <c r="D10" s="595"/>
      <c r="E10" s="595"/>
      <c r="F10" s="15"/>
      <c r="G10" s="387">
        <v>5430735</v>
      </c>
      <c r="H10" s="440">
        <f t="shared" si="4"/>
        <v>102.05500000000001</v>
      </c>
      <c r="I10" s="440">
        <f>ROUND(G10/G7,5)*100</f>
        <v>12.679000000000002</v>
      </c>
      <c r="J10" s="387">
        <v>5508918</v>
      </c>
      <c r="K10" s="440">
        <f t="shared" si="0"/>
        <v>101.44</v>
      </c>
      <c r="L10" s="440">
        <f>ROUND(J10/J7,5)*100</f>
        <v>12.311</v>
      </c>
      <c r="M10" s="387">
        <v>5866534</v>
      </c>
      <c r="N10" s="439">
        <f>ROUND(M10/J10,5)*100</f>
        <v>106.492</v>
      </c>
      <c r="O10" s="439">
        <f>ROUND(M10/M7,5)*100</f>
        <v>12.595000000000001</v>
      </c>
      <c r="P10" s="387">
        <v>5683980</v>
      </c>
      <c r="Q10" s="439">
        <f t="shared" si="2"/>
        <v>96.887999999999991</v>
      </c>
      <c r="R10" s="439">
        <f>ROUND(P10/P7,5)*100</f>
        <v>10.495000000000001</v>
      </c>
      <c r="S10" s="521">
        <v>5804941</v>
      </c>
      <c r="T10" s="224">
        <f t="shared" si="5"/>
        <v>102.128</v>
      </c>
      <c r="U10" s="382">
        <f t="shared" si="3"/>
        <v>10.807</v>
      </c>
    </row>
    <row r="11" spans="1:21" ht="20.100000000000001" customHeight="1" x14ac:dyDescent="0.15">
      <c r="A11" s="387">
        <v>272554</v>
      </c>
      <c r="B11" s="81"/>
      <c r="C11" s="595" t="s">
        <v>164</v>
      </c>
      <c r="D11" s="595"/>
      <c r="E11" s="595"/>
      <c r="F11" s="15"/>
      <c r="G11" s="387">
        <v>268870</v>
      </c>
      <c r="H11" s="440">
        <f t="shared" si="4"/>
        <v>98.647999999999996</v>
      </c>
      <c r="I11" s="440">
        <f>ROUND(G11/G7,5)*100</f>
        <v>0.628</v>
      </c>
      <c r="J11" s="387">
        <v>278296</v>
      </c>
      <c r="K11" s="440">
        <f t="shared" si="0"/>
        <v>103.50600000000001</v>
      </c>
      <c r="L11" s="440">
        <f>ROUND(J11/J7,5)*100</f>
        <v>0.622</v>
      </c>
      <c r="M11" s="387">
        <v>292030</v>
      </c>
      <c r="N11" s="439">
        <f t="shared" si="1"/>
        <v>104.935</v>
      </c>
      <c r="O11" s="439">
        <f>ROUND(M11/M7,5)*100</f>
        <v>0.627</v>
      </c>
      <c r="P11" s="387">
        <v>323590</v>
      </c>
      <c r="Q11" s="439">
        <f t="shared" si="2"/>
        <v>110.80700000000002</v>
      </c>
      <c r="R11" s="439">
        <f>ROUND(P11/P7,5)*100</f>
        <v>0.59799999999999998</v>
      </c>
      <c r="S11" s="521">
        <v>312385</v>
      </c>
      <c r="T11" s="224">
        <f t="shared" si="5"/>
        <v>96.536999999999992</v>
      </c>
      <c r="U11" s="382">
        <f t="shared" si="3"/>
        <v>0.58199999999999996</v>
      </c>
    </row>
    <row r="12" spans="1:21" ht="20.100000000000001" customHeight="1" x14ac:dyDescent="0.15">
      <c r="A12" s="387">
        <v>12483447</v>
      </c>
      <c r="B12" s="81"/>
      <c r="C12" s="595" t="s">
        <v>389</v>
      </c>
      <c r="D12" s="595"/>
      <c r="E12" s="595"/>
      <c r="F12" s="15"/>
      <c r="G12" s="387">
        <v>13019877</v>
      </c>
      <c r="H12" s="440">
        <f t="shared" si="4"/>
        <v>104.297</v>
      </c>
      <c r="I12" s="440">
        <f>ROUND(G12/G7,5)*100</f>
        <v>30.397999999999996</v>
      </c>
      <c r="J12" s="387">
        <v>14039874</v>
      </c>
      <c r="K12" s="440">
        <f t="shared" si="0"/>
        <v>107.834</v>
      </c>
      <c r="L12" s="440">
        <f>ROUND(J12/J7,5)*100</f>
        <v>31.374999999999996</v>
      </c>
      <c r="M12" s="387">
        <v>14468493</v>
      </c>
      <c r="N12" s="439">
        <f t="shared" si="1"/>
        <v>103.053</v>
      </c>
      <c r="O12" s="439">
        <f>ROUND(M12/M7,5)*100</f>
        <v>31.063000000000002</v>
      </c>
      <c r="P12" s="387">
        <v>15210231</v>
      </c>
      <c r="Q12" s="439">
        <f t="shared" si="2"/>
        <v>105.127</v>
      </c>
      <c r="R12" s="439">
        <f>ROUND(P12/P7,5)*100</f>
        <v>28.085999999999999</v>
      </c>
      <c r="S12" s="521">
        <v>16371049</v>
      </c>
      <c r="T12" s="224">
        <f t="shared" si="5"/>
        <v>107.63199999999999</v>
      </c>
      <c r="U12" s="382">
        <f t="shared" si="3"/>
        <v>30.476999999999997</v>
      </c>
    </row>
    <row r="13" spans="1:21" ht="20.100000000000001" customHeight="1" x14ac:dyDescent="0.15">
      <c r="A13" s="387">
        <v>1551420</v>
      </c>
      <c r="B13" s="81"/>
      <c r="C13" s="595" t="s">
        <v>390</v>
      </c>
      <c r="D13" s="595"/>
      <c r="E13" s="595"/>
      <c r="F13" s="15"/>
      <c r="G13" s="387">
        <v>1782745</v>
      </c>
      <c r="H13" s="440">
        <f t="shared" si="4"/>
        <v>114.911</v>
      </c>
      <c r="I13" s="440">
        <f>ROUND(G13/G7,5)*100</f>
        <v>4.1619999999999999</v>
      </c>
      <c r="J13" s="387">
        <v>1832630</v>
      </c>
      <c r="K13" s="440">
        <f t="shared" si="0"/>
        <v>102.79799999999999</v>
      </c>
      <c r="L13" s="440">
        <f>ROUND(J13/J7,5)*100</f>
        <v>4.0949999999999998</v>
      </c>
      <c r="M13" s="387">
        <v>1924441</v>
      </c>
      <c r="N13" s="439">
        <f t="shared" si="1"/>
        <v>105.01</v>
      </c>
      <c r="O13" s="439">
        <f>ROUND(M13/M7,5)*100</f>
        <v>4.1320000000000006</v>
      </c>
      <c r="P13" s="387">
        <v>2060943</v>
      </c>
      <c r="Q13" s="439">
        <f t="shared" si="2"/>
        <v>107.09299999999999</v>
      </c>
      <c r="R13" s="439">
        <f>ROUND(P13/P7,5)*100</f>
        <v>3.8059999999999996</v>
      </c>
      <c r="S13" s="521">
        <v>1790097</v>
      </c>
      <c r="T13" s="224">
        <f t="shared" si="5"/>
        <v>86.858000000000004</v>
      </c>
      <c r="U13" s="382">
        <f t="shared" si="3"/>
        <v>3.3329999999999997</v>
      </c>
    </row>
    <row r="14" spans="1:21" ht="20.100000000000001" customHeight="1" x14ac:dyDescent="0.15">
      <c r="A14" s="387">
        <v>3628884</v>
      </c>
      <c r="B14" s="81"/>
      <c r="C14" s="595" t="s">
        <v>391</v>
      </c>
      <c r="D14" s="595"/>
      <c r="E14" s="595"/>
      <c r="F14" s="15"/>
      <c r="G14" s="387">
        <v>3578861</v>
      </c>
      <c r="H14" s="440">
        <f t="shared" si="4"/>
        <v>98.622</v>
      </c>
      <c r="I14" s="440">
        <f>ROUND(G14/G7,5)*100</f>
        <v>8.3559999999999999</v>
      </c>
      <c r="J14" s="387">
        <v>3556213</v>
      </c>
      <c r="K14" s="440">
        <f t="shared" si="0"/>
        <v>99.367000000000004</v>
      </c>
      <c r="L14" s="440">
        <f>ROUND(J14/J7,5)*100</f>
        <v>7.9470000000000001</v>
      </c>
      <c r="M14" s="387">
        <v>3431133</v>
      </c>
      <c r="N14" s="439">
        <f t="shared" si="1"/>
        <v>96.48299999999999</v>
      </c>
      <c r="O14" s="439">
        <f>ROUND(M14/M7,5)*100</f>
        <v>7.3660000000000005</v>
      </c>
      <c r="P14" s="387">
        <v>3410941</v>
      </c>
      <c r="Q14" s="439">
        <f t="shared" si="2"/>
        <v>99.412000000000006</v>
      </c>
      <c r="R14" s="439">
        <v>8</v>
      </c>
      <c r="S14" s="521">
        <v>3206976</v>
      </c>
      <c r="T14" s="224">
        <f t="shared" si="5"/>
        <v>94.02000000000001</v>
      </c>
      <c r="U14" s="382">
        <f t="shared" si="3"/>
        <v>5.9700000000000006</v>
      </c>
    </row>
    <row r="15" spans="1:21" ht="20.100000000000001" customHeight="1" x14ac:dyDescent="0.15">
      <c r="A15" s="387">
        <v>3391778</v>
      </c>
      <c r="B15" s="81"/>
      <c r="C15" s="595" t="s">
        <v>392</v>
      </c>
      <c r="D15" s="595"/>
      <c r="E15" s="595"/>
      <c r="F15" s="15"/>
      <c r="G15" s="387">
        <v>2782004</v>
      </c>
      <c r="H15" s="440">
        <f t="shared" si="4"/>
        <v>82.021999999999991</v>
      </c>
      <c r="I15" s="440">
        <f>ROUND(G15/G7,5)*100</f>
        <v>6.4949999999999992</v>
      </c>
      <c r="J15" s="387">
        <v>2385527</v>
      </c>
      <c r="K15" s="440">
        <f t="shared" si="0"/>
        <v>85.748999999999995</v>
      </c>
      <c r="L15" s="440">
        <f>ROUND(J15/J7,5)*100</f>
        <v>5.3310000000000004</v>
      </c>
      <c r="M15" s="387">
        <v>3538019</v>
      </c>
      <c r="N15" s="439">
        <f t="shared" si="1"/>
        <v>148.31200000000001</v>
      </c>
      <c r="O15" s="439">
        <f>ROUND(M15/M7,5)*100</f>
        <v>7.5960000000000001</v>
      </c>
      <c r="P15" s="387">
        <v>4884297</v>
      </c>
      <c r="Q15" s="439">
        <f t="shared" si="2"/>
        <v>138.05199999999999</v>
      </c>
      <c r="R15" s="439">
        <f>ROUND(P15/P7,5)*100</f>
        <v>9.0190000000000001</v>
      </c>
      <c r="S15" s="521">
        <v>3885389</v>
      </c>
      <c r="T15" s="224">
        <f t="shared" si="5"/>
        <v>79.549000000000007</v>
      </c>
      <c r="U15" s="382">
        <f t="shared" si="3"/>
        <v>7.2330000000000005</v>
      </c>
    </row>
    <row r="16" spans="1:21" ht="20.100000000000001" customHeight="1" x14ac:dyDescent="0.15">
      <c r="A16" s="387">
        <v>30000</v>
      </c>
      <c r="B16" s="81"/>
      <c r="C16" s="595" t="s">
        <v>165</v>
      </c>
      <c r="D16" s="595"/>
      <c r="E16" s="595"/>
      <c r="F16" s="15"/>
      <c r="G16" s="387">
        <v>23000</v>
      </c>
      <c r="H16" s="440">
        <f t="shared" si="4"/>
        <v>76.667000000000002</v>
      </c>
      <c r="I16" s="440">
        <f>ROUND(G16/G7,5)*100</f>
        <v>5.3999999999999999E-2</v>
      </c>
      <c r="J16" s="387">
        <v>58650</v>
      </c>
      <c r="K16" s="440">
        <f t="shared" si="0"/>
        <v>254.99999999999997</v>
      </c>
      <c r="L16" s="440">
        <f>ROUND(J16/J7,5)*100</f>
        <v>0.13100000000000001</v>
      </c>
      <c r="M16" s="387">
        <v>67200</v>
      </c>
      <c r="N16" s="439">
        <f t="shared" si="1"/>
        <v>114.578</v>
      </c>
      <c r="O16" s="439">
        <f>ROUND(M16/M7,5)*100</f>
        <v>0.14400000000000002</v>
      </c>
      <c r="P16" s="387">
        <v>265685</v>
      </c>
      <c r="Q16" s="439">
        <f t="shared" si="2"/>
        <v>395.36500000000001</v>
      </c>
      <c r="R16" s="439">
        <f>ROUND(P16/P7,5)*100</f>
        <v>0.49100000000000005</v>
      </c>
      <c r="S16" s="521">
        <v>148125</v>
      </c>
      <c r="T16" s="224">
        <f>ROUND(S16/P16,5)*100</f>
        <v>55.752000000000002</v>
      </c>
      <c r="U16" s="382">
        <f t="shared" si="3"/>
        <v>0.27599999999999997</v>
      </c>
    </row>
    <row r="17" spans="1:21" ht="20.100000000000001" customHeight="1" x14ac:dyDescent="0.15">
      <c r="A17" s="387">
        <v>3629490</v>
      </c>
      <c r="B17" s="81"/>
      <c r="C17" s="595" t="s">
        <v>393</v>
      </c>
      <c r="D17" s="595"/>
      <c r="E17" s="595"/>
      <c r="F17" s="15"/>
      <c r="G17" s="387">
        <v>3935391</v>
      </c>
      <c r="H17" s="440">
        <f t="shared" si="4"/>
        <v>108.428</v>
      </c>
      <c r="I17" s="440">
        <f>ROUND(G17/G7,5)*100</f>
        <v>9.1880000000000006</v>
      </c>
      <c r="J17" s="387">
        <v>3910472</v>
      </c>
      <c r="K17" s="440">
        <f t="shared" si="0"/>
        <v>99.367000000000004</v>
      </c>
      <c r="L17" s="440">
        <f>ROUND(J17/J7,5)*100</f>
        <v>8.738999999999999</v>
      </c>
      <c r="M17" s="387">
        <v>4436183</v>
      </c>
      <c r="N17" s="439">
        <f t="shared" si="1"/>
        <v>113.44399999999999</v>
      </c>
      <c r="O17" s="439">
        <f>ROUND(M17/M7,5)*100</f>
        <v>9.5240000000000009</v>
      </c>
      <c r="P17" s="387">
        <v>3960655</v>
      </c>
      <c r="Q17" s="439">
        <f t="shared" si="2"/>
        <v>89.281000000000006</v>
      </c>
      <c r="R17" s="439">
        <f>ROUND(P17/P7,5)*100</f>
        <v>7.3129999999999997</v>
      </c>
      <c r="S17" s="521">
        <v>4122799</v>
      </c>
      <c r="T17" s="224">
        <f t="shared" si="5"/>
        <v>104.09399999999999</v>
      </c>
      <c r="U17" s="382">
        <f t="shared" si="3"/>
        <v>7.6749999999999998</v>
      </c>
    </row>
    <row r="18" spans="1:21" ht="20.100000000000001" customHeight="1" x14ac:dyDescent="0.15">
      <c r="A18" s="389">
        <v>5930157</v>
      </c>
      <c r="B18" s="81"/>
      <c r="C18" s="595" t="s">
        <v>166</v>
      </c>
      <c r="D18" s="595"/>
      <c r="E18" s="595"/>
      <c r="F18" s="15"/>
      <c r="G18" s="389">
        <v>6051998</v>
      </c>
      <c r="H18" s="440">
        <f t="shared" si="4"/>
        <v>102.05500000000001</v>
      </c>
      <c r="I18" s="440">
        <f>ROUND(G18/G7,5)*100</f>
        <v>14.13</v>
      </c>
      <c r="J18" s="389">
        <v>7178160</v>
      </c>
      <c r="K18" s="440">
        <f t="shared" si="0"/>
        <v>118.608</v>
      </c>
      <c r="L18" s="440">
        <f>ROUND(J18/J7,5)*100</f>
        <v>16.041</v>
      </c>
      <c r="M18" s="389">
        <v>6835630</v>
      </c>
      <c r="N18" s="439">
        <f t="shared" si="1"/>
        <v>95.228000000000009</v>
      </c>
      <c r="O18" s="439">
        <f>ROUND(M18/M7,5)*100</f>
        <v>14.676</v>
      </c>
      <c r="P18" s="389">
        <v>12774946</v>
      </c>
      <c r="Q18" s="439">
        <f t="shared" si="2"/>
        <v>186.88800000000001</v>
      </c>
      <c r="R18" s="439">
        <v>16.100000000000001</v>
      </c>
      <c r="S18" s="522">
        <v>12344698</v>
      </c>
      <c r="T18" s="224">
        <f t="shared" si="5"/>
        <v>96.631999999999991</v>
      </c>
      <c r="U18" s="382">
        <f t="shared" si="3"/>
        <v>22.980999999999998</v>
      </c>
    </row>
    <row r="19" spans="1:21" ht="20.100000000000001" customHeight="1" x14ac:dyDescent="0.15">
      <c r="A19" s="384">
        <v>4406195</v>
      </c>
      <c r="B19" s="81"/>
      <c r="C19" s="644" t="s">
        <v>167</v>
      </c>
      <c r="D19" s="644"/>
      <c r="E19" s="644"/>
      <c r="F19" s="15"/>
      <c r="G19" s="384">
        <v>5035630</v>
      </c>
      <c r="H19" s="440">
        <f t="shared" si="4"/>
        <v>114.285</v>
      </c>
      <c r="I19" s="241">
        <f>ROUND(G19/G7,5)*100</f>
        <v>11.757</v>
      </c>
      <c r="J19" s="384">
        <v>6115632</v>
      </c>
      <c r="K19" s="440">
        <f t="shared" si="0"/>
        <v>121.44699999999999</v>
      </c>
      <c r="L19" s="241">
        <f>ROUND(J19/J7,5)*100</f>
        <v>13.667000000000002</v>
      </c>
      <c r="M19" s="384">
        <v>5181631</v>
      </c>
      <c r="N19" s="439">
        <f t="shared" si="1"/>
        <v>84.728000000000009</v>
      </c>
      <c r="O19" s="241">
        <f>ROUND(M19/M7,5)*100</f>
        <v>11.125</v>
      </c>
      <c r="P19" s="384">
        <v>11286423</v>
      </c>
      <c r="Q19" s="439">
        <f t="shared" si="2"/>
        <v>217.816</v>
      </c>
      <c r="R19" s="241">
        <f>ROUND(P19/P7,5)*100</f>
        <v>20.84</v>
      </c>
      <c r="S19" s="520">
        <v>11125684</v>
      </c>
      <c r="T19" s="224">
        <f t="shared" si="5"/>
        <v>98.575999999999993</v>
      </c>
      <c r="U19" s="386">
        <f t="shared" si="3"/>
        <v>20.712</v>
      </c>
    </row>
    <row r="20" spans="1:21" ht="20.100000000000001" customHeight="1" x14ac:dyDescent="0.15">
      <c r="A20" s="384">
        <v>1523962</v>
      </c>
      <c r="B20" s="81"/>
      <c r="C20" s="644" t="s">
        <v>168</v>
      </c>
      <c r="D20" s="644"/>
      <c r="E20" s="644"/>
      <c r="F20" s="15"/>
      <c r="G20" s="384">
        <v>1016368</v>
      </c>
      <c r="H20" s="440">
        <f t="shared" si="4"/>
        <v>66.691999999999993</v>
      </c>
      <c r="I20" s="241">
        <f>ROUND(G20/G7,5)*100</f>
        <v>2.3730000000000002</v>
      </c>
      <c r="J20" s="384">
        <v>1062528</v>
      </c>
      <c r="K20" s="440">
        <f t="shared" si="0"/>
        <v>104.542</v>
      </c>
      <c r="L20" s="241">
        <f>ROUND(J20/J7,5)*100</f>
        <v>2.3740000000000001</v>
      </c>
      <c r="M20" s="384">
        <v>1653999</v>
      </c>
      <c r="N20" s="439">
        <f t="shared" si="1"/>
        <v>155.666</v>
      </c>
      <c r="O20" s="241">
        <f>ROUND(M20/M7,5)*100</f>
        <v>3.5510000000000002</v>
      </c>
      <c r="P20" s="384">
        <v>1488523</v>
      </c>
      <c r="Q20" s="439">
        <f t="shared" si="2"/>
        <v>89.995000000000005</v>
      </c>
      <c r="R20" s="241">
        <f>ROUND(P20/P7,5)*100</f>
        <v>2.7490000000000001</v>
      </c>
      <c r="S20" s="520">
        <v>1219014</v>
      </c>
      <c r="T20" s="224">
        <f t="shared" si="5"/>
        <v>81.894000000000005</v>
      </c>
      <c r="U20" s="386">
        <f>ROUND(S20/$S$7,5)*100</f>
        <v>2.2689999999999997</v>
      </c>
    </row>
    <row r="21" spans="1:21" ht="20.100000000000001" customHeight="1" x14ac:dyDescent="0.15">
      <c r="A21" s="246">
        <v>0</v>
      </c>
      <c r="B21" s="81"/>
      <c r="C21" s="595" t="s">
        <v>169</v>
      </c>
      <c r="D21" s="595"/>
      <c r="E21" s="595"/>
      <c r="F21" s="15"/>
      <c r="G21" s="246">
        <v>15578</v>
      </c>
      <c r="H21" s="394" t="s">
        <v>386</v>
      </c>
      <c r="I21" s="24" t="s">
        <v>95</v>
      </c>
      <c r="J21" s="246">
        <v>0</v>
      </c>
      <c r="K21" s="244">
        <v>0</v>
      </c>
      <c r="L21" s="244">
        <v>0</v>
      </c>
      <c r="M21" s="246">
        <v>0</v>
      </c>
      <c r="N21" s="246">
        <v>0</v>
      </c>
      <c r="O21" s="246">
        <v>0</v>
      </c>
      <c r="P21" s="246">
        <v>0</v>
      </c>
      <c r="Q21" s="246">
        <v>0</v>
      </c>
      <c r="R21" s="246">
        <v>0</v>
      </c>
      <c r="S21" s="270">
        <v>0</v>
      </c>
      <c r="T21" s="270">
        <v>0</v>
      </c>
      <c r="U21" s="391">
        <v>0</v>
      </c>
    </row>
    <row r="22" spans="1:21" ht="20.100000000000001" customHeight="1" x14ac:dyDescent="0.15">
      <c r="A22" s="246">
        <v>0</v>
      </c>
      <c r="B22" s="81"/>
      <c r="C22" s="595" t="s">
        <v>170</v>
      </c>
      <c r="D22" s="595"/>
      <c r="E22" s="595"/>
      <c r="F22" s="15"/>
      <c r="G22" s="246">
        <v>0</v>
      </c>
      <c r="H22" s="394" t="s">
        <v>386</v>
      </c>
      <c r="I22" s="24" t="s">
        <v>95</v>
      </c>
      <c r="J22" s="246">
        <v>0</v>
      </c>
      <c r="K22" s="244">
        <v>0</v>
      </c>
      <c r="L22" s="244">
        <v>0</v>
      </c>
      <c r="M22" s="246">
        <v>0</v>
      </c>
      <c r="N22" s="246">
        <v>0</v>
      </c>
      <c r="O22" s="246">
        <v>0</v>
      </c>
      <c r="P22" s="246">
        <v>0</v>
      </c>
      <c r="Q22" s="246">
        <v>0</v>
      </c>
      <c r="R22" s="246">
        <v>0</v>
      </c>
      <c r="S22" s="270">
        <v>0</v>
      </c>
      <c r="T22" s="270">
        <v>0</v>
      </c>
      <c r="U22" s="391">
        <v>0</v>
      </c>
    </row>
    <row r="23" spans="1:21" ht="6" customHeight="1" thickBot="1" x14ac:dyDescent="0.2">
      <c r="A23" s="162"/>
      <c r="B23" s="159"/>
      <c r="C23" s="160"/>
      <c r="D23" s="160"/>
      <c r="E23" s="160"/>
      <c r="F23" s="161"/>
      <c r="G23" s="162"/>
      <c r="H23" s="162"/>
      <c r="I23" s="162"/>
      <c r="J23" s="182"/>
      <c r="K23" s="162"/>
      <c r="L23" s="162"/>
      <c r="M23" s="182"/>
      <c r="N23" s="183"/>
      <c r="O23" s="182"/>
      <c r="P23" s="265"/>
      <c r="Q23" s="183"/>
      <c r="R23" s="182"/>
      <c r="S23" s="265"/>
      <c r="T23" s="266"/>
      <c r="U23" s="267"/>
    </row>
    <row r="24" spans="1:21" ht="15" customHeight="1" x14ac:dyDescent="0.15">
      <c r="M24" s="184"/>
      <c r="N24" s="184"/>
      <c r="O24" s="184"/>
      <c r="P24" s="184"/>
      <c r="Q24" s="184"/>
      <c r="R24" s="185"/>
      <c r="S24" s="184"/>
      <c r="T24" s="690" t="s">
        <v>28</v>
      </c>
      <c r="U24" s="690"/>
    </row>
    <row r="25" spans="1:21" ht="48" customHeight="1" x14ac:dyDescent="0.15">
      <c r="M25" s="184"/>
      <c r="N25" s="184"/>
      <c r="O25" s="184"/>
      <c r="P25" s="184"/>
      <c r="Q25" s="184"/>
      <c r="R25" s="184"/>
      <c r="S25" s="184"/>
      <c r="T25" s="184"/>
      <c r="U25" s="184"/>
    </row>
    <row r="26" spans="1:21" ht="15" customHeight="1" thickBot="1" x14ac:dyDescent="0.2">
      <c r="B26" s="19" t="s">
        <v>455</v>
      </c>
      <c r="M26" s="184"/>
      <c r="N26" s="184"/>
      <c r="O26" s="184"/>
      <c r="P26" s="184"/>
      <c r="Q26" s="184"/>
      <c r="R26" s="185"/>
      <c r="S26" s="690" t="s">
        <v>1</v>
      </c>
      <c r="T26" s="690"/>
      <c r="U26" s="690"/>
    </row>
    <row r="27" spans="1:21" ht="24.95" customHeight="1" x14ac:dyDescent="0.15">
      <c r="B27" s="547" t="s">
        <v>161</v>
      </c>
      <c r="C27" s="548"/>
      <c r="D27" s="548"/>
      <c r="E27" s="548"/>
      <c r="F27" s="548"/>
      <c r="G27" s="568" t="s">
        <v>394</v>
      </c>
      <c r="H27" s="569"/>
      <c r="I27" s="551"/>
      <c r="J27" s="600" t="s">
        <v>387</v>
      </c>
      <c r="K27" s="688"/>
      <c r="L27" s="689"/>
      <c r="M27" s="600" t="s">
        <v>361</v>
      </c>
      <c r="N27" s="688"/>
      <c r="O27" s="689"/>
      <c r="P27" s="687" t="s">
        <v>372</v>
      </c>
      <c r="Q27" s="687"/>
      <c r="R27" s="687"/>
      <c r="S27" s="694" t="s">
        <v>436</v>
      </c>
      <c r="T27" s="596"/>
      <c r="U27" s="597"/>
    </row>
    <row r="28" spans="1:21" ht="24.95" customHeight="1" x14ac:dyDescent="0.15">
      <c r="B28" s="549"/>
      <c r="C28" s="550"/>
      <c r="D28" s="550"/>
      <c r="E28" s="550"/>
      <c r="F28" s="550"/>
      <c r="G28" s="637" t="s">
        <v>32</v>
      </c>
      <c r="H28" s="445" t="s">
        <v>33</v>
      </c>
      <c r="I28" s="445" t="s">
        <v>171</v>
      </c>
      <c r="J28" s="633" t="s">
        <v>32</v>
      </c>
      <c r="K28" s="186" t="s">
        <v>33</v>
      </c>
      <c r="L28" s="186" t="s">
        <v>171</v>
      </c>
      <c r="M28" s="633" t="s">
        <v>32</v>
      </c>
      <c r="N28" s="186" t="s">
        <v>33</v>
      </c>
      <c r="O28" s="186" t="s">
        <v>171</v>
      </c>
      <c r="P28" s="633" t="s">
        <v>32</v>
      </c>
      <c r="Q28" s="186" t="s">
        <v>33</v>
      </c>
      <c r="R28" s="186" t="s">
        <v>171</v>
      </c>
      <c r="S28" s="695" t="s">
        <v>32</v>
      </c>
      <c r="T28" s="289" t="s">
        <v>33</v>
      </c>
      <c r="U28" s="290" t="s">
        <v>171</v>
      </c>
    </row>
    <row r="29" spans="1:21" ht="24.95" customHeight="1" x14ac:dyDescent="0.15">
      <c r="B29" s="549"/>
      <c r="C29" s="550"/>
      <c r="D29" s="550"/>
      <c r="E29" s="550"/>
      <c r="F29" s="550"/>
      <c r="G29" s="612"/>
      <c r="H29" s="451" t="s">
        <v>35</v>
      </c>
      <c r="I29" s="451" t="s">
        <v>172</v>
      </c>
      <c r="J29" s="633"/>
      <c r="K29" s="187" t="s">
        <v>35</v>
      </c>
      <c r="L29" s="187" t="s">
        <v>172</v>
      </c>
      <c r="M29" s="633"/>
      <c r="N29" s="187" t="s">
        <v>35</v>
      </c>
      <c r="O29" s="187" t="s">
        <v>172</v>
      </c>
      <c r="P29" s="633"/>
      <c r="Q29" s="187" t="s">
        <v>35</v>
      </c>
      <c r="R29" s="187" t="s">
        <v>172</v>
      </c>
      <c r="S29" s="695"/>
      <c r="T29" s="291" t="s">
        <v>35</v>
      </c>
      <c r="U29" s="292" t="s">
        <v>172</v>
      </c>
    </row>
    <row r="30" spans="1:21" ht="30" customHeight="1" x14ac:dyDescent="0.15">
      <c r="B30" s="682" t="s">
        <v>173</v>
      </c>
      <c r="C30" s="683"/>
      <c r="D30" s="683"/>
      <c r="E30" s="683"/>
      <c r="F30" s="683"/>
      <c r="G30" s="164">
        <v>20120727</v>
      </c>
      <c r="H30" s="165">
        <v>101.3</v>
      </c>
      <c r="I30" s="163" t="s">
        <v>174</v>
      </c>
      <c r="J30" s="164">
        <v>20711759</v>
      </c>
      <c r="K30" s="163">
        <f>ROUND(J30/G30,5)*100</f>
        <v>102.93699999999998</v>
      </c>
      <c r="L30" s="188" t="s">
        <v>174</v>
      </c>
      <c r="M30" s="164">
        <v>21099941</v>
      </c>
      <c r="N30" s="163">
        <f>ROUND(M30/J30,5)*100</f>
        <v>101.874</v>
      </c>
      <c r="O30" s="188" t="s">
        <v>174</v>
      </c>
      <c r="P30" s="164">
        <v>20561565</v>
      </c>
      <c r="Q30" s="163">
        <f>ROUND(P30/M30,5)*100</f>
        <v>97.448000000000008</v>
      </c>
      <c r="R30" s="188" t="s">
        <v>174</v>
      </c>
      <c r="S30" s="523">
        <v>20507471</v>
      </c>
      <c r="T30" s="293">
        <f>ROUND(S30/P30,5)*100</f>
        <v>99.736999999999995</v>
      </c>
      <c r="U30" s="294" t="s">
        <v>174</v>
      </c>
    </row>
    <row r="31" spans="1:21" ht="6" customHeight="1" x14ac:dyDescent="0.15">
      <c r="B31" s="684"/>
      <c r="C31" s="616"/>
      <c r="D31" s="454"/>
      <c r="E31" s="431"/>
      <c r="F31" s="25"/>
      <c r="G31" s="166"/>
      <c r="H31" s="167"/>
      <c r="I31" s="167"/>
      <c r="J31" s="166"/>
      <c r="K31" s="167"/>
      <c r="L31" s="189"/>
      <c r="M31" s="166"/>
      <c r="N31" s="167"/>
      <c r="O31" s="189"/>
      <c r="P31" s="166"/>
      <c r="Q31" s="167"/>
      <c r="R31" s="189"/>
      <c r="S31" s="295"/>
      <c r="T31" s="167"/>
      <c r="U31" s="392"/>
    </row>
    <row r="32" spans="1:21" ht="20.100000000000001" customHeight="1" x14ac:dyDescent="0.15">
      <c r="B32" s="685" t="s">
        <v>175</v>
      </c>
      <c r="C32" s="686"/>
      <c r="D32" s="168"/>
      <c r="E32" s="436" t="s">
        <v>85</v>
      </c>
      <c r="F32" s="21"/>
      <c r="G32" s="166">
        <v>19760302</v>
      </c>
      <c r="H32" s="165">
        <v>99.1</v>
      </c>
      <c r="I32" s="326">
        <v>89.1</v>
      </c>
      <c r="J32" s="166">
        <v>19773987</v>
      </c>
      <c r="K32" s="165">
        <f>ROUND(J32/G32,5)*100</f>
        <v>100.069</v>
      </c>
      <c r="L32" s="326">
        <v>87.2</v>
      </c>
      <c r="M32" s="166">
        <v>19818331</v>
      </c>
      <c r="N32" s="165">
        <f>ROUND(M32/J32,5)*100</f>
        <v>100.224</v>
      </c>
      <c r="O32" s="190">
        <f>SUM(O33:O39)</f>
        <v>87</v>
      </c>
      <c r="P32" s="166">
        <f>SUM(P33:P39)</f>
        <v>20312040</v>
      </c>
      <c r="Q32" s="165">
        <f>ROUND(P32/M32,5)*100</f>
        <v>102.491</v>
      </c>
      <c r="R32" s="190">
        <f>SUM(R33:R39)</f>
        <v>91.999999999999986</v>
      </c>
      <c r="S32" s="295">
        <f>SUM(S33:S39)</f>
        <v>20507471</v>
      </c>
      <c r="T32" s="296">
        <f>ROUND(S32/P32,5)*100</f>
        <v>100.96199999999999</v>
      </c>
      <c r="U32" s="376">
        <f>SUM(U33:U39)</f>
        <v>88.300000000000011</v>
      </c>
    </row>
    <row r="33" spans="2:21" ht="20.100000000000001" customHeight="1" x14ac:dyDescent="0.15">
      <c r="B33" s="685"/>
      <c r="C33" s="686"/>
      <c r="D33" s="168"/>
      <c r="E33" s="436" t="s">
        <v>176</v>
      </c>
      <c r="F33" s="21"/>
      <c r="G33" s="166">
        <v>5683093</v>
      </c>
      <c r="H33" s="165">
        <v>95.4</v>
      </c>
      <c r="I33" s="190">
        <v>25.6</v>
      </c>
      <c r="J33" s="166">
        <v>5227724</v>
      </c>
      <c r="K33" s="165">
        <f t="shared" ref="K33:K39" si="6">ROUND(J33/G33,5)*100</f>
        <v>91.986999999999995</v>
      </c>
      <c r="L33" s="190">
        <v>23</v>
      </c>
      <c r="M33" s="166">
        <v>5173654</v>
      </c>
      <c r="N33" s="165">
        <f t="shared" ref="N33:N39" si="7">ROUND(M33/J33,5)*100</f>
        <v>98.965999999999994</v>
      </c>
      <c r="O33" s="190">
        <v>22.7</v>
      </c>
      <c r="P33" s="166">
        <v>5301066</v>
      </c>
      <c r="Q33" s="165">
        <f t="shared" ref="Q33:Q39" si="8">ROUND(P33/M33,5)*100</f>
        <v>102.46299999999999</v>
      </c>
      <c r="R33" s="190">
        <v>24</v>
      </c>
      <c r="S33" s="295">
        <v>5415282</v>
      </c>
      <c r="T33" s="296">
        <f t="shared" ref="T33:T39" si="9">ROUND(S33/P33,5)*100</f>
        <v>102.155</v>
      </c>
      <c r="U33" s="376">
        <v>23.3</v>
      </c>
    </row>
    <row r="34" spans="2:21" ht="20.100000000000001" customHeight="1" x14ac:dyDescent="0.15">
      <c r="B34" s="685"/>
      <c r="C34" s="686"/>
      <c r="D34" s="168"/>
      <c r="E34" s="436" t="s">
        <v>177</v>
      </c>
      <c r="F34" s="21"/>
      <c r="G34" s="166">
        <v>3326801</v>
      </c>
      <c r="H34" s="165">
        <v>99.8</v>
      </c>
      <c r="I34" s="440">
        <v>15</v>
      </c>
      <c r="J34" s="166">
        <v>3863463</v>
      </c>
      <c r="K34" s="165">
        <f t="shared" si="6"/>
        <v>116.131</v>
      </c>
      <c r="L34" s="440">
        <v>17</v>
      </c>
      <c r="M34" s="166">
        <v>3930291</v>
      </c>
      <c r="N34" s="165">
        <f t="shared" si="7"/>
        <v>101.73</v>
      </c>
      <c r="O34" s="440">
        <v>17.3</v>
      </c>
      <c r="P34" s="166">
        <v>4279127</v>
      </c>
      <c r="Q34" s="165">
        <f t="shared" si="8"/>
        <v>108.87599999999999</v>
      </c>
      <c r="R34" s="440">
        <v>19.399999999999999</v>
      </c>
      <c r="S34" s="295">
        <v>4411016</v>
      </c>
      <c r="T34" s="296">
        <f t="shared" si="9"/>
        <v>103.08200000000001</v>
      </c>
      <c r="U34" s="524">
        <v>19</v>
      </c>
    </row>
    <row r="35" spans="2:21" ht="20.100000000000001" customHeight="1" x14ac:dyDescent="0.15">
      <c r="B35" s="685"/>
      <c r="C35" s="686"/>
      <c r="D35" s="168"/>
      <c r="E35" s="436" t="s">
        <v>18</v>
      </c>
      <c r="F35" s="21"/>
      <c r="G35" s="166">
        <v>3520663</v>
      </c>
      <c r="H35" s="165">
        <v>98.5</v>
      </c>
      <c r="I35" s="440">
        <v>15.9</v>
      </c>
      <c r="J35" s="166">
        <v>3502385</v>
      </c>
      <c r="K35" s="165">
        <f t="shared" si="6"/>
        <v>99.480999999999995</v>
      </c>
      <c r="L35" s="440">
        <v>15.4</v>
      </c>
      <c r="M35" s="166">
        <v>3381602</v>
      </c>
      <c r="N35" s="165">
        <f t="shared" si="7"/>
        <v>96.551000000000002</v>
      </c>
      <c r="O35" s="440">
        <v>14.8</v>
      </c>
      <c r="P35" s="166">
        <v>3363531</v>
      </c>
      <c r="Q35" s="165">
        <f t="shared" si="8"/>
        <v>99.465999999999994</v>
      </c>
      <c r="R35" s="440">
        <v>15.2</v>
      </c>
      <c r="S35" s="295">
        <v>3160541</v>
      </c>
      <c r="T35" s="296">
        <f t="shared" si="9"/>
        <v>93.965000000000003</v>
      </c>
      <c r="U35" s="524">
        <v>13.6</v>
      </c>
    </row>
    <row r="36" spans="2:21" ht="20.100000000000001" customHeight="1" x14ac:dyDescent="0.15">
      <c r="B36" s="685"/>
      <c r="C36" s="686"/>
      <c r="D36" s="168"/>
      <c r="E36" s="436" t="s">
        <v>178</v>
      </c>
      <c r="F36" s="21"/>
      <c r="G36" s="166">
        <v>3734607</v>
      </c>
      <c r="H36" s="165">
        <v>104.7</v>
      </c>
      <c r="I36" s="440">
        <v>16.8</v>
      </c>
      <c r="J36" s="166">
        <v>3619870</v>
      </c>
      <c r="K36" s="165">
        <f t="shared" si="6"/>
        <v>96.927999999999997</v>
      </c>
      <c r="L36" s="440">
        <v>16</v>
      </c>
      <c r="M36" s="166">
        <v>3692506</v>
      </c>
      <c r="N36" s="165">
        <f t="shared" si="7"/>
        <v>102.00700000000001</v>
      </c>
      <c r="O36" s="440">
        <v>16.2</v>
      </c>
      <c r="P36" s="166">
        <v>3678648</v>
      </c>
      <c r="Q36" s="165">
        <f t="shared" si="8"/>
        <v>99.625</v>
      </c>
      <c r="R36" s="440">
        <v>16.7</v>
      </c>
      <c r="S36" s="295">
        <v>3842765</v>
      </c>
      <c r="T36" s="296">
        <f t="shared" si="9"/>
        <v>104.461</v>
      </c>
      <c r="U36" s="524">
        <v>16.600000000000001</v>
      </c>
    </row>
    <row r="37" spans="2:21" ht="20.100000000000001" customHeight="1" x14ac:dyDescent="0.15">
      <c r="B37" s="685"/>
      <c r="C37" s="686"/>
      <c r="D37" s="168"/>
      <c r="E37" s="436" t="s">
        <v>179</v>
      </c>
      <c r="F37" s="21"/>
      <c r="G37" s="166">
        <v>252906</v>
      </c>
      <c r="H37" s="165">
        <v>98.2</v>
      </c>
      <c r="I37" s="440">
        <v>1.1000000000000001</v>
      </c>
      <c r="J37" s="166">
        <v>248218</v>
      </c>
      <c r="K37" s="165">
        <f t="shared" si="6"/>
        <v>98.146000000000001</v>
      </c>
      <c r="L37" s="440">
        <v>1.1000000000000001</v>
      </c>
      <c r="M37" s="166">
        <v>270340</v>
      </c>
      <c r="N37" s="165">
        <f t="shared" si="7"/>
        <v>108.91200000000001</v>
      </c>
      <c r="O37" s="440">
        <v>1.2</v>
      </c>
      <c r="P37" s="166">
        <v>293112</v>
      </c>
      <c r="Q37" s="165">
        <f t="shared" si="8"/>
        <v>108.423</v>
      </c>
      <c r="R37" s="440">
        <v>1.3</v>
      </c>
      <c r="S37" s="295">
        <v>279381</v>
      </c>
      <c r="T37" s="296">
        <f t="shared" si="9"/>
        <v>95.315000000000012</v>
      </c>
      <c r="U37" s="524">
        <v>1.2</v>
      </c>
    </row>
    <row r="38" spans="2:21" ht="20.100000000000001" customHeight="1" x14ac:dyDescent="0.15">
      <c r="B38" s="685"/>
      <c r="C38" s="686"/>
      <c r="D38" s="168"/>
      <c r="E38" s="436" t="s">
        <v>180</v>
      </c>
      <c r="F38" s="21"/>
      <c r="G38" s="166">
        <v>908218</v>
      </c>
      <c r="H38" s="165">
        <v>103.6</v>
      </c>
      <c r="I38" s="440">
        <v>4.0999999999999996</v>
      </c>
      <c r="J38" s="166">
        <v>883371</v>
      </c>
      <c r="K38" s="165">
        <f t="shared" si="6"/>
        <v>97.263999999999996</v>
      </c>
      <c r="L38" s="440">
        <v>3.9</v>
      </c>
      <c r="M38" s="166">
        <v>805355</v>
      </c>
      <c r="N38" s="165">
        <f t="shared" si="7"/>
        <v>91.168000000000006</v>
      </c>
      <c r="O38" s="440">
        <v>3.5</v>
      </c>
      <c r="P38" s="166">
        <v>1006205</v>
      </c>
      <c r="Q38" s="165">
        <f t="shared" si="8"/>
        <v>124.93899999999999</v>
      </c>
      <c r="R38" s="440">
        <v>4.5999999999999996</v>
      </c>
      <c r="S38" s="295">
        <v>913311</v>
      </c>
      <c r="T38" s="296">
        <f t="shared" si="9"/>
        <v>90.768000000000001</v>
      </c>
      <c r="U38" s="524">
        <v>3.9</v>
      </c>
    </row>
    <row r="39" spans="2:21" ht="20.100000000000001" customHeight="1" x14ac:dyDescent="0.15">
      <c r="B39" s="685"/>
      <c r="C39" s="686"/>
      <c r="D39" s="168"/>
      <c r="E39" s="436" t="s">
        <v>181</v>
      </c>
      <c r="F39" s="21"/>
      <c r="G39" s="166">
        <v>2334014</v>
      </c>
      <c r="H39" s="165">
        <v>98.1</v>
      </c>
      <c r="I39" s="440">
        <v>10.5</v>
      </c>
      <c r="J39" s="166">
        <v>2428956</v>
      </c>
      <c r="K39" s="165">
        <f t="shared" si="6"/>
        <v>104.06800000000001</v>
      </c>
      <c r="L39" s="440">
        <v>10.7</v>
      </c>
      <c r="M39" s="166">
        <v>2564583</v>
      </c>
      <c r="N39" s="165">
        <f t="shared" si="7"/>
        <v>105.58399999999999</v>
      </c>
      <c r="O39" s="440">
        <v>11.3</v>
      </c>
      <c r="P39" s="166">
        <v>2390351</v>
      </c>
      <c r="Q39" s="165">
        <f t="shared" si="8"/>
        <v>93.206000000000003</v>
      </c>
      <c r="R39" s="440">
        <v>10.8</v>
      </c>
      <c r="S39" s="295">
        <v>2485175</v>
      </c>
      <c r="T39" s="296">
        <f t="shared" si="9"/>
        <v>103.96700000000001</v>
      </c>
      <c r="U39" s="524">
        <v>10.7</v>
      </c>
    </row>
    <row r="40" spans="2:21" ht="6" customHeight="1" thickBot="1" x14ac:dyDescent="0.2">
      <c r="B40" s="131"/>
      <c r="C40" s="432"/>
      <c r="D40" s="170"/>
      <c r="E40" s="118"/>
      <c r="F40" s="171"/>
      <c r="G40" s="214"/>
      <c r="H40" s="172"/>
      <c r="I40" s="172"/>
      <c r="J40" s="214"/>
      <c r="K40" s="172"/>
      <c r="L40" s="172"/>
      <c r="M40" s="214"/>
      <c r="N40" s="172"/>
      <c r="O40" s="172"/>
      <c r="P40" s="214"/>
      <c r="Q40" s="172"/>
      <c r="R40" s="172"/>
      <c r="S40" s="214"/>
      <c r="T40" s="172"/>
      <c r="U40" s="191"/>
    </row>
    <row r="41" spans="2:21" ht="15" customHeight="1" x14ac:dyDescent="0.15">
      <c r="B41" s="583" t="s">
        <v>182</v>
      </c>
      <c r="C41" s="583"/>
      <c r="D41" s="583"/>
      <c r="E41" s="583"/>
      <c r="F41" s="583"/>
      <c r="G41" s="583"/>
      <c r="H41" s="583"/>
      <c r="I41" s="583"/>
      <c r="J41" s="583"/>
      <c r="K41" s="583"/>
      <c r="L41" s="583"/>
      <c r="M41" s="431"/>
      <c r="N41" s="431"/>
      <c r="O41" s="431"/>
      <c r="P41" s="431"/>
      <c r="Q41" s="431"/>
      <c r="R41" s="431"/>
      <c r="S41" s="431"/>
      <c r="T41" s="644" t="s">
        <v>28</v>
      </c>
      <c r="U41" s="644"/>
    </row>
    <row r="42" spans="2:21" ht="15" customHeight="1" x14ac:dyDescent="0.15">
      <c r="B42" s="431" t="s">
        <v>27</v>
      </c>
      <c r="C42" s="431"/>
      <c r="D42" s="431"/>
      <c r="E42" s="431"/>
      <c r="F42" s="431"/>
      <c r="G42" s="431"/>
      <c r="H42" s="431"/>
      <c r="I42" s="431"/>
      <c r="J42" s="431"/>
      <c r="K42" s="431"/>
      <c r="L42" s="431"/>
      <c r="M42" s="431"/>
      <c r="N42" s="431"/>
      <c r="O42" s="431"/>
      <c r="P42" s="431"/>
      <c r="Q42" s="431"/>
      <c r="R42" s="431"/>
      <c r="S42" s="431"/>
      <c r="T42" s="431"/>
    </row>
    <row r="44" spans="2:21" ht="20.100000000000001" customHeight="1" x14ac:dyDescent="0.15">
      <c r="P44" s="393"/>
    </row>
  </sheetData>
  <sheetProtection sheet="1" objects="1" scenarios="1"/>
  <mergeCells count="51">
    <mergeCell ref="S27:U27"/>
    <mergeCell ref="S28:S29"/>
    <mergeCell ref="T41:U41"/>
    <mergeCell ref="S3:U3"/>
    <mergeCell ref="S4:S5"/>
    <mergeCell ref="U4:U5"/>
    <mergeCell ref="T24:U24"/>
    <mergeCell ref="S26:U26"/>
    <mergeCell ref="B31:C31"/>
    <mergeCell ref="B32:C39"/>
    <mergeCell ref="B41:L41"/>
    <mergeCell ref="M3:O3"/>
    <mergeCell ref="P3:R3"/>
    <mergeCell ref="M4:M5"/>
    <mergeCell ref="R4:R5"/>
    <mergeCell ref="P27:R27"/>
    <mergeCell ref="C18:E18"/>
    <mergeCell ref="C19:E19"/>
    <mergeCell ref="C20:E20"/>
    <mergeCell ref="C21:E21"/>
    <mergeCell ref="C22:E22"/>
    <mergeCell ref="C13:E13"/>
    <mergeCell ref="C14:E14"/>
    <mergeCell ref="C15:E15"/>
    <mergeCell ref="J3:L3"/>
    <mergeCell ref="G4:G5"/>
    <mergeCell ref="J4:J5"/>
    <mergeCell ref="B6:E6"/>
    <mergeCell ref="B7:F7"/>
    <mergeCell ref="L4:L5"/>
    <mergeCell ref="I4:I5"/>
    <mergeCell ref="B3:F5"/>
    <mergeCell ref="G3:I3"/>
    <mergeCell ref="O4:O5"/>
    <mergeCell ref="P4:P5"/>
    <mergeCell ref="B27:F29"/>
    <mergeCell ref="G27:I27"/>
    <mergeCell ref="J27:L27"/>
    <mergeCell ref="M27:O27"/>
    <mergeCell ref="G28:G29"/>
    <mergeCell ref="J28:J29"/>
    <mergeCell ref="M28:M29"/>
    <mergeCell ref="P28:P29"/>
    <mergeCell ref="C16:E16"/>
    <mergeCell ref="C17:E17"/>
    <mergeCell ref="B30:F30"/>
    <mergeCell ref="C8:E8"/>
    <mergeCell ref="C9:E9"/>
    <mergeCell ref="C10:E10"/>
    <mergeCell ref="C11:E11"/>
    <mergeCell ref="C12:E12"/>
  </mergeCells>
  <phoneticPr fontId="28"/>
  <printOptions horizontalCentered="1"/>
  <pageMargins left="0.59055118110236227" right="0.59055118110236227" top="0.59055118110236227" bottom="0.59055118110236227" header="0.39370078740157483" footer="0.39370078740157483"/>
  <pageSetup paperSize="9" firstPageNumber="167" orientation="portrait" useFirstPageNumber="1" verticalDpi="300" r:id="rId1"/>
  <headerFooter scaleWithDoc="0" alignWithMargins="0">
    <oddHeader>&amp;R&amp;"ＭＳ 明朝,標準"&amp;10財　政</oddHeader>
    <oddFooter>&amp;C&amp;"ＭＳ 明朝,標準"&amp;12&amp;A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61"/>
  <sheetViews>
    <sheetView view="pageBreakPreview" zoomScale="85" zoomScaleNormal="90" zoomScaleSheetLayoutView="85" workbookViewId="0">
      <pane xSplit="3" topLeftCell="D1" activePane="topRight" state="frozen"/>
      <selection activeCell="M42" sqref="M42"/>
      <selection pane="topRight" activeCell="K1" sqref="K1:T1048576"/>
    </sheetView>
  </sheetViews>
  <sheetFormatPr defaultRowHeight="17.100000000000001" customHeight="1" x14ac:dyDescent="0.15"/>
  <cols>
    <col min="1" max="1" width="4" style="52" customWidth="1"/>
    <col min="2" max="2" width="2.25" style="52" customWidth="1"/>
    <col min="3" max="3" width="20.5" style="52" customWidth="1"/>
    <col min="4" max="4" width="0.25" style="52" customWidth="1"/>
    <col min="5" max="6" width="11.875" style="52" customWidth="1"/>
    <col min="7" max="7" width="6.875" style="52" customWidth="1"/>
    <col min="8" max="9" width="11.875" style="52" customWidth="1"/>
    <col min="10" max="10" width="6.875" style="52" customWidth="1"/>
    <col min="11" max="12" width="11.875" style="52" hidden="1" customWidth="1"/>
    <col min="13" max="13" width="6.875" style="52" hidden="1" customWidth="1"/>
    <col min="14" max="15" width="11.875" style="52" hidden="1" customWidth="1"/>
    <col min="16" max="16" width="6.875" style="52" hidden="1" customWidth="1"/>
    <col min="17" max="18" width="12.625" style="52" hidden="1" customWidth="1"/>
    <col min="19" max="19" width="6.875" style="52" hidden="1" customWidth="1"/>
    <col min="20" max="20" width="0" style="52" hidden="1" customWidth="1"/>
    <col min="21" max="16384" width="9" style="52"/>
  </cols>
  <sheetData>
    <row r="1" spans="1:33" ht="5.0999999999999996" customHeight="1" x14ac:dyDescent="0.15">
      <c r="A1" s="255"/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54"/>
      <c r="O1" s="54"/>
      <c r="P1" s="192"/>
      <c r="Q1" s="54"/>
      <c r="R1" s="54"/>
      <c r="S1" s="192"/>
    </row>
    <row r="2" spans="1:33" ht="15" customHeight="1" thickBot="1" x14ac:dyDescent="0.2">
      <c r="A2" s="19" t="s">
        <v>456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P2" s="192"/>
      <c r="S2" s="192" t="s">
        <v>1</v>
      </c>
    </row>
    <row r="3" spans="1:33" ht="15.95" customHeight="1" x14ac:dyDescent="0.15">
      <c r="A3" s="562" t="s">
        <v>183</v>
      </c>
      <c r="B3" s="701"/>
      <c r="C3" s="701"/>
      <c r="D3" s="563"/>
      <c r="E3" s="568" t="s">
        <v>375</v>
      </c>
      <c r="F3" s="569"/>
      <c r="G3" s="551"/>
      <c r="H3" s="568" t="s">
        <v>376</v>
      </c>
      <c r="I3" s="569"/>
      <c r="J3" s="551"/>
      <c r="K3" s="568" t="s">
        <v>377</v>
      </c>
      <c r="L3" s="569"/>
      <c r="M3" s="551"/>
      <c r="N3" s="569" t="s">
        <v>378</v>
      </c>
      <c r="O3" s="569"/>
      <c r="P3" s="710"/>
      <c r="Q3" s="705" t="s">
        <v>414</v>
      </c>
      <c r="R3" s="705"/>
      <c r="S3" s="706"/>
    </row>
    <row r="4" spans="1:33" ht="15.95" customHeight="1" x14ac:dyDescent="0.15">
      <c r="A4" s="566"/>
      <c r="B4" s="702"/>
      <c r="C4" s="702"/>
      <c r="D4" s="567"/>
      <c r="E4" s="400" t="s">
        <v>31</v>
      </c>
      <c r="F4" s="400" t="s">
        <v>32</v>
      </c>
      <c r="G4" s="400" t="s">
        <v>34</v>
      </c>
      <c r="H4" s="258" t="s">
        <v>31</v>
      </c>
      <c r="I4" s="258" t="s">
        <v>32</v>
      </c>
      <c r="J4" s="258" t="s">
        <v>34</v>
      </c>
      <c r="K4" s="258" t="s">
        <v>31</v>
      </c>
      <c r="L4" s="258" t="s">
        <v>32</v>
      </c>
      <c r="M4" s="258" t="s">
        <v>34</v>
      </c>
      <c r="N4" s="254" t="s">
        <v>31</v>
      </c>
      <c r="O4" s="258" t="s">
        <v>32</v>
      </c>
      <c r="P4" s="401" t="s">
        <v>34</v>
      </c>
      <c r="Q4" s="406" t="s">
        <v>31</v>
      </c>
      <c r="R4" s="271" t="s">
        <v>32</v>
      </c>
      <c r="S4" s="297" t="s">
        <v>34</v>
      </c>
    </row>
    <row r="5" spans="1:33" ht="5.25" customHeight="1" x14ac:dyDescent="0.15">
      <c r="A5" s="699" t="s">
        <v>184</v>
      </c>
      <c r="B5" s="259"/>
      <c r="C5" s="27"/>
      <c r="D5" s="28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99"/>
      <c r="R5" s="299"/>
      <c r="S5" s="300"/>
    </row>
    <row r="6" spans="1:33" ht="15" customHeight="1" x14ac:dyDescent="0.15">
      <c r="A6" s="696"/>
      <c r="B6" s="697" t="s">
        <v>185</v>
      </c>
      <c r="C6" s="599"/>
      <c r="D6" s="698"/>
      <c r="E6" s="24">
        <f>SUM(E7:E13)</f>
        <v>2018246</v>
      </c>
      <c r="F6" s="24">
        <f>SUM(F7:F13)</f>
        <v>1804481</v>
      </c>
      <c r="G6" s="194">
        <f>F6/F6*100</f>
        <v>100</v>
      </c>
      <c r="H6" s="24">
        <f>SUM(H7:H13)</f>
        <v>2018246</v>
      </c>
      <c r="I6" s="24">
        <f>SUM(I7:I14)</f>
        <v>1804481</v>
      </c>
      <c r="J6" s="194">
        <f>I6/I6*100</f>
        <v>100</v>
      </c>
      <c r="K6" s="24">
        <f>SUM(K7:K13)</f>
        <v>2077684</v>
      </c>
      <c r="L6" s="24">
        <f>SUM(L7:L14)</f>
        <v>1875860</v>
      </c>
      <c r="M6" s="194">
        <f>L6/L6*100</f>
        <v>100</v>
      </c>
      <c r="N6" s="24">
        <f>SUM(N7:N13)</f>
        <v>2007031</v>
      </c>
      <c r="O6" s="24">
        <f>SUM(O7:O14)</f>
        <v>2016855</v>
      </c>
      <c r="P6" s="194">
        <f>O6/O6*100</f>
        <v>100</v>
      </c>
      <c r="Q6" s="29">
        <f>SUM(Q7:Q13)</f>
        <v>1974965</v>
      </c>
      <c r="R6" s="29">
        <f>SUM(R7:R14)</f>
        <v>1868692</v>
      </c>
      <c r="S6" s="301">
        <f>R6/R6*100</f>
        <v>100</v>
      </c>
    </row>
    <row r="7" spans="1:33" ht="15" customHeight="1" x14ac:dyDescent="0.15">
      <c r="A7" s="696"/>
      <c r="B7" s="195"/>
      <c r="C7" s="256" t="s">
        <v>48</v>
      </c>
      <c r="D7" s="30"/>
      <c r="E7" s="24">
        <v>1016241</v>
      </c>
      <c r="F7" s="24">
        <v>998647</v>
      </c>
      <c r="G7" s="194">
        <f>F7/F6*100</f>
        <v>55.342616519653021</v>
      </c>
      <c r="H7" s="24">
        <v>1016241</v>
      </c>
      <c r="I7" s="24">
        <v>998647</v>
      </c>
      <c r="J7" s="194">
        <f>I7/I6*100</f>
        <v>55.342616519653021</v>
      </c>
      <c r="K7" s="24">
        <v>1030004</v>
      </c>
      <c r="L7" s="24">
        <v>1007208</v>
      </c>
      <c r="M7" s="194">
        <f>L7/L6*100</f>
        <v>53.693132749778769</v>
      </c>
      <c r="N7" s="24">
        <v>1000357</v>
      </c>
      <c r="O7" s="24">
        <v>1001415</v>
      </c>
      <c r="P7" s="194">
        <f>O7/O6*100</f>
        <v>49.652305197944322</v>
      </c>
      <c r="Q7" s="29">
        <v>988465</v>
      </c>
      <c r="R7" s="29">
        <v>1011670</v>
      </c>
      <c r="S7" s="301">
        <f>R7/R6*100</f>
        <v>54.13786755655827</v>
      </c>
    </row>
    <row r="8" spans="1:33" ht="15" customHeight="1" x14ac:dyDescent="0.15">
      <c r="A8" s="696"/>
      <c r="B8" s="195"/>
      <c r="C8" s="256" t="s">
        <v>186</v>
      </c>
      <c r="D8" s="30"/>
      <c r="E8" s="24">
        <v>166064</v>
      </c>
      <c r="F8" s="24">
        <v>112413</v>
      </c>
      <c r="G8" s="194">
        <f>F8/F6*100</f>
        <v>6.2296582784745302</v>
      </c>
      <c r="H8" s="24">
        <v>166064</v>
      </c>
      <c r="I8" s="24">
        <v>112413</v>
      </c>
      <c r="J8" s="194">
        <f>I8/I6*100</f>
        <v>6.2296582784745302</v>
      </c>
      <c r="K8" s="24">
        <v>145451</v>
      </c>
      <c r="L8" s="24">
        <v>66538</v>
      </c>
      <c r="M8" s="194">
        <f>L8/L6*100</f>
        <v>3.5470664122056017</v>
      </c>
      <c r="N8" s="24">
        <v>105913</v>
      </c>
      <c r="O8" s="24">
        <v>117008</v>
      </c>
      <c r="P8" s="194">
        <f>O8/O6*100</f>
        <v>5.8015077930738697</v>
      </c>
      <c r="Q8" s="29">
        <v>195905</v>
      </c>
      <c r="R8" s="29">
        <v>134229</v>
      </c>
      <c r="S8" s="301">
        <f>R8/R6*100</f>
        <v>7.1830456811502383</v>
      </c>
    </row>
    <row r="9" spans="1:33" ht="15" customHeight="1" x14ac:dyDescent="0.15">
      <c r="A9" s="696"/>
      <c r="B9" s="195"/>
      <c r="C9" s="256" t="s">
        <v>50</v>
      </c>
      <c r="D9" s="30"/>
      <c r="E9" s="24">
        <v>93900</v>
      </c>
      <c r="F9" s="24">
        <v>42640</v>
      </c>
      <c r="G9" s="194">
        <f>F9/F6*100</f>
        <v>2.3630063159434762</v>
      </c>
      <c r="H9" s="24">
        <v>93900</v>
      </c>
      <c r="I9" s="24">
        <v>42640</v>
      </c>
      <c r="J9" s="194">
        <f>I9/I6*100</f>
        <v>2.3630063159434762</v>
      </c>
      <c r="K9" s="24">
        <v>107060</v>
      </c>
      <c r="L9" s="24">
        <v>87435</v>
      </c>
      <c r="M9" s="194">
        <f>L9/L6*100</f>
        <v>4.6610621261714629</v>
      </c>
      <c r="N9" s="24">
        <v>59225</v>
      </c>
      <c r="O9" s="24">
        <v>49785</v>
      </c>
      <c r="P9" s="194">
        <f>O9/O6*100</f>
        <v>2.4684471615460706</v>
      </c>
      <c r="Q9" s="29">
        <v>54440</v>
      </c>
      <c r="R9" s="29">
        <v>28138</v>
      </c>
      <c r="S9" s="301">
        <f>R9/R6*100</f>
        <v>1.5057591085101236</v>
      </c>
    </row>
    <row r="10" spans="1:33" ht="15" customHeight="1" x14ac:dyDescent="0.15">
      <c r="A10" s="696"/>
      <c r="B10" s="195"/>
      <c r="C10" s="256" t="s">
        <v>187</v>
      </c>
      <c r="D10" s="30"/>
      <c r="E10" s="24">
        <v>372026</v>
      </c>
      <c r="F10" s="24">
        <v>372026</v>
      </c>
      <c r="G10" s="194">
        <f>F10/F6*100</f>
        <v>20.616786765834608</v>
      </c>
      <c r="H10" s="24">
        <v>372026</v>
      </c>
      <c r="I10" s="24">
        <v>372026</v>
      </c>
      <c r="J10" s="194">
        <f>I10/I6*100</f>
        <v>20.616786765834608</v>
      </c>
      <c r="K10" s="24">
        <v>417044</v>
      </c>
      <c r="L10" s="24">
        <v>417044</v>
      </c>
      <c r="M10" s="194">
        <f>L10/L6*100</f>
        <v>22.232149520753147</v>
      </c>
      <c r="N10" s="24">
        <v>544423</v>
      </c>
      <c r="O10" s="24">
        <v>544423</v>
      </c>
      <c r="P10" s="194">
        <f>O10/O6*100</f>
        <v>26.993660922574996</v>
      </c>
      <c r="Q10" s="29">
        <v>309495</v>
      </c>
      <c r="R10" s="29">
        <v>309495</v>
      </c>
      <c r="S10" s="301">
        <f>R10/R6*100</f>
        <v>16.562119386180278</v>
      </c>
    </row>
    <row r="11" spans="1:33" ht="15" customHeight="1" x14ac:dyDescent="0.15">
      <c r="A11" s="696"/>
      <c r="B11" s="195"/>
      <c r="C11" s="256" t="s">
        <v>188</v>
      </c>
      <c r="D11" s="30"/>
      <c r="E11" s="24">
        <v>32444</v>
      </c>
      <c r="F11" s="24">
        <v>32444</v>
      </c>
      <c r="G11" s="194">
        <f>F11/F6*100</f>
        <v>1.7979685017464855</v>
      </c>
      <c r="H11" s="24">
        <v>32444</v>
      </c>
      <c r="I11" s="24">
        <v>32444</v>
      </c>
      <c r="J11" s="194">
        <f>I11/I6*100</f>
        <v>1.7979685017464855</v>
      </c>
      <c r="K11" s="24">
        <v>37346</v>
      </c>
      <c r="L11" s="24">
        <v>37345</v>
      </c>
      <c r="M11" s="194">
        <f>L11/L6*100</f>
        <v>1.9908202104634676</v>
      </c>
      <c r="N11" s="24">
        <v>44533</v>
      </c>
      <c r="O11" s="24">
        <v>44533</v>
      </c>
      <c r="P11" s="194">
        <f>O11/O6*100</f>
        <v>2.2080417283344613</v>
      </c>
      <c r="Q11" s="29">
        <v>170980</v>
      </c>
      <c r="R11" s="29">
        <v>170981</v>
      </c>
      <c r="S11" s="301">
        <f>R11/R6*100</f>
        <v>9.1497689292831552</v>
      </c>
    </row>
    <row r="12" spans="1:33" ht="15" customHeight="1" x14ac:dyDescent="0.15">
      <c r="A12" s="696"/>
      <c r="B12" s="195"/>
      <c r="C12" s="256" t="s">
        <v>189</v>
      </c>
      <c r="D12" s="30"/>
      <c r="E12" s="24">
        <v>1271</v>
      </c>
      <c r="F12" s="24">
        <v>6811</v>
      </c>
      <c r="G12" s="194">
        <f>F12/F6*100</f>
        <v>0.3774492499505398</v>
      </c>
      <c r="H12" s="24">
        <v>1271</v>
      </c>
      <c r="I12" s="24">
        <v>6811</v>
      </c>
      <c r="J12" s="194">
        <f>I12/I6*100</f>
        <v>0.3774492499505398</v>
      </c>
      <c r="K12" s="24">
        <v>779</v>
      </c>
      <c r="L12" s="24">
        <v>1690</v>
      </c>
      <c r="M12" s="194">
        <f>L12/L6*100</f>
        <v>9.0092011130894628E-2</v>
      </c>
      <c r="N12" s="24">
        <v>780</v>
      </c>
      <c r="O12" s="24">
        <v>17191</v>
      </c>
      <c r="P12" s="194">
        <f>O12/O6*100</f>
        <v>0.85236667980593561</v>
      </c>
      <c r="Q12" s="29">
        <v>780</v>
      </c>
      <c r="R12" s="29">
        <v>17079</v>
      </c>
      <c r="S12" s="301">
        <f>R12/R6*100</f>
        <v>0.91395478762685345</v>
      </c>
    </row>
    <row r="13" spans="1:33" ht="15" customHeight="1" x14ac:dyDescent="0.15">
      <c r="A13" s="696"/>
      <c r="B13" s="195"/>
      <c r="C13" s="256" t="s">
        <v>190</v>
      </c>
      <c r="D13" s="30"/>
      <c r="E13" s="24">
        <v>336300</v>
      </c>
      <c r="F13" s="24">
        <v>239500</v>
      </c>
      <c r="G13" s="194">
        <f>F13/F6*100</f>
        <v>13.27251436839734</v>
      </c>
      <c r="H13" s="24">
        <v>336300</v>
      </c>
      <c r="I13" s="24">
        <v>239500</v>
      </c>
      <c r="J13" s="194">
        <f>I13/I6*100</f>
        <v>13.27251436839734</v>
      </c>
      <c r="K13" s="24">
        <v>340000</v>
      </c>
      <c r="L13" s="24">
        <v>258600</v>
      </c>
      <c r="M13" s="194">
        <f>L13/L6*100</f>
        <v>13.785676969496658</v>
      </c>
      <c r="N13" s="24">
        <v>251800</v>
      </c>
      <c r="O13" s="24">
        <v>242500</v>
      </c>
      <c r="P13" s="194">
        <f>O13/O6*100</f>
        <v>12.023670516720339</v>
      </c>
      <c r="Q13" s="29">
        <v>254900</v>
      </c>
      <c r="R13" s="29">
        <v>197100</v>
      </c>
      <c r="S13" s="301">
        <f>R13/R6*100</f>
        <v>10.547484550691072</v>
      </c>
    </row>
    <row r="14" spans="1:33" ht="3.75" customHeight="1" x14ac:dyDescent="0.15">
      <c r="A14" s="700"/>
      <c r="B14" s="196"/>
      <c r="C14" s="197"/>
      <c r="D14" s="198"/>
      <c r="E14" s="24"/>
      <c r="F14" s="24"/>
      <c r="G14" s="54"/>
      <c r="H14" s="24"/>
      <c r="I14" s="24"/>
      <c r="J14" s="54"/>
      <c r="K14" s="24"/>
      <c r="L14" s="24"/>
      <c r="M14" s="54"/>
      <c r="N14" s="24"/>
      <c r="O14" s="24"/>
      <c r="P14" s="54"/>
      <c r="Q14" s="29"/>
      <c r="R14" s="29"/>
      <c r="S14" s="302"/>
    </row>
    <row r="15" spans="1:33" ht="3.75" customHeight="1" x14ac:dyDescent="0.15">
      <c r="A15" s="260"/>
      <c r="B15" s="199"/>
      <c r="C15" s="200"/>
      <c r="D15" s="201"/>
      <c r="E15" s="11"/>
      <c r="F15" s="11"/>
      <c r="G15" s="54"/>
      <c r="H15" s="11"/>
      <c r="I15" s="11"/>
      <c r="J15" s="54"/>
      <c r="K15" s="11"/>
      <c r="L15" s="11"/>
      <c r="M15" s="54"/>
      <c r="N15" s="11"/>
      <c r="O15" s="11"/>
      <c r="P15" s="54"/>
      <c r="Q15" s="303"/>
      <c r="R15" s="303"/>
      <c r="S15" s="302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</row>
    <row r="16" spans="1:33" ht="15" customHeight="1" x14ac:dyDescent="0.15">
      <c r="A16" s="696" t="s">
        <v>191</v>
      </c>
      <c r="B16" s="697" t="s">
        <v>192</v>
      </c>
      <c r="C16" s="599"/>
      <c r="D16" s="698"/>
      <c r="E16" s="24">
        <f>SUM(E17:E20)</f>
        <v>2018246</v>
      </c>
      <c r="F16" s="24">
        <f>SUM(F17:F20)</f>
        <v>1767136</v>
      </c>
      <c r="G16" s="194">
        <f>F16/F16*100</f>
        <v>100</v>
      </c>
      <c r="H16" s="24">
        <f>SUM(H17:H20)</f>
        <v>2018246</v>
      </c>
      <c r="I16" s="24">
        <f>SUM(I17:I20)</f>
        <v>1767136</v>
      </c>
      <c r="J16" s="194">
        <f>I16/I16*100</f>
        <v>100</v>
      </c>
      <c r="K16" s="24">
        <f>SUM(K17:K20)</f>
        <v>2077684</v>
      </c>
      <c r="L16" s="24">
        <f>SUM(L17:L20)</f>
        <v>1831327</v>
      </c>
      <c r="M16" s="194">
        <f>L16/L16*100</f>
        <v>100</v>
      </c>
      <c r="N16" s="24">
        <f>SUM(N17:N20)</f>
        <v>2007031</v>
      </c>
      <c r="O16" s="24">
        <f>SUM(O17:O20)</f>
        <v>1845874</v>
      </c>
      <c r="P16" s="194">
        <f>O16/O16*100</f>
        <v>100</v>
      </c>
      <c r="Q16" s="29">
        <f>SUM(Q17:Q20)</f>
        <v>1974965</v>
      </c>
      <c r="R16" s="29">
        <f>SUM(R17:R20)</f>
        <v>1772019</v>
      </c>
      <c r="S16" s="301">
        <f>R16/R16*100</f>
        <v>100</v>
      </c>
    </row>
    <row r="17" spans="1:24" ht="15" customHeight="1" x14ac:dyDescent="0.15">
      <c r="A17" s="696"/>
      <c r="B17" s="202"/>
      <c r="C17" s="256" t="s">
        <v>193</v>
      </c>
      <c r="D17" s="30"/>
      <c r="E17" s="24">
        <v>1523392</v>
      </c>
      <c r="F17" s="24">
        <v>1287334</v>
      </c>
      <c r="G17" s="194">
        <f>F17/F16*100</f>
        <v>72.848609275120864</v>
      </c>
      <c r="H17" s="24">
        <v>1523392</v>
      </c>
      <c r="I17" s="24">
        <v>1287334</v>
      </c>
      <c r="J17" s="194">
        <f>I17/I16*100</f>
        <v>72.848609275120864</v>
      </c>
      <c r="K17" s="24">
        <v>1601159</v>
      </c>
      <c r="L17" s="24">
        <v>1369368</v>
      </c>
      <c r="M17" s="194">
        <f>L17/L16*100</f>
        <v>74.774630636691313</v>
      </c>
      <c r="N17" s="24">
        <v>1552600</v>
      </c>
      <c r="O17" s="24">
        <v>1396468</v>
      </c>
      <c r="P17" s="194">
        <f>O17/O16*100</f>
        <v>75.653484474021511</v>
      </c>
      <c r="Q17" s="29">
        <v>1535056</v>
      </c>
      <c r="R17" s="29">
        <v>1347015</v>
      </c>
      <c r="S17" s="301">
        <f>R17/R16*100</f>
        <v>76.015832787345957</v>
      </c>
    </row>
    <row r="18" spans="1:24" ht="15" customHeight="1" x14ac:dyDescent="0.15">
      <c r="A18" s="696"/>
      <c r="B18" s="202"/>
      <c r="C18" s="256" t="s">
        <v>194</v>
      </c>
      <c r="D18" s="30"/>
      <c r="E18" s="24">
        <v>479854</v>
      </c>
      <c r="F18" s="24">
        <v>479802</v>
      </c>
      <c r="G18" s="194">
        <f>F18/F16*100</f>
        <v>27.151390724879125</v>
      </c>
      <c r="H18" s="24">
        <v>479854</v>
      </c>
      <c r="I18" s="24">
        <v>479802</v>
      </c>
      <c r="J18" s="194">
        <f>I18/I16*100</f>
        <v>27.151390724879125</v>
      </c>
      <c r="K18" s="24">
        <v>461977</v>
      </c>
      <c r="L18" s="24">
        <v>461959</v>
      </c>
      <c r="M18" s="194">
        <f>L18/L16*100</f>
        <v>25.22536936330868</v>
      </c>
      <c r="N18" s="24">
        <v>449431</v>
      </c>
      <c r="O18" s="24">
        <v>449406</v>
      </c>
      <c r="P18" s="194">
        <f>O18/O16*100</f>
        <v>24.346515525978479</v>
      </c>
      <c r="Q18" s="29">
        <v>425005</v>
      </c>
      <c r="R18" s="29">
        <v>425004</v>
      </c>
      <c r="S18" s="301">
        <f>R18/R16*100</f>
        <v>23.98416721265404</v>
      </c>
    </row>
    <row r="19" spans="1:24" ht="15" customHeight="1" x14ac:dyDescent="0.15">
      <c r="A19" s="696"/>
      <c r="B19" s="202"/>
      <c r="C19" s="256" t="s">
        <v>195</v>
      </c>
      <c r="D19" s="30"/>
      <c r="E19" s="24">
        <v>0</v>
      </c>
      <c r="F19" s="24">
        <v>0</v>
      </c>
      <c r="G19" s="194">
        <f t="shared" ref="G19:G20" si="0">F19/$O$16*100</f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9">
        <v>0</v>
      </c>
      <c r="R19" s="29">
        <v>0</v>
      </c>
      <c r="S19" s="304">
        <v>0</v>
      </c>
    </row>
    <row r="20" spans="1:24" ht="15" customHeight="1" x14ac:dyDescent="0.15">
      <c r="A20" s="696"/>
      <c r="B20" s="202"/>
      <c r="C20" s="256" t="s">
        <v>196</v>
      </c>
      <c r="D20" s="30"/>
      <c r="E20" s="24">
        <v>15000</v>
      </c>
      <c r="F20" s="24">
        <v>0</v>
      </c>
      <c r="G20" s="194">
        <f t="shared" si="0"/>
        <v>0</v>
      </c>
      <c r="H20" s="24">
        <v>15000</v>
      </c>
      <c r="I20" s="24">
        <v>0</v>
      </c>
      <c r="J20" s="24">
        <v>0</v>
      </c>
      <c r="K20" s="24">
        <v>14548</v>
      </c>
      <c r="L20" s="24">
        <v>0</v>
      </c>
      <c r="M20" s="24">
        <v>0</v>
      </c>
      <c r="N20" s="24">
        <v>5000</v>
      </c>
      <c r="O20" s="24">
        <v>0</v>
      </c>
      <c r="P20" s="24">
        <v>0</v>
      </c>
      <c r="Q20" s="29">
        <v>14904</v>
      </c>
      <c r="R20" s="29">
        <v>0</v>
      </c>
      <c r="S20" s="304">
        <v>0</v>
      </c>
    </row>
    <row r="21" spans="1:24" ht="5.25" customHeight="1" x14ac:dyDescent="0.15">
      <c r="A21" s="261"/>
      <c r="B21" s="257"/>
      <c r="C21" s="197"/>
      <c r="D21" s="203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305"/>
      <c r="R21" s="305"/>
      <c r="S21" s="302"/>
      <c r="T21" s="54"/>
      <c r="U21" s="54"/>
      <c r="V21" s="54"/>
      <c r="W21" s="54"/>
      <c r="X21" s="54"/>
    </row>
    <row r="22" spans="1:24" ht="15" customHeight="1" thickBot="1" x14ac:dyDescent="0.2">
      <c r="A22" s="117"/>
      <c r="B22" s="204"/>
      <c r="C22" s="205" t="s">
        <v>197</v>
      </c>
      <c r="D22" s="171"/>
      <c r="E22" s="147"/>
      <c r="F22" s="232">
        <f>F6-F16</f>
        <v>37345</v>
      </c>
      <c r="G22" s="206" t="s">
        <v>198</v>
      </c>
      <c r="H22" s="147"/>
      <c r="I22" s="232">
        <f>I6-I16</f>
        <v>37345</v>
      </c>
      <c r="J22" s="206" t="s">
        <v>198</v>
      </c>
      <c r="K22" s="147"/>
      <c r="L22" s="232">
        <f>L6-L16</f>
        <v>44533</v>
      </c>
      <c r="M22" s="206" t="s">
        <v>198</v>
      </c>
      <c r="N22" s="232"/>
      <c r="O22" s="232">
        <f>O6-O16</f>
        <v>170981</v>
      </c>
      <c r="P22" s="206" t="s">
        <v>198</v>
      </c>
      <c r="Q22" s="176"/>
      <c r="R22" s="176">
        <f>R6-R16</f>
        <v>96673</v>
      </c>
      <c r="S22" s="306" t="s">
        <v>198</v>
      </c>
    </row>
    <row r="23" spans="1:24" ht="15" customHeight="1" x14ac:dyDescent="0.15">
      <c r="A23" s="19" t="s">
        <v>350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M23" s="19"/>
      <c r="P23" s="133"/>
      <c r="S23" s="133" t="s">
        <v>199</v>
      </c>
    </row>
    <row r="24" spans="1:24" ht="15" customHeight="1" x14ac:dyDescent="0.15">
      <c r="A24" s="19" t="s">
        <v>200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</row>
    <row r="25" spans="1:24" ht="15" customHeight="1" thickBot="1" x14ac:dyDescent="0.2">
      <c r="A25" s="19" t="s">
        <v>457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P25" s="192"/>
      <c r="S25" s="192" t="s">
        <v>1</v>
      </c>
    </row>
    <row r="26" spans="1:24" ht="15.95" customHeight="1" x14ac:dyDescent="0.15">
      <c r="A26" s="547" t="s">
        <v>183</v>
      </c>
      <c r="B26" s="548"/>
      <c r="C26" s="548"/>
      <c r="D26" s="548"/>
      <c r="E26" s="548" t="s">
        <v>375</v>
      </c>
      <c r="F26" s="548"/>
      <c r="G26" s="548"/>
      <c r="H26" s="568" t="s">
        <v>353</v>
      </c>
      <c r="I26" s="569"/>
      <c r="J26" s="707"/>
      <c r="K26" s="708" t="s">
        <v>363</v>
      </c>
      <c r="L26" s="709"/>
      <c r="M26" s="709"/>
      <c r="N26" s="568" t="s">
        <v>378</v>
      </c>
      <c r="O26" s="569"/>
      <c r="P26" s="710"/>
      <c r="Q26" s="703" t="s">
        <v>414</v>
      </c>
      <c r="R26" s="703"/>
      <c r="S26" s="704"/>
    </row>
    <row r="27" spans="1:24" ht="15.95" customHeight="1" x14ac:dyDescent="0.15">
      <c r="A27" s="549"/>
      <c r="B27" s="550"/>
      <c r="C27" s="550"/>
      <c r="D27" s="550"/>
      <c r="E27" s="401" t="s">
        <v>31</v>
      </c>
      <c r="F27" s="401" t="s">
        <v>32</v>
      </c>
      <c r="G27" s="401" t="s">
        <v>34</v>
      </c>
      <c r="H27" s="401" t="s">
        <v>31</v>
      </c>
      <c r="I27" s="401" t="s">
        <v>32</v>
      </c>
      <c r="J27" s="402" t="s">
        <v>34</v>
      </c>
      <c r="K27" s="247" t="s">
        <v>31</v>
      </c>
      <c r="L27" s="401" t="s">
        <v>32</v>
      </c>
      <c r="M27" s="401" t="s">
        <v>34</v>
      </c>
      <c r="N27" s="401" t="s">
        <v>31</v>
      </c>
      <c r="O27" s="401" t="s">
        <v>32</v>
      </c>
      <c r="P27" s="152" t="s">
        <v>34</v>
      </c>
      <c r="Q27" s="274" t="s">
        <v>31</v>
      </c>
      <c r="R27" s="271" t="s">
        <v>32</v>
      </c>
      <c r="S27" s="297" t="s">
        <v>34</v>
      </c>
    </row>
    <row r="28" spans="1:24" ht="5.25" customHeight="1" x14ac:dyDescent="0.15">
      <c r="A28" s="699" t="s">
        <v>201</v>
      </c>
      <c r="B28" s="259"/>
      <c r="C28" s="27"/>
      <c r="D28" s="28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99"/>
      <c r="R28" s="299"/>
      <c r="S28" s="300"/>
    </row>
    <row r="29" spans="1:24" ht="15" customHeight="1" x14ac:dyDescent="0.15">
      <c r="A29" s="696"/>
      <c r="B29" s="697" t="s">
        <v>202</v>
      </c>
      <c r="C29" s="599"/>
      <c r="D29" s="698"/>
      <c r="E29" s="24">
        <f>SUM(E30:E41)</f>
        <v>14702857</v>
      </c>
      <c r="F29" s="24">
        <f>SUM(F30:F41)</f>
        <v>13909493</v>
      </c>
      <c r="G29" s="207">
        <v>100</v>
      </c>
      <c r="H29" s="24">
        <f>SUM(H30:H41)</f>
        <v>15034510</v>
      </c>
      <c r="I29" s="24">
        <f>SUM(I30:I41)</f>
        <v>14142349</v>
      </c>
      <c r="J29" s="194">
        <f>ROUND(I29/I29,5)*100</f>
        <v>100</v>
      </c>
      <c r="K29" s="407">
        <f>SUM(K30:K41)</f>
        <v>17300077</v>
      </c>
      <c r="L29" s="407">
        <f>SUM(L30:L41)</f>
        <v>16120057</v>
      </c>
      <c r="M29" s="194">
        <f>ROUND(L29/L29,5)*100</f>
        <v>100</v>
      </c>
      <c r="N29" s="407">
        <f>SUM(N30:N41)</f>
        <v>15953932</v>
      </c>
      <c r="O29" s="407">
        <f>SUM(O30:O41)</f>
        <v>15556230</v>
      </c>
      <c r="P29" s="194">
        <f>ROUND(O29/O29,5)*100</f>
        <v>100</v>
      </c>
      <c r="Q29" s="424">
        <f>SUM(Q30:Q41)</f>
        <v>16284105</v>
      </c>
      <c r="R29" s="424">
        <f>SUM(R30:R41)</f>
        <v>15680180</v>
      </c>
      <c r="S29" s="301">
        <f>ROUND(R29/R29,5)*100</f>
        <v>100</v>
      </c>
    </row>
    <row r="30" spans="1:24" ht="15" customHeight="1" x14ac:dyDescent="0.15">
      <c r="A30" s="696"/>
      <c r="B30" s="32"/>
      <c r="C30" s="256" t="s">
        <v>203</v>
      </c>
      <c r="D30" s="21"/>
      <c r="E30" s="33">
        <v>2361339</v>
      </c>
      <c r="F30" s="24">
        <v>2187155</v>
      </c>
      <c r="G30" s="193">
        <f>ROUND(F30/F29,5)*100</f>
        <v>15.723999999999998</v>
      </c>
      <c r="H30" s="33">
        <v>2191192</v>
      </c>
      <c r="I30" s="24">
        <v>2158944</v>
      </c>
      <c r="J30" s="194">
        <f>ROUND(I30/I29,5)*100</f>
        <v>15.265999999999998</v>
      </c>
      <c r="K30" s="407">
        <v>2388577</v>
      </c>
      <c r="L30" s="407">
        <v>2237223</v>
      </c>
      <c r="M30" s="194">
        <f>ROUND(L30/L29,5)*100</f>
        <v>13.879</v>
      </c>
      <c r="N30" s="407">
        <v>2247022</v>
      </c>
      <c r="O30" s="407">
        <v>2185342</v>
      </c>
      <c r="P30" s="194">
        <f>ROUND(O30/O29,5)*100</f>
        <v>14.048</v>
      </c>
      <c r="Q30" s="307">
        <v>2208212</v>
      </c>
      <c r="R30" s="307">
        <v>2155263</v>
      </c>
      <c r="S30" s="301">
        <f>ROUND(R30/R29,5)*100</f>
        <v>13.744999999999999</v>
      </c>
    </row>
    <row r="31" spans="1:24" ht="15" customHeight="1" x14ac:dyDescent="0.15">
      <c r="A31" s="696"/>
      <c r="B31" s="32"/>
      <c r="C31" s="256" t="s">
        <v>48</v>
      </c>
      <c r="D31" s="21"/>
      <c r="E31" s="33">
        <v>4127</v>
      </c>
      <c r="F31" s="24">
        <v>3923</v>
      </c>
      <c r="G31" s="193">
        <f>ROUND(F31/F29,5)*100</f>
        <v>2.7999999999999997E-2</v>
      </c>
      <c r="H31" s="33">
        <v>3898</v>
      </c>
      <c r="I31" s="24">
        <v>3948</v>
      </c>
      <c r="J31" s="234">
        <f>ROUND(I31/I29,5)*100</f>
        <v>2.7999999999999997E-2</v>
      </c>
      <c r="K31" s="407">
        <v>3922</v>
      </c>
      <c r="L31" s="407">
        <v>3672</v>
      </c>
      <c r="M31" s="194">
        <f>ROUND(L31/L29,5)*100</f>
        <v>2.3E-2</v>
      </c>
      <c r="N31" s="407">
        <v>3962</v>
      </c>
      <c r="O31" s="407">
        <v>3447</v>
      </c>
      <c r="P31" s="194">
        <f>ROUND(O31/O29,5)*100</f>
        <v>2.2000000000000002E-2</v>
      </c>
      <c r="Q31" s="307">
        <v>3848</v>
      </c>
      <c r="R31" s="307">
        <v>3161</v>
      </c>
      <c r="S31" s="301">
        <f>ROUND(R31/R29,5)*100</f>
        <v>0.02</v>
      </c>
    </row>
    <row r="32" spans="1:24" ht="15" customHeight="1" x14ac:dyDescent="0.15">
      <c r="A32" s="696"/>
      <c r="B32" s="32"/>
      <c r="C32" s="256" t="s">
        <v>186</v>
      </c>
      <c r="D32" s="21"/>
      <c r="E32" s="33">
        <v>5670934</v>
      </c>
      <c r="F32" s="24">
        <v>5342390</v>
      </c>
      <c r="G32" s="193">
        <f>ROUND(F32/F29,5)*100</f>
        <v>38.408000000000001</v>
      </c>
      <c r="H32" s="33">
        <v>5497007</v>
      </c>
      <c r="I32" s="24">
        <v>5838479</v>
      </c>
      <c r="J32" s="194">
        <f>ROUND(I32/I29,5)*100</f>
        <v>41.283999999999999</v>
      </c>
      <c r="K32" s="407">
        <v>5453873</v>
      </c>
      <c r="L32" s="407">
        <v>5387839</v>
      </c>
      <c r="M32" s="194">
        <f>ROUND(L32/L29,5)*100</f>
        <v>33.423000000000002</v>
      </c>
      <c r="N32" s="407">
        <v>5537560</v>
      </c>
      <c r="O32" s="407">
        <v>5239465</v>
      </c>
      <c r="P32" s="194">
        <f>ROUND(O32/O29,5)*100</f>
        <v>33.680999999999997</v>
      </c>
      <c r="Q32" s="307">
        <v>5307209</v>
      </c>
      <c r="R32" s="307">
        <v>5293084</v>
      </c>
      <c r="S32" s="301">
        <f>ROUND(R32/R29,5)*100</f>
        <v>33.756999999999998</v>
      </c>
    </row>
    <row r="33" spans="1:29" ht="15" customHeight="1" x14ac:dyDescent="0.15">
      <c r="A33" s="696"/>
      <c r="B33" s="32"/>
      <c r="C33" s="256" t="s">
        <v>204</v>
      </c>
      <c r="D33" s="21"/>
      <c r="E33" s="33">
        <v>447479</v>
      </c>
      <c r="F33" s="24">
        <v>411907</v>
      </c>
      <c r="G33" s="193">
        <f>ROUND(F33/F29,5)*100</f>
        <v>2.9610000000000003</v>
      </c>
      <c r="H33" s="33">
        <v>436914</v>
      </c>
      <c r="I33" s="24">
        <v>411157</v>
      </c>
      <c r="J33" s="194">
        <f>ROUND(I33/I29,5)*100</f>
        <v>2.907</v>
      </c>
      <c r="K33" s="407">
        <v>234689</v>
      </c>
      <c r="L33" s="407">
        <v>224157</v>
      </c>
      <c r="M33" s="194">
        <f>ROUND(L33/L29,5)*100</f>
        <v>1.391</v>
      </c>
      <c r="N33" s="407">
        <v>136489</v>
      </c>
      <c r="O33" s="407">
        <v>132191</v>
      </c>
      <c r="P33" s="194">
        <f>ROUND(O33/O29,5)*100</f>
        <v>0.85000000000000009</v>
      </c>
      <c r="Q33" s="307">
        <v>141059</v>
      </c>
      <c r="R33" s="307">
        <v>89532</v>
      </c>
      <c r="S33" s="301">
        <f>ROUND(R33/R29,5)*100</f>
        <v>0.57099999999999995</v>
      </c>
    </row>
    <row r="34" spans="1:29" ht="15" customHeight="1" x14ac:dyDescent="0.15">
      <c r="A34" s="696"/>
      <c r="B34" s="32"/>
      <c r="C34" s="256" t="s">
        <v>205</v>
      </c>
      <c r="D34" s="21"/>
      <c r="E34" s="33">
        <v>558682</v>
      </c>
      <c r="F34" s="24">
        <v>558683</v>
      </c>
      <c r="G34" s="193">
        <f>ROUND(F34/F29,5)*100</f>
        <v>4.0169999999999995</v>
      </c>
      <c r="H34" s="33">
        <v>489481</v>
      </c>
      <c r="I34" s="24">
        <v>489482</v>
      </c>
      <c r="J34" s="194">
        <f>ROUND(I34/I29,5)*100</f>
        <v>3.4610000000000003</v>
      </c>
      <c r="K34" s="407">
        <v>737013</v>
      </c>
      <c r="L34" s="407">
        <v>737014</v>
      </c>
      <c r="M34" s="194">
        <f>ROUND(L34/L29,5)*100</f>
        <v>4.5720000000000001</v>
      </c>
      <c r="N34" s="407">
        <v>827230</v>
      </c>
      <c r="O34" s="407">
        <v>827230</v>
      </c>
      <c r="P34" s="194">
        <f>ROUND(O34/O29,5)*100</f>
        <v>5.3179999999999996</v>
      </c>
      <c r="Q34" s="307">
        <v>1008573</v>
      </c>
      <c r="R34" s="307">
        <v>1008573</v>
      </c>
      <c r="S34" s="301">
        <f>ROUND(R34/R29,5)*100</f>
        <v>6.4320000000000004</v>
      </c>
    </row>
    <row r="35" spans="1:29" ht="15" customHeight="1" x14ac:dyDescent="0.15">
      <c r="A35" s="696"/>
      <c r="B35" s="32"/>
      <c r="C35" s="256" t="s">
        <v>50</v>
      </c>
      <c r="D35" s="21"/>
      <c r="E35" s="33">
        <v>1072562</v>
      </c>
      <c r="F35" s="24">
        <v>1002542</v>
      </c>
      <c r="G35" s="193">
        <f>ROUND(F35/F29,5)*100</f>
        <v>7.2080000000000002</v>
      </c>
      <c r="H35" s="33">
        <v>1017838</v>
      </c>
      <c r="I35" s="24">
        <v>1062432</v>
      </c>
      <c r="J35" s="194">
        <f>ROUND(I35/I29,5)*100</f>
        <v>7.5120000000000005</v>
      </c>
      <c r="K35" s="407">
        <v>1101593</v>
      </c>
      <c r="L35" s="407">
        <v>967682</v>
      </c>
      <c r="M35" s="194">
        <f>ROUND(L35/L29,5)*100</f>
        <v>6.0030000000000001</v>
      </c>
      <c r="N35" s="407">
        <v>1006693</v>
      </c>
      <c r="O35" s="407">
        <v>961983</v>
      </c>
      <c r="P35" s="194">
        <f>ROUND(O35/O29,5)*100</f>
        <v>6.1840000000000002</v>
      </c>
      <c r="Q35" s="307">
        <v>966040</v>
      </c>
      <c r="R35" s="307">
        <v>939245</v>
      </c>
      <c r="S35" s="301">
        <f>ROUND(R35/R29,5)*100</f>
        <v>5.99</v>
      </c>
    </row>
    <row r="36" spans="1:29" ht="15" customHeight="1" x14ac:dyDescent="0.15">
      <c r="A36" s="696"/>
      <c r="B36" s="32"/>
      <c r="C36" s="256" t="s">
        <v>206</v>
      </c>
      <c r="D36" s="21"/>
      <c r="E36" s="33">
        <v>1</v>
      </c>
      <c r="F36" s="24">
        <v>0</v>
      </c>
      <c r="G36" s="193">
        <f>ROUND(F36/F29,5)*100</f>
        <v>0</v>
      </c>
      <c r="H36" s="33">
        <v>1</v>
      </c>
      <c r="I36" s="24">
        <v>0</v>
      </c>
      <c r="J36" s="24">
        <v>0</v>
      </c>
      <c r="K36" s="407">
        <v>1</v>
      </c>
      <c r="L36" s="407">
        <v>0</v>
      </c>
      <c r="M36" s="24">
        <v>0</v>
      </c>
      <c r="N36" s="407">
        <v>0</v>
      </c>
      <c r="O36" s="407">
        <v>0</v>
      </c>
      <c r="P36" s="24">
        <v>0</v>
      </c>
      <c r="Q36" s="307">
        <v>0</v>
      </c>
      <c r="R36" s="307">
        <v>0</v>
      </c>
      <c r="S36" s="304">
        <v>0</v>
      </c>
    </row>
    <row r="37" spans="1:29" ht="15" customHeight="1" x14ac:dyDescent="0.15">
      <c r="A37" s="696"/>
      <c r="B37" s="32"/>
      <c r="C37" s="256" t="s">
        <v>207</v>
      </c>
      <c r="D37" s="21"/>
      <c r="E37" s="33">
        <v>2444880</v>
      </c>
      <c r="F37" s="24">
        <v>2233492</v>
      </c>
      <c r="G37" s="193">
        <f>ROUND(F37/F29,5)*100</f>
        <v>16.056999999999999</v>
      </c>
      <c r="H37" s="33">
        <v>2498926</v>
      </c>
      <c r="I37" s="24">
        <v>2412813</v>
      </c>
      <c r="J37" s="194">
        <f>ROUND(I37/I29,5)*100</f>
        <v>17.061</v>
      </c>
      <c r="K37" s="407">
        <v>4805814</v>
      </c>
      <c r="L37" s="407">
        <v>4518316</v>
      </c>
      <c r="M37" s="194">
        <f>ROUND(L37/L29,5)*100</f>
        <v>28.029</v>
      </c>
      <c r="N37" s="407">
        <v>4449921</v>
      </c>
      <c r="O37" s="407">
        <v>4449922</v>
      </c>
      <c r="P37" s="194">
        <f>ROUND(O37/O29,5)*100</f>
        <v>28.605000000000004</v>
      </c>
      <c r="Q37" s="307">
        <v>4814972</v>
      </c>
      <c r="R37" s="307">
        <v>4365256</v>
      </c>
      <c r="S37" s="301">
        <f>ROUND(R37/R29,5)*100</f>
        <v>27.839000000000002</v>
      </c>
    </row>
    <row r="38" spans="1:29" ht="15" customHeight="1" x14ac:dyDescent="0.15">
      <c r="A38" s="696"/>
      <c r="B38" s="32"/>
      <c r="C38" s="256" t="s">
        <v>51</v>
      </c>
      <c r="D38" s="21"/>
      <c r="E38" s="33">
        <v>1</v>
      </c>
      <c r="F38" s="24">
        <v>0</v>
      </c>
      <c r="G38" s="193">
        <f>ROUND(F38/F29,5)*100</f>
        <v>0</v>
      </c>
      <c r="H38" s="33">
        <v>1</v>
      </c>
      <c r="I38" s="24">
        <v>0</v>
      </c>
      <c r="J38" s="24">
        <v>0</v>
      </c>
      <c r="K38" s="407">
        <v>1</v>
      </c>
      <c r="L38" s="407">
        <v>0</v>
      </c>
      <c r="M38" s="24">
        <v>0</v>
      </c>
      <c r="N38" s="407">
        <v>1</v>
      </c>
      <c r="O38" s="407">
        <v>0</v>
      </c>
      <c r="P38" s="24">
        <v>0</v>
      </c>
      <c r="Q38" s="307">
        <v>1</v>
      </c>
      <c r="R38" s="307">
        <v>0</v>
      </c>
      <c r="S38" s="304">
        <v>0</v>
      </c>
    </row>
    <row r="39" spans="1:29" ht="15" customHeight="1" x14ac:dyDescent="0.15">
      <c r="A39" s="696"/>
      <c r="B39" s="32"/>
      <c r="C39" s="256" t="s">
        <v>187</v>
      </c>
      <c r="D39" s="21"/>
      <c r="E39" s="33">
        <v>1937142</v>
      </c>
      <c r="F39" s="24">
        <v>1937142</v>
      </c>
      <c r="G39" s="193">
        <f>ROUND(F39/F29,5)*100</f>
        <v>13.927</v>
      </c>
      <c r="H39" s="33">
        <v>1731079</v>
      </c>
      <c r="I39" s="24">
        <v>1731078</v>
      </c>
      <c r="J39" s="194">
        <f>ROUND(I39/I29,5)*100</f>
        <v>12.24</v>
      </c>
      <c r="K39" s="407">
        <v>2017100</v>
      </c>
      <c r="L39" s="407">
        <v>2017099</v>
      </c>
      <c r="M39" s="194">
        <f>ROUND(L39/L29,5)*100</f>
        <v>12.513</v>
      </c>
      <c r="N39" s="407">
        <v>1700018</v>
      </c>
      <c r="O39" s="407">
        <v>1700017</v>
      </c>
      <c r="P39" s="194">
        <f>ROUND(O39/O29,5)*100</f>
        <v>10.928000000000001</v>
      </c>
      <c r="Q39" s="307">
        <v>1744818</v>
      </c>
      <c r="R39" s="307">
        <v>1744817</v>
      </c>
      <c r="S39" s="301">
        <f>ROUND(R39/R29,5)*100</f>
        <v>11.128</v>
      </c>
    </row>
    <row r="40" spans="1:29" ht="15" customHeight="1" x14ac:dyDescent="0.15">
      <c r="A40" s="696"/>
      <c r="B40" s="32"/>
      <c r="C40" s="256" t="s">
        <v>188</v>
      </c>
      <c r="D40" s="21"/>
      <c r="E40" s="33">
        <v>189935</v>
      </c>
      <c r="F40" s="24">
        <v>189934</v>
      </c>
      <c r="G40" s="193">
        <f>ROUND(F40/F29,5)*100</f>
        <v>1.365</v>
      </c>
      <c r="H40" s="33">
        <v>2</v>
      </c>
      <c r="I40" s="24">
        <v>0</v>
      </c>
      <c r="J40" s="194">
        <v>0</v>
      </c>
      <c r="K40" s="407">
        <v>2</v>
      </c>
      <c r="L40" s="407">
        <v>0</v>
      </c>
      <c r="M40" s="24">
        <v>0</v>
      </c>
      <c r="N40" s="407">
        <v>18318</v>
      </c>
      <c r="O40" s="407">
        <v>18317</v>
      </c>
      <c r="P40" s="24">
        <v>0</v>
      </c>
      <c r="Q40" s="307">
        <v>23055</v>
      </c>
      <c r="R40" s="307">
        <v>23055</v>
      </c>
      <c r="S40" s="304">
        <v>0</v>
      </c>
    </row>
    <row r="41" spans="1:29" ht="15" customHeight="1" x14ac:dyDescent="0.15">
      <c r="A41" s="696"/>
      <c r="B41" s="32"/>
      <c r="C41" s="256" t="s">
        <v>208</v>
      </c>
      <c r="D41" s="21"/>
      <c r="E41" s="33">
        <v>15775</v>
      </c>
      <c r="F41" s="24">
        <v>42325</v>
      </c>
      <c r="G41" s="193">
        <f>ROUND(F41/F29,5)*100</f>
        <v>0.30399999999999999</v>
      </c>
      <c r="H41" s="33">
        <v>1168171</v>
      </c>
      <c r="I41" s="24">
        <v>34016</v>
      </c>
      <c r="J41" s="193">
        <f>ROUND(I41/I29,5)*100</f>
        <v>0.24099999999999999</v>
      </c>
      <c r="K41" s="407">
        <v>557492</v>
      </c>
      <c r="L41" s="407">
        <v>27055</v>
      </c>
      <c r="M41" s="194">
        <f>ROUND(L41/L29,5)*100</f>
        <v>0.16800000000000001</v>
      </c>
      <c r="N41" s="407">
        <v>26718</v>
      </c>
      <c r="O41" s="407">
        <v>38316</v>
      </c>
      <c r="P41" s="194">
        <f>ROUND(O41/O29,5)*100</f>
        <v>0.246</v>
      </c>
      <c r="Q41" s="307">
        <v>66318</v>
      </c>
      <c r="R41" s="307">
        <v>58194</v>
      </c>
      <c r="S41" s="301">
        <f>ROUND(R41/R29,5)*100</f>
        <v>0.371</v>
      </c>
    </row>
    <row r="42" spans="1:29" ht="3.75" customHeight="1" x14ac:dyDescent="0.15">
      <c r="A42" s="700"/>
      <c r="B42" s="257"/>
      <c r="C42" s="208"/>
      <c r="D42" s="203"/>
      <c r="E42" s="29"/>
      <c r="F42" s="29"/>
      <c r="G42" s="209"/>
      <c r="H42" s="54"/>
      <c r="I42" s="54"/>
      <c r="J42" s="54"/>
      <c r="K42" s="54"/>
      <c r="L42" s="54"/>
      <c r="M42" s="54"/>
      <c r="N42" s="54"/>
      <c r="O42" s="54"/>
      <c r="P42" s="54"/>
      <c r="Q42" s="305"/>
      <c r="R42" s="305"/>
      <c r="S42" s="302"/>
    </row>
    <row r="43" spans="1:29" ht="3.75" customHeight="1" x14ac:dyDescent="0.15">
      <c r="A43" s="699" t="s">
        <v>209</v>
      </c>
      <c r="B43" s="32"/>
      <c r="C43" s="14"/>
      <c r="D43" s="21"/>
      <c r="E43" s="29"/>
      <c r="F43" s="29"/>
      <c r="G43" s="209"/>
      <c r="H43" s="54"/>
      <c r="I43" s="54"/>
      <c r="J43" s="54"/>
      <c r="K43" s="54"/>
      <c r="L43" s="54"/>
      <c r="M43" s="54"/>
      <c r="N43" s="54"/>
      <c r="O43" s="54"/>
      <c r="P43" s="54"/>
      <c r="Q43" s="305"/>
      <c r="R43" s="305"/>
      <c r="S43" s="302"/>
      <c r="T43" s="54"/>
      <c r="U43" s="54"/>
      <c r="V43" s="54"/>
      <c r="W43" s="54"/>
      <c r="X43" s="54"/>
      <c r="Y43" s="54"/>
      <c r="Z43" s="54"/>
      <c r="AA43" s="54"/>
      <c r="AB43" s="54"/>
      <c r="AC43" s="54"/>
    </row>
    <row r="44" spans="1:29" ht="15" customHeight="1" x14ac:dyDescent="0.15">
      <c r="A44" s="696"/>
      <c r="B44" s="697" t="s">
        <v>210</v>
      </c>
      <c r="C44" s="599"/>
      <c r="D44" s="698"/>
      <c r="E44" s="24">
        <f>SUM(E45:E57)</f>
        <v>14702857</v>
      </c>
      <c r="F44" s="24">
        <f>SUM(F45:F57)</f>
        <v>14068815</v>
      </c>
      <c r="G44" s="193">
        <v>100</v>
      </c>
      <c r="H44" s="24">
        <f>SUM(H45:H57)</f>
        <v>15034510</v>
      </c>
      <c r="I44" s="24">
        <f>SUM(I45:I57)</f>
        <v>14265656</v>
      </c>
      <c r="J44" s="194">
        <f>ROUND(I44/I44,5)*100</f>
        <v>100</v>
      </c>
      <c r="K44" s="244">
        <f>SUM(K45:K57)</f>
        <v>17300077</v>
      </c>
      <c r="L44" s="244">
        <f>SUM(L45:L57)</f>
        <v>16101739</v>
      </c>
      <c r="M44" s="194">
        <f>ROUND(L44/L44,5)*100</f>
        <v>100</v>
      </c>
      <c r="N44" s="244">
        <f>SUM(N45:N57)</f>
        <v>15953932</v>
      </c>
      <c r="O44" s="244">
        <f>SUM(O45:O57)</f>
        <v>15533175</v>
      </c>
      <c r="P44" s="194">
        <f>ROUND(O44/O44,5)*100</f>
        <v>100</v>
      </c>
      <c r="Q44" s="308">
        <f>SUM(Q45:Q57)</f>
        <v>16284105</v>
      </c>
      <c r="R44" s="308">
        <f>SUM(R45:R57)</f>
        <v>15402725</v>
      </c>
      <c r="S44" s="301">
        <f>ROUND(R44/R44,5)*100</f>
        <v>100</v>
      </c>
      <c r="T44" s="54"/>
      <c r="U44" s="54"/>
      <c r="V44" s="54"/>
      <c r="W44" s="54"/>
      <c r="X44" s="54"/>
      <c r="Y44" s="54"/>
      <c r="Z44" s="54"/>
      <c r="AA44" s="54"/>
      <c r="AB44" s="54"/>
      <c r="AC44" s="54"/>
    </row>
    <row r="45" spans="1:29" ht="15" customHeight="1" x14ac:dyDescent="0.15">
      <c r="A45" s="696"/>
      <c r="B45" s="32"/>
      <c r="C45" s="256" t="s">
        <v>211</v>
      </c>
      <c r="D45" s="21"/>
      <c r="E45" s="24">
        <v>276145</v>
      </c>
      <c r="F45" s="24">
        <v>253963</v>
      </c>
      <c r="G45" s="193">
        <f>ROUND(F45/F44,5)*100</f>
        <v>1.8049999999999999</v>
      </c>
      <c r="H45" s="24">
        <v>264391</v>
      </c>
      <c r="I45" s="24">
        <v>249371</v>
      </c>
      <c r="J45" s="298">
        <v>1.8</v>
      </c>
      <c r="K45" s="244">
        <v>256184</v>
      </c>
      <c r="L45" s="244">
        <v>241058</v>
      </c>
      <c r="M45" s="194">
        <f>ROUND(L45/L44,5)*100</f>
        <v>1.4970000000000001</v>
      </c>
      <c r="N45" s="244">
        <v>257525</v>
      </c>
      <c r="O45" s="244">
        <v>240063</v>
      </c>
      <c r="P45" s="194">
        <f>ROUND(O45/O44,5)*100</f>
        <v>1.5449999999999999</v>
      </c>
      <c r="Q45" s="308">
        <v>282113</v>
      </c>
      <c r="R45" s="308">
        <v>259000</v>
      </c>
      <c r="S45" s="301">
        <f>ROUND(R45/R44,5)*100</f>
        <v>1.6820000000000002</v>
      </c>
    </row>
    <row r="46" spans="1:29" ht="15" customHeight="1" x14ac:dyDescent="0.15">
      <c r="A46" s="696"/>
      <c r="B46" s="32"/>
      <c r="C46" s="256" t="s">
        <v>212</v>
      </c>
      <c r="D46" s="21"/>
      <c r="E46" s="24">
        <v>8610037</v>
      </c>
      <c r="F46" s="24">
        <v>8219053</v>
      </c>
      <c r="G46" s="193">
        <f>ROUND(F46/F44,5)*100</f>
        <v>58.42</v>
      </c>
      <c r="H46" s="24">
        <v>9041119</v>
      </c>
      <c r="I46" s="24">
        <v>8456056</v>
      </c>
      <c r="J46" s="194">
        <f>ROUND(I46/I44,5)*100</f>
        <v>59.275999999999996</v>
      </c>
      <c r="K46" s="244">
        <v>9218236</v>
      </c>
      <c r="L46" s="244">
        <v>8318131</v>
      </c>
      <c r="M46" s="194">
        <f>ROUND(L46/L44,5)*100</f>
        <v>51.66</v>
      </c>
      <c r="N46" s="244">
        <v>8507224</v>
      </c>
      <c r="O46" s="244">
        <v>8160329</v>
      </c>
      <c r="P46" s="194">
        <f>ROUND(O46/O44,5)*100</f>
        <v>52.534999999999997</v>
      </c>
      <c r="Q46" s="308">
        <v>8563526</v>
      </c>
      <c r="R46" s="308">
        <v>8142625</v>
      </c>
      <c r="S46" s="301">
        <f>ROUND(R46/R44,5)*100</f>
        <v>52.864999999999995</v>
      </c>
    </row>
    <row r="47" spans="1:29" ht="15" customHeight="1" x14ac:dyDescent="0.15">
      <c r="A47" s="696"/>
      <c r="B47" s="32"/>
      <c r="C47" s="256" t="s">
        <v>213</v>
      </c>
      <c r="D47" s="21"/>
      <c r="E47" s="24">
        <v>1860672</v>
      </c>
      <c r="F47" s="24">
        <v>1860671</v>
      </c>
      <c r="G47" s="193">
        <f>ROUND(F47/F44,5)*100</f>
        <v>13.225000000000001</v>
      </c>
      <c r="H47" s="24">
        <v>1844538</v>
      </c>
      <c r="I47" s="24">
        <v>1844538</v>
      </c>
      <c r="J47" s="194">
        <f>ROUND(I47/I44,5)*100</f>
        <v>12.93</v>
      </c>
      <c r="K47" s="244">
        <v>1791259</v>
      </c>
      <c r="L47" s="244">
        <v>1791235</v>
      </c>
      <c r="M47" s="194">
        <f>ROUND(L47/L44,5)*100</f>
        <v>11.124000000000001</v>
      </c>
      <c r="N47" s="244">
        <v>1675167</v>
      </c>
      <c r="O47" s="244">
        <v>1675165</v>
      </c>
      <c r="P47" s="194">
        <f>ROUND(O47/O44,5)*100</f>
        <v>10.784000000000001</v>
      </c>
      <c r="Q47" s="308">
        <v>1638349</v>
      </c>
      <c r="R47" s="308">
        <v>1638348</v>
      </c>
      <c r="S47" s="301">
        <f>ROUND(R47/R44,5)*100</f>
        <v>10.637</v>
      </c>
    </row>
    <row r="48" spans="1:29" ht="15" customHeight="1" x14ac:dyDescent="0.15">
      <c r="A48" s="696"/>
      <c r="B48" s="32"/>
      <c r="C48" s="256" t="s">
        <v>214</v>
      </c>
      <c r="D48" s="21"/>
      <c r="E48" s="24">
        <v>1900</v>
      </c>
      <c r="F48" s="24">
        <v>1900</v>
      </c>
      <c r="G48" s="193">
        <f>ROUND(F48/F44,5)*100</f>
        <v>1.3999999999999999E-2</v>
      </c>
      <c r="H48" s="24">
        <v>1443</v>
      </c>
      <c r="I48" s="24">
        <v>1442</v>
      </c>
      <c r="J48" s="194">
        <f>ROUND(I48/I44,5)*100</f>
        <v>0.01</v>
      </c>
      <c r="K48" s="244">
        <v>1225</v>
      </c>
      <c r="L48" s="244">
        <v>1205</v>
      </c>
      <c r="M48" s="194">
        <f>ROUND(L48/L44,5)*100</f>
        <v>6.9999999999999993E-3</v>
      </c>
      <c r="N48" s="244">
        <v>1196</v>
      </c>
      <c r="O48" s="244">
        <v>1194</v>
      </c>
      <c r="P48" s="194">
        <f>ROUND(O48/O44,5)*100</f>
        <v>8.0000000000000002E-3</v>
      </c>
      <c r="Q48" s="308">
        <v>6074</v>
      </c>
      <c r="R48" s="308">
        <v>6073</v>
      </c>
      <c r="S48" s="301">
        <f>ROUND(R48/R44,5)*100</f>
        <v>3.9E-2</v>
      </c>
    </row>
    <row r="49" spans="1:26" ht="15" customHeight="1" x14ac:dyDescent="0.15">
      <c r="A49" s="696"/>
      <c r="B49" s="32"/>
      <c r="C49" s="256" t="s">
        <v>215</v>
      </c>
      <c r="D49" s="21"/>
      <c r="E49" s="24">
        <v>2211</v>
      </c>
      <c r="F49" s="24">
        <v>64</v>
      </c>
      <c r="G49" s="193">
        <f>ROUND(F49/F44,5)*100</f>
        <v>0</v>
      </c>
      <c r="H49" s="24">
        <v>61</v>
      </c>
      <c r="I49" s="24">
        <v>59</v>
      </c>
      <c r="J49" s="245">
        <f>ROUND(I49/I44,5)*100</f>
        <v>0</v>
      </c>
      <c r="K49" s="244">
        <v>61</v>
      </c>
      <c r="L49" s="244">
        <v>59</v>
      </c>
      <c r="M49" s="24">
        <f>ROUND(L49/L44,5)*100</f>
        <v>0</v>
      </c>
      <c r="N49" s="244">
        <v>61</v>
      </c>
      <c r="O49" s="244">
        <v>46</v>
      </c>
      <c r="P49" s="207">
        <f>ROUND(O49/O44,5)*100</f>
        <v>0</v>
      </c>
      <c r="Q49" s="308">
        <v>31</v>
      </c>
      <c r="R49" s="308">
        <v>30</v>
      </c>
      <c r="S49" s="304">
        <f>ROUND(R49/R44,5)*100</f>
        <v>0</v>
      </c>
    </row>
    <row r="50" spans="1:26" ht="15" customHeight="1" x14ac:dyDescent="0.15">
      <c r="A50" s="696"/>
      <c r="B50" s="32"/>
      <c r="C50" s="256" t="s">
        <v>216</v>
      </c>
      <c r="D50" s="21"/>
      <c r="E50" s="24">
        <v>892797</v>
      </c>
      <c r="F50" s="24">
        <v>892796</v>
      </c>
      <c r="G50" s="193">
        <v>6.4</v>
      </c>
      <c r="H50" s="24">
        <v>901076</v>
      </c>
      <c r="I50" s="24">
        <v>901075</v>
      </c>
      <c r="J50" s="194">
        <f>ROUND(I50/I44,5)*100</f>
        <v>6.3159999999999989</v>
      </c>
      <c r="K50" s="244">
        <v>732601</v>
      </c>
      <c r="L50" s="244">
        <v>732601</v>
      </c>
      <c r="M50" s="194">
        <v>4.5</v>
      </c>
      <c r="N50" s="244">
        <v>705991</v>
      </c>
      <c r="O50" s="244">
        <v>705990</v>
      </c>
      <c r="P50" s="194">
        <f>ROUND(O50/O44,5)*100</f>
        <v>4.5449999999999999</v>
      </c>
      <c r="Q50" s="308">
        <v>742791</v>
      </c>
      <c r="R50" s="308">
        <v>742790</v>
      </c>
      <c r="S50" s="301">
        <v>4.5</v>
      </c>
    </row>
    <row r="51" spans="1:26" ht="15" customHeight="1" x14ac:dyDescent="0.15">
      <c r="A51" s="696"/>
      <c r="B51" s="32"/>
      <c r="C51" s="256" t="s">
        <v>217</v>
      </c>
      <c r="D51" s="21"/>
      <c r="E51" s="24">
        <v>2462425</v>
      </c>
      <c r="F51" s="24">
        <v>2299054</v>
      </c>
      <c r="G51" s="193">
        <v>16.399999999999999</v>
      </c>
      <c r="H51" s="24">
        <v>2499144</v>
      </c>
      <c r="I51" s="24">
        <v>2396914</v>
      </c>
      <c r="J51" s="194">
        <f>ROUND(I51/I44,5)*100</f>
        <v>16.802</v>
      </c>
      <c r="K51" s="244">
        <v>4806032</v>
      </c>
      <c r="L51" s="244">
        <v>4584642</v>
      </c>
      <c r="M51" s="194">
        <f>ROUND(L51/L44,5)*100</f>
        <v>28.472999999999999</v>
      </c>
      <c r="N51" s="244">
        <v>4565398</v>
      </c>
      <c r="O51" s="244">
        <v>4565396</v>
      </c>
      <c r="P51" s="194">
        <f>ROUND(O51/O44,5)*100</f>
        <v>29.391000000000002</v>
      </c>
      <c r="Q51" s="308">
        <v>4815185</v>
      </c>
      <c r="R51" s="308">
        <v>4437017</v>
      </c>
      <c r="S51" s="301">
        <f>ROUND(R51/R44,5)*100</f>
        <v>28.806999999999999</v>
      </c>
    </row>
    <row r="52" spans="1:26" ht="15" customHeight="1" x14ac:dyDescent="0.15">
      <c r="A52" s="696"/>
      <c r="B52" s="32"/>
      <c r="C52" s="256" t="s">
        <v>218</v>
      </c>
      <c r="D52" s="21"/>
      <c r="E52" s="24">
        <v>126529</v>
      </c>
      <c r="F52" s="24">
        <v>107677</v>
      </c>
      <c r="G52" s="193">
        <f>ROUND(F52/F44,5)*100</f>
        <v>0.76500000000000001</v>
      </c>
      <c r="H52" s="24">
        <v>135218</v>
      </c>
      <c r="I52" s="24">
        <v>112662</v>
      </c>
      <c r="J52" s="194">
        <f>ROUND(I52/I44,5)*100</f>
        <v>0.79</v>
      </c>
      <c r="K52" s="244">
        <v>136823</v>
      </c>
      <c r="L52" s="244">
        <v>118944</v>
      </c>
      <c r="M52" s="194">
        <f>ROUND(L52/L44,5)*100</f>
        <v>0.73899999999999999</v>
      </c>
      <c r="N52" s="244">
        <v>130063</v>
      </c>
      <c r="O52" s="244">
        <v>121711</v>
      </c>
      <c r="P52" s="194">
        <f>ROUND(O52/O44,5)*100</f>
        <v>0.78400000000000003</v>
      </c>
      <c r="Q52" s="308">
        <v>132556</v>
      </c>
      <c r="R52" s="308">
        <v>118368</v>
      </c>
      <c r="S52" s="301">
        <f>ROUND(R52/R44,5)*100</f>
        <v>0.76800000000000002</v>
      </c>
    </row>
    <row r="53" spans="1:26" ht="15" customHeight="1" x14ac:dyDescent="0.15">
      <c r="A53" s="696"/>
      <c r="B53" s="32"/>
      <c r="C53" s="256" t="s">
        <v>219</v>
      </c>
      <c r="D53" s="21"/>
      <c r="E53" s="24">
        <v>146450</v>
      </c>
      <c r="F53" s="24">
        <v>146450</v>
      </c>
      <c r="G53" s="193">
        <f>ROUND(F53/F44,5)*100</f>
        <v>1.0410000000000001</v>
      </c>
      <c r="H53" s="24">
        <v>1</v>
      </c>
      <c r="I53" s="24">
        <v>0</v>
      </c>
      <c r="J53" s="24">
        <f>ROUND(I53/I44,5)*100</f>
        <v>0</v>
      </c>
      <c r="K53" s="244">
        <v>1</v>
      </c>
      <c r="L53" s="244">
        <v>0</v>
      </c>
      <c r="M53" s="24">
        <f>ROUND(L53/L44,5)*100</f>
        <v>0</v>
      </c>
      <c r="N53" s="244">
        <v>3664</v>
      </c>
      <c r="O53" s="244">
        <v>3664</v>
      </c>
      <c r="P53" s="207">
        <f>ROUND(O53/O44,5)*100</f>
        <v>2.4E-2</v>
      </c>
      <c r="Q53" s="308">
        <v>4611</v>
      </c>
      <c r="R53" s="308">
        <v>4611</v>
      </c>
      <c r="S53" s="304">
        <f>ROUND(R53/R44,5)*100</f>
        <v>0.03</v>
      </c>
    </row>
    <row r="54" spans="1:26" ht="15" customHeight="1" x14ac:dyDescent="0.15">
      <c r="A54" s="696"/>
      <c r="B54" s="32"/>
      <c r="C54" s="256" t="s">
        <v>194</v>
      </c>
      <c r="D54" s="21"/>
      <c r="E54" s="24">
        <v>100</v>
      </c>
      <c r="F54" s="24">
        <v>43</v>
      </c>
      <c r="G54" s="193">
        <f>ROUND(F54/F44,5)*100</f>
        <v>0</v>
      </c>
      <c r="H54" s="24">
        <v>125</v>
      </c>
      <c r="I54" s="24">
        <v>67</v>
      </c>
      <c r="J54" s="245">
        <f>ROUND(I54/I44,5)*100</f>
        <v>0</v>
      </c>
      <c r="K54" s="244">
        <v>125</v>
      </c>
      <c r="L54" s="244">
        <v>81</v>
      </c>
      <c r="M54" s="194">
        <f>ROUND(L54/L44,5)*100</f>
        <v>1E-3</v>
      </c>
      <c r="N54" s="244">
        <v>150</v>
      </c>
      <c r="O54" s="244">
        <v>139</v>
      </c>
      <c r="P54" s="194">
        <f>ROUND(O54/O44,5)*100</f>
        <v>1E-3</v>
      </c>
      <c r="Q54" s="308">
        <v>200</v>
      </c>
      <c r="R54" s="308">
        <v>174</v>
      </c>
      <c r="S54" s="301">
        <f>ROUND(R54/R44,5)*100</f>
        <v>1E-3</v>
      </c>
    </row>
    <row r="55" spans="1:26" ht="15" customHeight="1" x14ac:dyDescent="0.15">
      <c r="A55" s="696"/>
      <c r="B55" s="32"/>
      <c r="C55" s="256" t="s">
        <v>220</v>
      </c>
      <c r="D55" s="21"/>
      <c r="E55" s="24">
        <v>294919</v>
      </c>
      <c r="F55" s="24">
        <v>287144</v>
      </c>
      <c r="G55" s="193">
        <f>ROUND(F55/F44,5)*100</f>
        <v>2.0409999999999999</v>
      </c>
      <c r="H55" s="24">
        <v>150684</v>
      </c>
      <c r="I55" s="24">
        <v>144150</v>
      </c>
      <c r="J55" s="194">
        <f>ROUND(I55/I44,5)*100</f>
        <v>1.01</v>
      </c>
      <c r="K55" s="244">
        <v>194681</v>
      </c>
      <c r="L55" s="244">
        <v>190475</v>
      </c>
      <c r="M55" s="194">
        <f>ROUND(L55/L44,5)*100</f>
        <v>1.1830000000000001</v>
      </c>
      <c r="N55" s="244">
        <v>67932</v>
      </c>
      <c r="O55" s="244">
        <v>59478</v>
      </c>
      <c r="P55" s="194">
        <f>ROUND(O55/O44,5)*100</f>
        <v>0.38300000000000001</v>
      </c>
      <c r="Q55" s="308">
        <v>62262</v>
      </c>
      <c r="R55" s="308">
        <v>53689</v>
      </c>
      <c r="S55" s="301">
        <f>ROUND(R55/R44,5)*100</f>
        <v>0.34899999999999998</v>
      </c>
    </row>
    <row r="56" spans="1:26" ht="15" customHeight="1" x14ac:dyDescent="0.15">
      <c r="A56" s="696"/>
      <c r="B56" s="32"/>
      <c r="C56" s="256" t="s">
        <v>196</v>
      </c>
      <c r="D56" s="21"/>
      <c r="E56" s="24">
        <v>28672</v>
      </c>
      <c r="F56" s="24">
        <v>0</v>
      </c>
      <c r="G56" s="193">
        <f>ROUND(F56/F44,5)*100</f>
        <v>0</v>
      </c>
      <c r="H56" s="24">
        <v>37387</v>
      </c>
      <c r="I56" s="24">
        <v>0</v>
      </c>
      <c r="J56" s="24">
        <v>0</v>
      </c>
      <c r="K56" s="244">
        <v>39541</v>
      </c>
      <c r="L56" s="244">
        <v>0</v>
      </c>
      <c r="M56" s="24">
        <v>0</v>
      </c>
      <c r="N56" s="244">
        <v>39561</v>
      </c>
      <c r="O56" s="244">
        <v>0</v>
      </c>
      <c r="P56" s="24">
        <v>0</v>
      </c>
      <c r="Q56" s="308">
        <v>36407</v>
      </c>
      <c r="R56" s="308">
        <v>0</v>
      </c>
      <c r="S56" s="304">
        <v>0</v>
      </c>
    </row>
    <row r="57" spans="1:26" ht="15" customHeight="1" x14ac:dyDescent="0.15">
      <c r="A57" s="696"/>
      <c r="B57" s="32"/>
      <c r="C57" s="256" t="s">
        <v>221</v>
      </c>
      <c r="D57" s="21"/>
      <c r="E57" s="24">
        <v>0</v>
      </c>
      <c r="F57" s="24">
        <v>0</v>
      </c>
      <c r="G57" s="193">
        <f>ROUND(F57/F44,5)*100</f>
        <v>0</v>
      </c>
      <c r="H57" s="24">
        <v>159323</v>
      </c>
      <c r="I57" s="24">
        <v>159322</v>
      </c>
      <c r="J57" s="194">
        <f>ROUND(I57/I44,5)*100</f>
        <v>1.117</v>
      </c>
      <c r="K57" s="244">
        <v>123308</v>
      </c>
      <c r="L57" s="244">
        <v>123308</v>
      </c>
      <c r="M57" s="194">
        <f>ROUND(L57/L44,5)*100</f>
        <v>0.76600000000000001</v>
      </c>
      <c r="N57" s="244">
        <v>0</v>
      </c>
      <c r="O57" s="244">
        <v>0</v>
      </c>
      <c r="P57" s="194">
        <f>ROUND(O57/O44,5)*100</f>
        <v>0</v>
      </c>
      <c r="Q57" s="308"/>
      <c r="R57" s="308"/>
      <c r="S57" s="301">
        <f>ROUND(R57/R44,5)*100</f>
        <v>0</v>
      </c>
    </row>
    <row r="58" spans="1:26" ht="5.25" customHeight="1" x14ac:dyDescent="0.15">
      <c r="A58" s="700"/>
      <c r="B58" s="257"/>
      <c r="C58" s="210"/>
      <c r="D58" s="203"/>
      <c r="E58" s="24"/>
      <c r="F58" s="24"/>
      <c r="G58" s="193"/>
      <c r="H58" s="54"/>
      <c r="I58" s="54"/>
      <c r="J58" s="54"/>
      <c r="K58" s="244"/>
      <c r="L58" s="244"/>
      <c r="M58" s="194"/>
      <c r="N58" s="244"/>
      <c r="O58" s="244"/>
      <c r="P58" s="194"/>
      <c r="Q58" s="308"/>
      <c r="R58" s="308"/>
      <c r="S58" s="301"/>
      <c r="T58" s="54"/>
      <c r="U58" s="54"/>
      <c r="V58" s="54"/>
      <c r="W58" s="54"/>
      <c r="X58" s="54"/>
      <c r="Y58" s="54"/>
      <c r="Z58" s="54"/>
    </row>
    <row r="59" spans="1:26" ht="15" customHeight="1" x14ac:dyDescent="0.15">
      <c r="A59" s="211" t="s">
        <v>222</v>
      </c>
      <c r="B59" s="149"/>
      <c r="C59" s="149"/>
      <c r="D59" s="25"/>
      <c r="E59" s="24">
        <v>0</v>
      </c>
      <c r="F59" s="325">
        <f>F29-F44</f>
        <v>-159322</v>
      </c>
      <c r="G59" s="24">
        <v>0</v>
      </c>
      <c r="H59" s="24">
        <v>0</v>
      </c>
      <c r="I59" s="242">
        <f>I29-I44</f>
        <v>-123307</v>
      </c>
      <c r="J59" s="24">
        <v>0</v>
      </c>
      <c r="K59" s="244">
        <v>0</v>
      </c>
      <c r="L59" s="244">
        <f>L29-L44</f>
        <v>18318</v>
      </c>
      <c r="M59" s="24">
        <v>0</v>
      </c>
      <c r="N59" s="244">
        <v>0</v>
      </c>
      <c r="O59" s="244">
        <f>O29-O44</f>
        <v>23055</v>
      </c>
      <c r="P59" s="24">
        <v>0</v>
      </c>
      <c r="Q59" s="308">
        <v>0</v>
      </c>
      <c r="R59" s="308">
        <f>R29-R44</f>
        <v>277455</v>
      </c>
      <c r="S59" s="304">
        <v>0</v>
      </c>
    </row>
    <row r="60" spans="1:26" ht="15" customHeight="1" thickBot="1" x14ac:dyDescent="0.2">
      <c r="A60" s="131" t="s">
        <v>223</v>
      </c>
      <c r="B60" s="169"/>
      <c r="C60" s="169"/>
      <c r="D60" s="212"/>
      <c r="E60" s="213">
        <v>0</v>
      </c>
      <c r="F60" s="327">
        <v>0</v>
      </c>
      <c r="G60" s="213">
        <v>0</v>
      </c>
      <c r="H60" s="213">
        <v>0</v>
      </c>
      <c r="I60" s="213">
        <v>0</v>
      </c>
      <c r="J60" s="213">
        <v>0</v>
      </c>
      <c r="K60" s="408">
        <v>0</v>
      </c>
      <c r="L60" s="408">
        <v>0</v>
      </c>
      <c r="M60" s="233">
        <v>0</v>
      </c>
      <c r="N60" s="408">
        <v>0</v>
      </c>
      <c r="O60" s="408">
        <v>0</v>
      </c>
      <c r="P60" s="233">
        <v>0</v>
      </c>
      <c r="Q60" s="309">
        <v>0</v>
      </c>
      <c r="R60" s="309">
        <v>0</v>
      </c>
      <c r="S60" s="310">
        <v>0</v>
      </c>
    </row>
    <row r="61" spans="1:26" ht="17.100000000000001" customHeight="1" x14ac:dyDescent="0.15">
      <c r="S61" s="133" t="s">
        <v>224</v>
      </c>
    </row>
  </sheetData>
  <sheetProtection sheet="1" objects="1" scenarios="1"/>
  <mergeCells count="20">
    <mergeCell ref="Q26:S26"/>
    <mergeCell ref="Q3:S3"/>
    <mergeCell ref="K3:M3"/>
    <mergeCell ref="H26:J26"/>
    <mergeCell ref="K26:M26"/>
    <mergeCell ref="N26:P26"/>
    <mergeCell ref="N3:P3"/>
    <mergeCell ref="A5:A14"/>
    <mergeCell ref="B6:D6"/>
    <mergeCell ref="A3:D4"/>
    <mergeCell ref="E3:G3"/>
    <mergeCell ref="H3:J3"/>
    <mergeCell ref="E26:G26"/>
    <mergeCell ref="A16:A20"/>
    <mergeCell ref="B16:D16"/>
    <mergeCell ref="A26:D27"/>
    <mergeCell ref="A43:A58"/>
    <mergeCell ref="B44:D44"/>
    <mergeCell ref="A28:A42"/>
    <mergeCell ref="B29:D29"/>
  </mergeCells>
  <phoneticPr fontId="28"/>
  <printOptions horizontalCentered="1"/>
  <pageMargins left="0.59055118110236227" right="0.59055118110236227" top="0.59055118110236227" bottom="0.59055118110236227" header="0.39370078740157483" footer="0.39370078740157483"/>
  <pageSetup paperSize="9" firstPageNumber="168" orientation="portrait" useFirstPageNumber="1" verticalDpi="300" r:id="rId1"/>
  <headerFooter scaleWithDoc="0" alignWithMargins="0">
    <oddHeader>&amp;L&amp;"ＭＳ 明朝,標準"&amp;10財　政</oddHeader>
    <oddFooter>&amp;C&amp;"ＭＳ 明朝,標準"&amp;12&amp;A</oddFooter>
  </headerFooter>
  <colBreaks count="1" manualBreakCount="1">
    <brk id="10" max="60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J61"/>
  <sheetViews>
    <sheetView view="pageBreakPreview" zoomScaleNormal="100" zoomScaleSheetLayoutView="100" workbookViewId="0">
      <pane xSplit="3" topLeftCell="D1" activePane="topRight" state="frozen"/>
      <selection activeCell="M42" sqref="M42"/>
      <selection pane="topRight" activeCell="J1" sqref="A1:J1048576"/>
    </sheetView>
  </sheetViews>
  <sheetFormatPr defaultRowHeight="17.100000000000001" customHeight="1" x14ac:dyDescent="0.15"/>
  <cols>
    <col min="1" max="1" width="4" style="52" hidden="1" customWidth="1"/>
    <col min="2" max="2" width="2.25" style="52" hidden="1" customWidth="1"/>
    <col min="3" max="3" width="20.5" style="52" hidden="1" customWidth="1"/>
    <col min="4" max="4" width="0.25" style="52" hidden="1" customWidth="1"/>
    <col min="5" max="6" width="11.875" style="52" hidden="1" customWidth="1"/>
    <col min="7" max="7" width="6.875" style="52" hidden="1" customWidth="1"/>
    <col min="8" max="9" width="11.875" style="52" hidden="1" customWidth="1"/>
    <col min="10" max="10" width="6.875" style="52" hidden="1" customWidth="1"/>
    <col min="11" max="12" width="11.875" style="52" customWidth="1"/>
    <col min="13" max="13" width="6.875" style="52" customWidth="1"/>
    <col min="14" max="15" width="11.875" style="52" customWidth="1"/>
    <col min="16" max="16" width="6.875" style="52" customWidth="1"/>
    <col min="17" max="17" width="13.5" style="52" customWidth="1"/>
    <col min="18" max="18" width="14.375" style="52" customWidth="1"/>
    <col min="19" max="19" width="6.875" style="52" customWidth="1"/>
    <col min="20" max="16384" width="9" style="52"/>
  </cols>
  <sheetData>
    <row r="1" spans="1:36" ht="5.0999999999999996" customHeight="1" x14ac:dyDescent="0.15">
      <c r="A1" s="413"/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54"/>
      <c r="O1" s="54"/>
      <c r="P1" s="192"/>
      <c r="Q1" s="54"/>
      <c r="R1" s="54"/>
      <c r="S1" s="192"/>
    </row>
    <row r="2" spans="1:36" ht="15" customHeight="1" thickBot="1" x14ac:dyDescent="0.2">
      <c r="A2" s="19" t="s">
        <v>456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P2" s="192"/>
      <c r="S2" s="192" t="s">
        <v>1</v>
      </c>
    </row>
    <row r="3" spans="1:36" ht="15.95" customHeight="1" x14ac:dyDescent="0.15">
      <c r="A3" s="562" t="s">
        <v>183</v>
      </c>
      <c r="B3" s="701"/>
      <c r="C3" s="701"/>
      <c r="D3" s="563"/>
      <c r="E3" s="568" t="s">
        <v>375</v>
      </c>
      <c r="F3" s="569"/>
      <c r="G3" s="551"/>
      <c r="H3" s="568" t="s">
        <v>376</v>
      </c>
      <c r="I3" s="569"/>
      <c r="J3" s="551"/>
      <c r="K3" s="568" t="s">
        <v>377</v>
      </c>
      <c r="L3" s="569"/>
      <c r="M3" s="551"/>
      <c r="N3" s="569" t="s">
        <v>378</v>
      </c>
      <c r="O3" s="569"/>
      <c r="P3" s="710"/>
      <c r="Q3" s="705" t="s">
        <v>414</v>
      </c>
      <c r="R3" s="705"/>
      <c r="S3" s="706"/>
    </row>
    <row r="4" spans="1:36" ht="15.95" customHeight="1" x14ac:dyDescent="0.15">
      <c r="A4" s="566"/>
      <c r="B4" s="702"/>
      <c r="C4" s="702"/>
      <c r="D4" s="567"/>
      <c r="E4" s="412" t="s">
        <v>31</v>
      </c>
      <c r="F4" s="412" t="s">
        <v>32</v>
      </c>
      <c r="G4" s="412" t="s">
        <v>34</v>
      </c>
      <c r="H4" s="418" t="s">
        <v>31</v>
      </c>
      <c r="I4" s="418" t="s">
        <v>32</v>
      </c>
      <c r="J4" s="418" t="s">
        <v>34</v>
      </c>
      <c r="K4" s="418" t="s">
        <v>31</v>
      </c>
      <c r="L4" s="418" t="s">
        <v>32</v>
      </c>
      <c r="M4" s="418" t="s">
        <v>34</v>
      </c>
      <c r="N4" s="412" t="s">
        <v>31</v>
      </c>
      <c r="O4" s="418" t="s">
        <v>32</v>
      </c>
      <c r="P4" s="418" t="s">
        <v>34</v>
      </c>
      <c r="Q4" s="406" t="s">
        <v>31</v>
      </c>
      <c r="R4" s="271" t="s">
        <v>32</v>
      </c>
      <c r="S4" s="422" t="s">
        <v>34</v>
      </c>
    </row>
    <row r="5" spans="1:36" ht="5.25" customHeight="1" x14ac:dyDescent="0.15">
      <c r="A5" s="699" t="s">
        <v>184</v>
      </c>
      <c r="B5" s="419"/>
      <c r="C5" s="27"/>
      <c r="D5" s="28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99"/>
      <c r="R5" s="299"/>
      <c r="S5" s="300"/>
    </row>
    <row r="6" spans="1:36" ht="15" customHeight="1" x14ac:dyDescent="0.15">
      <c r="A6" s="696"/>
      <c r="B6" s="697" t="s">
        <v>185</v>
      </c>
      <c r="C6" s="599"/>
      <c r="D6" s="698"/>
      <c r="E6" s="24">
        <f>SUM(E7:E13)</f>
        <v>2018246</v>
      </c>
      <c r="F6" s="24">
        <f>SUM(F7:F13)</f>
        <v>1804481</v>
      </c>
      <c r="G6" s="194">
        <f>F6/F6*100</f>
        <v>100</v>
      </c>
      <c r="H6" s="24">
        <f>SUM(H7:H13)</f>
        <v>2018246</v>
      </c>
      <c r="I6" s="24">
        <f>SUM(I7:I14)</f>
        <v>1804481</v>
      </c>
      <c r="J6" s="194">
        <f>I6/I6*100</f>
        <v>100</v>
      </c>
      <c r="K6" s="24">
        <f>SUM(K7:K13)</f>
        <v>2077684</v>
      </c>
      <c r="L6" s="24">
        <f>SUM(L7:L14)</f>
        <v>1875860</v>
      </c>
      <c r="M6" s="194">
        <f>L6/L6*100</f>
        <v>100</v>
      </c>
      <c r="N6" s="24">
        <f>SUM(N7:N13)</f>
        <v>2007031</v>
      </c>
      <c r="O6" s="24">
        <f>SUM(O7:O14)</f>
        <v>2016855</v>
      </c>
      <c r="P6" s="194">
        <f>O6/O6*100</f>
        <v>100</v>
      </c>
      <c r="Q6" s="29">
        <f>SUM(Q7:Q13)</f>
        <v>1974965</v>
      </c>
      <c r="R6" s="29">
        <f>SUM(R7:R14)</f>
        <v>1868692</v>
      </c>
      <c r="S6" s="301">
        <f>R6/R6*100</f>
        <v>100</v>
      </c>
    </row>
    <row r="7" spans="1:36" ht="15" customHeight="1" x14ac:dyDescent="0.15">
      <c r="A7" s="696"/>
      <c r="B7" s="195"/>
      <c r="C7" s="416" t="s">
        <v>48</v>
      </c>
      <c r="D7" s="30"/>
      <c r="E7" s="24">
        <v>1016241</v>
      </c>
      <c r="F7" s="24">
        <v>998647</v>
      </c>
      <c r="G7" s="194">
        <f>F7/F6*100</f>
        <v>55.342616519653021</v>
      </c>
      <c r="H7" s="24">
        <v>1016241</v>
      </c>
      <c r="I7" s="24">
        <v>998647</v>
      </c>
      <c r="J7" s="194">
        <f>I7/I6*100</f>
        <v>55.342616519653021</v>
      </c>
      <c r="K7" s="24">
        <v>1030004</v>
      </c>
      <c r="L7" s="24">
        <v>1007208</v>
      </c>
      <c r="M7" s="194">
        <f>L7/L6*100</f>
        <v>53.693132749778769</v>
      </c>
      <c r="N7" s="24">
        <v>1000357</v>
      </c>
      <c r="O7" s="24">
        <v>1001415</v>
      </c>
      <c r="P7" s="194">
        <f>O7/O6*100</f>
        <v>49.652305197944322</v>
      </c>
      <c r="Q7" s="29">
        <v>988465</v>
      </c>
      <c r="R7" s="29">
        <v>1011670</v>
      </c>
      <c r="S7" s="301">
        <f>R7/R6*100</f>
        <v>54.13786755655827</v>
      </c>
    </row>
    <row r="8" spans="1:36" ht="15" customHeight="1" x14ac:dyDescent="0.15">
      <c r="A8" s="696"/>
      <c r="B8" s="195"/>
      <c r="C8" s="416" t="s">
        <v>186</v>
      </c>
      <c r="D8" s="30"/>
      <c r="E8" s="24">
        <v>166064</v>
      </c>
      <c r="F8" s="24">
        <v>112413</v>
      </c>
      <c r="G8" s="194">
        <f>F8/F6*100</f>
        <v>6.2296582784745302</v>
      </c>
      <c r="H8" s="24">
        <v>166064</v>
      </c>
      <c r="I8" s="24">
        <v>112413</v>
      </c>
      <c r="J8" s="194">
        <f>I8/I6*100</f>
        <v>6.2296582784745302</v>
      </c>
      <c r="K8" s="24">
        <v>145451</v>
      </c>
      <c r="L8" s="24">
        <v>66538</v>
      </c>
      <c r="M8" s="194">
        <f>L8/L6*100</f>
        <v>3.5470664122056017</v>
      </c>
      <c r="N8" s="24">
        <v>105913</v>
      </c>
      <c r="O8" s="24">
        <v>117008</v>
      </c>
      <c r="P8" s="194">
        <f>O8/O6*100</f>
        <v>5.8015077930738697</v>
      </c>
      <c r="Q8" s="29">
        <v>195905</v>
      </c>
      <c r="R8" s="29">
        <v>134229</v>
      </c>
      <c r="S8" s="301">
        <f>R8/R6*100</f>
        <v>7.1830456811502383</v>
      </c>
    </row>
    <row r="9" spans="1:36" ht="15" customHeight="1" x14ac:dyDescent="0.15">
      <c r="A9" s="696"/>
      <c r="B9" s="195"/>
      <c r="C9" s="416" t="s">
        <v>50</v>
      </c>
      <c r="D9" s="30"/>
      <c r="E9" s="24">
        <v>93900</v>
      </c>
      <c r="F9" s="24">
        <v>42640</v>
      </c>
      <c r="G9" s="194">
        <f>F9/F6*100</f>
        <v>2.3630063159434762</v>
      </c>
      <c r="H9" s="24">
        <v>93900</v>
      </c>
      <c r="I9" s="24">
        <v>42640</v>
      </c>
      <c r="J9" s="194">
        <f>I9/I6*100</f>
        <v>2.3630063159434762</v>
      </c>
      <c r="K9" s="24">
        <v>107060</v>
      </c>
      <c r="L9" s="24">
        <v>87435</v>
      </c>
      <c r="M9" s="194">
        <f>L9/L6*100</f>
        <v>4.6610621261714629</v>
      </c>
      <c r="N9" s="24">
        <v>59225</v>
      </c>
      <c r="O9" s="24">
        <v>49785</v>
      </c>
      <c r="P9" s="194">
        <f>O9/O6*100</f>
        <v>2.4684471615460706</v>
      </c>
      <c r="Q9" s="29">
        <v>54440</v>
      </c>
      <c r="R9" s="29">
        <v>28138</v>
      </c>
      <c r="S9" s="301">
        <f>R9/R6*100</f>
        <v>1.5057591085101236</v>
      </c>
    </row>
    <row r="10" spans="1:36" ht="15" customHeight="1" x14ac:dyDescent="0.15">
      <c r="A10" s="696"/>
      <c r="B10" s="195"/>
      <c r="C10" s="416" t="s">
        <v>187</v>
      </c>
      <c r="D10" s="30"/>
      <c r="E10" s="24">
        <v>372026</v>
      </c>
      <c r="F10" s="24">
        <v>372026</v>
      </c>
      <c r="G10" s="194">
        <f>F10/F6*100</f>
        <v>20.616786765834608</v>
      </c>
      <c r="H10" s="24">
        <v>372026</v>
      </c>
      <c r="I10" s="24">
        <v>372026</v>
      </c>
      <c r="J10" s="194">
        <f>I10/I6*100</f>
        <v>20.616786765834608</v>
      </c>
      <c r="K10" s="24">
        <v>417044</v>
      </c>
      <c r="L10" s="24">
        <v>417044</v>
      </c>
      <c r="M10" s="194">
        <f>L10/L6*100</f>
        <v>22.232149520753147</v>
      </c>
      <c r="N10" s="24">
        <v>544423</v>
      </c>
      <c r="O10" s="24">
        <v>544423</v>
      </c>
      <c r="P10" s="194">
        <f>O10/O6*100</f>
        <v>26.993660922574996</v>
      </c>
      <c r="Q10" s="29">
        <v>309495</v>
      </c>
      <c r="R10" s="29">
        <v>309495</v>
      </c>
      <c r="S10" s="301">
        <f>R10/R6*100</f>
        <v>16.562119386180278</v>
      </c>
    </row>
    <row r="11" spans="1:36" ht="15" customHeight="1" x14ac:dyDescent="0.15">
      <c r="A11" s="696"/>
      <c r="B11" s="195"/>
      <c r="C11" s="416" t="s">
        <v>188</v>
      </c>
      <c r="D11" s="30"/>
      <c r="E11" s="24">
        <v>32444</v>
      </c>
      <c r="F11" s="24">
        <v>32444</v>
      </c>
      <c r="G11" s="194">
        <f>F11/F6*100</f>
        <v>1.7979685017464855</v>
      </c>
      <c r="H11" s="24">
        <v>32444</v>
      </c>
      <c r="I11" s="24">
        <v>32444</v>
      </c>
      <c r="J11" s="194">
        <f>I11/I6*100</f>
        <v>1.7979685017464855</v>
      </c>
      <c r="K11" s="24">
        <v>37346</v>
      </c>
      <c r="L11" s="24">
        <v>37345</v>
      </c>
      <c r="M11" s="194">
        <f>L11/L6*100</f>
        <v>1.9908202104634676</v>
      </c>
      <c r="N11" s="24">
        <v>44533</v>
      </c>
      <c r="O11" s="24">
        <v>44533</v>
      </c>
      <c r="P11" s="194">
        <f>O11/O6*100</f>
        <v>2.2080417283344613</v>
      </c>
      <c r="Q11" s="29">
        <v>170980</v>
      </c>
      <c r="R11" s="29">
        <v>170981</v>
      </c>
      <c r="S11" s="301">
        <f>R11/R6*100</f>
        <v>9.1497689292831552</v>
      </c>
    </row>
    <row r="12" spans="1:36" ht="15" customHeight="1" x14ac:dyDescent="0.15">
      <c r="A12" s="696"/>
      <c r="B12" s="195"/>
      <c r="C12" s="416" t="s">
        <v>189</v>
      </c>
      <c r="D12" s="30"/>
      <c r="E12" s="24">
        <v>1271</v>
      </c>
      <c r="F12" s="24">
        <v>6811</v>
      </c>
      <c r="G12" s="194">
        <f>F12/F6*100</f>
        <v>0.3774492499505398</v>
      </c>
      <c r="H12" s="24">
        <v>1271</v>
      </c>
      <c r="I12" s="24">
        <v>6811</v>
      </c>
      <c r="J12" s="194">
        <f>I12/I6*100</f>
        <v>0.3774492499505398</v>
      </c>
      <c r="K12" s="24">
        <v>779</v>
      </c>
      <c r="L12" s="24">
        <v>1690</v>
      </c>
      <c r="M12" s="194">
        <f>L12/L6*100</f>
        <v>9.0092011130894628E-2</v>
      </c>
      <c r="N12" s="24">
        <v>780</v>
      </c>
      <c r="O12" s="24">
        <v>17191</v>
      </c>
      <c r="P12" s="194">
        <f>O12/O6*100</f>
        <v>0.85236667980593561</v>
      </c>
      <c r="Q12" s="29">
        <v>780</v>
      </c>
      <c r="R12" s="29">
        <v>17079</v>
      </c>
      <c r="S12" s="301">
        <f>R12/R6*100</f>
        <v>0.91395478762685345</v>
      </c>
    </row>
    <row r="13" spans="1:36" ht="15" customHeight="1" x14ac:dyDescent="0.15">
      <c r="A13" s="696"/>
      <c r="B13" s="195"/>
      <c r="C13" s="416" t="s">
        <v>190</v>
      </c>
      <c r="D13" s="30"/>
      <c r="E13" s="24">
        <v>336300</v>
      </c>
      <c r="F13" s="24">
        <v>239500</v>
      </c>
      <c r="G13" s="194">
        <f>F13/F6*100</f>
        <v>13.27251436839734</v>
      </c>
      <c r="H13" s="24">
        <v>336300</v>
      </c>
      <c r="I13" s="24">
        <v>239500</v>
      </c>
      <c r="J13" s="194">
        <f>I13/I6*100</f>
        <v>13.27251436839734</v>
      </c>
      <c r="K13" s="24">
        <v>340000</v>
      </c>
      <c r="L13" s="24">
        <v>258600</v>
      </c>
      <c r="M13" s="194">
        <f>L13/L6*100</f>
        <v>13.785676969496658</v>
      </c>
      <c r="N13" s="24">
        <v>251800</v>
      </c>
      <c r="O13" s="24">
        <v>242500</v>
      </c>
      <c r="P13" s="194">
        <f>O13/O6*100</f>
        <v>12.023670516720339</v>
      </c>
      <c r="Q13" s="29">
        <v>254900</v>
      </c>
      <c r="R13" s="29">
        <v>197100</v>
      </c>
      <c r="S13" s="301">
        <f>R13/R6*100</f>
        <v>10.547484550691072</v>
      </c>
    </row>
    <row r="14" spans="1:36" ht="3.75" customHeight="1" x14ac:dyDescent="0.15">
      <c r="A14" s="700"/>
      <c r="B14" s="196"/>
      <c r="C14" s="197"/>
      <c r="D14" s="198"/>
      <c r="E14" s="24"/>
      <c r="F14" s="24"/>
      <c r="G14" s="54"/>
      <c r="H14" s="24"/>
      <c r="I14" s="24"/>
      <c r="J14" s="54"/>
      <c r="K14" s="24"/>
      <c r="L14" s="24"/>
      <c r="M14" s="54"/>
      <c r="N14" s="24"/>
      <c r="O14" s="24"/>
      <c r="P14" s="54"/>
      <c r="Q14" s="29"/>
      <c r="R14" s="29"/>
      <c r="S14" s="302"/>
    </row>
    <row r="15" spans="1:36" ht="3.75" customHeight="1" x14ac:dyDescent="0.15">
      <c r="A15" s="421"/>
      <c r="B15" s="199"/>
      <c r="C15" s="200"/>
      <c r="D15" s="201"/>
      <c r="E15" s="11"/>
      <c r="F15" s="11"/>
      <c r="G15" s="54"/>
      <c r="H15" s="11"/>
      <c r="I15" s="11"/>
      <c r="J15" s="54"/>
      <c r="K15" s="11"/>
      <c r="L15" s="11"/>
      <c r="M15" s="54"/>
      <c r="N15" s="11"/>
      <c r="O15" s="11"/>
      <c r="P15" s="54"/>
      <c r="Q15" s="303"/>
      <c r="R15" s="303"/>
      <c r="S15" s="302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</row>
    <row r="16" spans="1:36" ht="15" customHeight="1" x14ac:dyDescent="0.15">
      <c r="A16" s="696" t="s">
        <v>191</v>
      </c>
      <c r="B16" s="697" t="s">
        <v>192</v>
      </c>
      <c r="C16" s="599"/>
      <c r="D16" s="698"/>
      <c r="E16" s="24">
        <f>SUM(E17:E20)</f>
        <v>2018246</v>
      </c>
      <c r="F16" s="24">
        <f>SUM(F17:F20)</f>
        <v>1767136</v>
      </c>
      <c r="G16" s="194">
        <f>F16/F16*100</f>
        <v>100</v>
      </c>
      <c r="H16" s="24">
        <f>SUM(H17:H20)</f>
        <v>2018246</v>
      </c>
      <c r="I16" s="24">
        <f>SUM(I17:I20)</f>
        <v>1767136</v>
      </c>
      <c r="J16" s="194">
        <f>I16/I16*100</f>
        <v>100</v>
      </c>
      <c r="K16" s="24">
        <f>SUM(K17:K20)</f>
        <v>2077684</v>
      </c>
      <c r="L16" s="24">
        <f>SUM(L17:L20)</f>
        <v>1831327</v>
      </c>
      <c r="M16" s="194">
        <f>L16/L16*100</f>
        <v>100</v>
      </c>
      <c r="N16" s="24">
        <f>SUM(N17:N20)</f>
        <v>2007031</v>
      </c>
      <c r="O16" s="24">
        <f>SUM(O17:O20)</f>
        <v>1845874</v>
      </c>
      <c r="P16" s="194">
        <f>O16/O16*100</f>
        <v>100</v>
      </c>
      <c r="Q16" s="29">
        <f>SUM(Q17:Q20)</f>
        <v>1974965</v>
      </c>
      <c r="R16" s="29">
        <f>SUM(R17:R20)</f>
        <v>1772019</v>
      </c>
      <c r="S16" s="301">
        <f>R16/R16*100</f>
        <v>100</v>
      </c>
    </row>
    <row r="17" spans="1:27" ht="15" customHeight="1" x14ac:dyDescent="0.15">
      <c r="A17" s="696"/>
      <c r="B17" s="202"/>
      <c r="C17" s="416" t="s">
        <v>193</v>
      </c>
      <c r="D17" s="30"/>
      <c r="E17" s="24">
        <v>1523392</v>
      </c>
      <c r="F17" s="24">
        <v>1287334</v>
      </c>
      <c r="G17" s="194">
        <f>F17/F16*100</f>
        <v>72.848609275120864</v>
      </c>
      <c r="H17" s="24">
        <v>1523392</v>
      </c>
      <c r="I17" s="24">
        <v>1287334</v>
      </c>
      <c r="J17" s="194">
        <f>I17/I16*100</f>
        <v>72.848609275120864</v>
      </c>
      <c r="K17" s="24">
        <v>1601159</v>
      </c>
      <c r="L17" s="24">
        <v>1369368</v>
      </c>
      <c r="M17" s="194">
        <f>L17/L16*100</f>
        <v>74.774630636691313</v>
      </c>
      <c r="N17" s="24">
        <v>1552600</v>
      </c>
      <c r="O17" s="24">
        <v>1396468</v>
      </c>
      <c r="P17" s="194">
        <f>O17/O16*100</f>
        <v>75.653484474021511</v>
      </c>
      <c r="Q17" s="29">
        <v>1535056</v>
      </c>
      <c r="R17" s="29">
        <v>1347015</v>
      </c>
      <c r="S17" s="301">
        <f>R17/R16*100</f>
        <v>76.015832787345957</v>
      </c>
    </row>
    <row r="18" spans="1:27" ht="15" customHeight="1" x14ac:dyDescent="0.15">
      <c r="A18" s="696"/>
      <c r="B18" s="202"/>
      <c r="C18" s="416" t="s">
        <v>194</v>
      </c>
      <c r="D18" s="30"/>
      <c r="E18" s="24">
        <v>479854</v>
      </c>
      <c r="F18" s="24">
        <v>479802</v>
      </c>
      <c r="G18" s="194">
        <f>F18/F16*100</f>
        <v>27.151390724879125</v>
      </c>
      <c r="H18" s="24">
        <v>479854</v>
      </c>
      <c r="I18" s="24">
        <v>479802</v>
      </c>
      <c r="J18" s="194">
        <f>I18/I16*100</f>
        <v>27.151390724879125</v>
      </c>
      <c r="K18" s="24">
        <v>461977</v>
      </c>
      <c r="L18" s="24">
        <v>461959</v>
      </c>
      <c r="M18" s="194">
        <f>L18/L16*100</f>
        <v>25.22536936330868</v>
      </c>
      <c r="N18" s="24">
        <v>449431</v>
      </c>
      <c r="O18" s="24">
        <v>449406</v>
      </c>
      <c r="P18" s="194">
        <f>O18/O16*100</f>
        <v>24.346515525978479</v>
      </c>
      <c r="Q18" s="29">
        <v>425005</v>
      </c>
      <c r="R18" s="29">
        <v>425004</v>
      </c>
      <c r="S18" s="301">
        <f>R18/R16*100</f>
        <v>23.98416721265404</v>
      </c>
    </row>
    <row r="19" spans="1:27" ht="15" customHeight="1" x14ac:dyDescent="0.15">
      <c r="A19" s="696"/>
      <c r="B19" s="202"/>
      <c r="C19" s="416" t="s">
        <v>195</v>
      </c>
      <c r="D19" s="30"/>
      <c r="E19" s="24">
        <v>0</v>
      </c>
      <c r="F19" s="24">
        <v>0</v>
      </c>
      <c r="G19" s="194">
        <f t="shared" ref="G19:G20" si="0">F19/$O$16*100</f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9">
        <v>0</v>
      </c>
      <c r="R19" s="29">
        <v>0</v>
      </c>
      <c r="S19" s="304">
        <v>0</v>
      </c>
    </row>
    <row r="20" spans="1:27" ht="15" customHeight="1" x14ac:dyDescent="0.15">
      <c r="A20" s="696"/>
      <c r="B20" s="202"/>
      <c r="C20" s="416" t="s">
        <v>196</v>
      </c>
      <c r="D20" s="30"/>
      <c r="E20" s="24">
        <v>15000</v>
      </c>
      <c r="F20" s="24">
        <v>0</v>
      </c>
      <c r="G20" s="194">
        <f t="shared" si="0"/>
        <v>0</v>
      </c>
      <c r="H20" s="24">
        <v>15000</v>
      </c>
      <c r="I20" s="24">
        <v>0</v>
      </c>
      <c r="J20" s="24">
        <v>0</v>
      </c>
      <c r="K20" s="24">
        <v>14548</v>
      </c>
      <c r="L20" s="24">
        <v>0</v>
      </c>
      <c r="M20" s="24">
        <v>0</v>
      </c>
      <c r="N20" s="24">
        <v>5000</v>
      </c>
      <c r="O20" s="24">
        <v>0</v>
      </c>
      <c r="P20" s="24">
        <v>0</v>
      </c>
      <c r="Q20" s="29">
        <v>14904</v>
      </c>
      <c r="R20" s="29">
        <v>0</v>
      </c>
      <c r="S20" s="304">
        <v>0</v>
      </c>
    </row>
    <row r="21" spans="1:27" ht="5.25" customHeight="1" x14ac:dyDescent="0.15">
      <c r="A21" s="415"/>
      <c r="B21" s="420"/>
      <c r="C21" s="197"/>
      <c r="D21" s="203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305"/>
      <c r="R21" s="305"/>
      <c r="S21" s="302"/>
      <c r="T21" s="54"/>
      <c r="U21" s="54"/>
      <c r="V21" s="54"/>
      <c r="W21" s="54"/>
      <c r="X21" s="54"/>
      <c r="Y21" s="54"/>
      <c r="Z21" s="54"/>
      <c r="AA21" s="54"/>
    </row>
    <row r="22" spans="1:27" ht="15" customHeight="1" thickBot="1" x14ac:dyDescent="0.2">
      <c r="A22" s="117"/>
      <c r="B22" s="204"/>
      <c r="C22" s="205" t="s">
        <v>197</v>
      </c>
      <c r="D22" s="171"/>
      <c r="E22" s="147"/>
      <c r="F22" s="232">
        <f>F6-F16</f>
        <v>37345</v>
      </c>
      <c r="G22" s="206" t="s">
        <v>198</v>
      </c>
      <c r="H22" s="147"/>
      <c r="I22" s="232">
        <f>I6-I16</f>
        <v>37345</v>
      </c>
      <c r="J22" s="206" t="s">
        <v>198</v>
      </c>
      <c r="K22" s="147"/>
      <c r="L22" s="232">
        <f>L6-L16</f>
        <v>44533</v>
      </c>
      <c r="M22" s="206" t="s">
        <v>198</v>
      </c>
      <c r="N22" s="232"/>
      <c r="O22" s="232">
        <f>O6-O16</f>
        <v>170981</v>
      </c>
      <c r="P22" s="206" t="s">
        <v>198</v>
      </c>
      <c r="Q22" s="176"/>
      <c r="R22" s="176">
        <f>R6-R16</f>
        <v>96673</v>
      </c>
      <c r="S22" s="306" t="s">
        <v>198</v>
      </c>
    </row>
    <row r="23" spans="1:27" ht="15" customHeight="1" x14ac:dyDescent="0.15">
      <c r="A23" s="19" t="s">
        <v>350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M23" s="19"/>
      <c r="P23" s="133"/>
      <c r="S23" s="133" t="s">
        <v>199</v>
      </c>
    </row>
    <row r="24" spans="1:27" ht="25.5" customHeight="1" x14ac:dyDescent="0.15">
      <c r="A24" s="19" t="s">
        <v>200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</row>
    <row r="25" spans="1:27" ht="15" customHeight="1" thickBot="1" x14ac:dyDescent="0.2">
      <c r="A25" s="19" t="s">
        <v>457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P25" s="192"/>
      <c r="S25" s="192" t="s">
        <v>1</v>
      </c>
    </row>
    <row r="26" spans="1:27" ht="15.95" customHeight="1" x14ac:dyDescent="0.15">
      <c r="A26" s="547" t="s">
        <v>183</v>
      </c>
      <c r="B26" s="548"/>
      <c r="C26" s="548"/>
      <c r="D26" s="548"/>
      <c r="E26" s="548" t="s">
        <v>375</v>
      </c>
      <c r="F26" s="548"/>
      <c r="G26" s="548"/>
      <c r="H26" s="568" t="s">
        <v>353</v>
      </c>
      <c r="I26" s="569"/>
      <c r="J26" s="707"/>
      <c r="K26" s="708" t="s">
        <v>363</v>
      </c>
      <c r="L26" s="709"/>
      <c r="M26" s="709"/>
      <c r="N26" s="568" t="s">
        <v>378</v>
      </c>
      <c r="O26" s="569"/>
      <c r="P26" s="710"/>
      <c r="Q26" s="703" t="s">
        <v>414</v>
      </c>
      <c r="R26" s="703"/>
      <c r="S26" s="704"/>
    </row>
    <row r="27" spans="1:27" ht="15.95" customHeight="1" x14ac:dyDescent="0.15">
      <c r="A27" s="549"/>
      <c r="B27" s="550"/>
      <c r="C27" s="550"/>
      <c r="D27" s="550"/>
      <c r="E27" s="418" t="s">
        <v>31</v>
      </c>
      <c r="F27" s="418" t="s">
        <v>32</v>
      </c>
      <c r="G27" s="418" t="s">
        <v>34</v>
      </c>
      <c r="H27" s="418" t="s">
        <v>31</v>
      </c>
      <c r="I27" s="418" t="s">
        <v>32</v>
      </c>
      <c r="J27" s="423" t="s">
        <v>34</v>
      </c>
      <c r="K27" s="247" t="s">
        <v>31</v>
      </c>
      <c r="L27" s="418" t="s">
        <v>32</v>
      </c>
      <c r="M27" s="418" t="s">
        <v>34</v>
      </c>
      <c r="N27" s="418" t="s">
        <v>31</v>
      </c>
      <c r="O27" s="418" t="s">
        <v>32</v>
      </c>
      <c r="P27" s="152" t="s">
        <v>34</v>
      </c>
      <c r="Q27" s="274" t="s">
        <v>31</v>
      </c>
      <c r="R27" s="271" t="s">
        <v>32</v>
      </c>
      <c r="S27" s="422" t="s">
        <v>34</v>
      </c>
    </row>
    <row r="28" spans="1:27" ht="5.25" customHeight="1" x14ac:dyDescent="0.15">
      <c r="A28" s="699" t="s">
        <v>201</v>
      </c>
      <c r="B28" s="419"/>
      <c r="C28" s="27"/>
      <c r="D28" s="28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99"/>
      <c r="R28" s="299"/>
      <c r="S28" s="300"/>
    </row>
    <row r="29" spans="1:27" ht="18.75" customHeight="1" x14ac:dyDescent="0.15">
      <c r="A29" s="696"/>
      <c r="B29" s="697" t="s">
        <v>202</v>
      </c>
      <c r="C29" s="599"/>
      <c r="D29" s="698"/>
      <c r="E29" s="24">
        <f>SUM(E30:E41)</f>
        <v>14702857</v>
      </c>
      <c r="F29" s="24">
        <f>SUM(F30:F41)</f>
        <v>13909493</v>
      </c>
      <c r="G29" s="207">
        <v>100</v>
      </c>
      <c r="H29" s="24">
        <f>SUM(H30:H41)</f>
        <v>15034510</v>
      </c>
      <c r="I29" s="24">
        <f>SUM(I30:I41)</f>
        <v>14142349</v>
      </c>
      <c r="J29" s="194">
        <f>ROUND(I29/I29,5)*100</f>
        <v>100</v>
      </c>
      <c r="K29" s="407">
        <f>SUM(K30:K41)</f>
        <v>17300077</v>
      </c>
      <c r="L29" s="407">
        <f>SUM(L30:L41)</f>
        <v>16120057</v>
      </c>
      <c r="M29" s="194">
        <f>ROUND(L29/L29,5)*100</f>
        <v>100</v>
      </c>
      <c r="N29" s="407">
        <f>SUM(N30:N41)</f>
        <v>15953932</v>
      </c>
      <c r="O29" s="407">
        <f>SUM(O30:O41)</f>
        <v>15556230</v>
      </c>
      <c r="P29" s="194">
        <f>ROUND(O29/O29,5)*100</f>
        <v>100</v>
      </c>
      <c r="Q29" s="307">
        <f>SUM(Q30:Q41)</f>
        <v>16284105</v>
      </c>
      <c r="R29" s="307">
        <f>SUM(R30:R41)</f>
        <v>15680180</v>
      </c>
      <c r="S29" s="301">
        <f>ROUND(R29/R29,5)*100</f>
        <v>100</v>
      </c>
    </row>
    <row r="30" spans="1:27" ht="15.4" customHeight="1" x14ac:dyDescent="0.15">
      <c r="A30" s="696"/>
      <c r="B30" s="32"/>
      <c r="C30" s="416" t="s">
        <v>203</v>
      </c>
      <c r="D30" s="21"/>
      <c r="E30" s="33">
        <v>2361339</v>
      </c>
      <c r="F30" s="24">
        <v>2187155</v>
      </c>
      <c r="G30" s="193">
        <f>ROUND(F30/F29,5)*100</f>
        <v>15.723999999999998</v>
      </c>
      <c r="H30" s="33">
        <v>2191192</v>
      </c>
      <c r="I30" s="24">
        <v>2158944</v>
      </c>
      <c r="J30" s="194">
        <f>ROUND(I30/I29,5)*100</f>
        <v>15.265999999999998</v>
      </c>
      <c r="K30" s="407">
        <v>2388577</v>
      </c>
      <c r="L30" s="407">
        <v>2237223</v>
      </c>
      <c r="M30" s="194">
        <f>ROUND(L30/L29,5)*100</f>
        <v>13.879</v>
      </c>
      <c r="N30" s="407">
        <v>2247022</v>
      </c>
      <c r="O30" s="407">
        <v>2185342</v>
      </c>
      <c r="P30" s="194">
        <f>ROUND(O30/O29,5)*100</f>
        <v>14.048</v>
      </c>
      <c r="Q30" s="307">
        <v>2208212</v>
      </c>
      <c r="R30" s="307">
        <v>2155263</v>
      </c>
      <c r="S30" s="301">
        <f>ROUND(R30/R29,5)*100</f>
        <v>13.744999999999999</v>
      </c>
    </row>
    <row r="31" spans="1:27" ht="15.4" customHeight="1" x14ac:dyDescent="0.15">
      <c r="A31" s="696"/>
      <c r="B31" s="32"/>
      <c r="C31" s="416" t="s">
        <v>48</v>
      </c>
      <c r="D31" s="21"/>
      <c r="E31" s="33">
        <v>4127</v>
      </c>
      <c r="F31" s="24">
        <v>3923</v>
      </c>
      <c r="G31" s="193">
        <f>ROUND(F31/F29,5)*100</f>
        <v>2.7999999999999997E-2</v>
      </c>
      <c r="H31" s="33">
        <v>3898</v>
      </c>
      <c r="I31" s="24">
        <v>3948</v>
      </c>
      <c r="J31" s="234">
        <f>ROUND(I31/I29,5)*100</f>
        <v>2.7999999999999997E-2</v>
      </c>
      <c r="K31" s="407">
        <v>3922</v>
      </c>
      <c r="L31" s="407">
        <v>3672</v>
      </c>
      <c r="M31" s="194">
        <f>ROUND(L31/L29,5)*100</f>
        <v>2.3E-2</v>
      </c>
      <c r="N31" s="407">
        <v>3962</v>
      </c>
      <c r="O31" s="407">
        <v>3447</v>
      </c>
      <c r="P31" s="194">
        <f>ROUND(O31/O29,5)*100</f>
        <v>2.2000000000000002E-2</v>
      </c>
      <c r="Q31" s="307">
        <v>3848</v>
      </c>
      <c r="R31" s="307">
        <v>3161</v>
      </c>
      <c r="S31" s="301">
        <f>ROUND(R31/R29,5)*100</f>
        <v>0.02</v>
      </c>
    </row>
    <row r="32" spans="1:27" ht="15.4" customHeight="1" x14ac:dyDescent="0.15">
      <c r="A32" s="696"/>
      <c r="B32" s="32"/>
      <c r="C32" s="416" t="s">
        <v>186</v>
      </c>
      <c r="D32" s="21"/>
      <c r="E32" s="33">
        <v>5670934</v>
      </c>
      <c r="F32" s="24">
        <v>5342390</v>
      </c>
      <c r="G32" s="193">
        <f>ROUND(F32/F29,5)*100</f>
        <v>38.408000000000001</v>
      </c>
      <c r="H32" s="33">
        <v>5497007</v>
      </c>
      <c r="I32" s="24">
        <v>5838479</v>
      </c>
      <c r="J32" s="194">
        <f>ROUND(I32/I29,5)*100</f>
        <v>41.283999999999999</v>
      </c>
      <c r="K32" s="407">
        <v>5453873</v>
      </c>
      <c r="L32" s="407">
        <v>5387839</v>
      </c>
      <c r="M32" s="194">
        <f>ROUND(L32/L29,5)*100</f>
        <v>33.423000000000002</v>
      </c>
      <c r="N32" s="407">
        <v>5537560</v>
      </c>
      <c r="O32" s="407">
        <v>5239465</v>
      </c>
      <c r="P32" s="194">
        <f>ROUND(O32/O29,5)*100</f>
        <v>33.680999999999997</v>
      </c>
      <c r="Q32" s="307">
        <v>5307209</v>
      </c>
      <c r="R32" s="307">
        <v>5293084</v>
      </c>
      <c r="S32" s="301">
        <f>ROUND(R32/R29,5)*100</f>
        <v>33.756999999999998</v>
      </c>
    </row>
    <row r="33" spans="1:29" ht="15.4" customHeight="1" x14ac:dyDescent="0.15">
      <c r="A33" s="696"/>
      <c r="B33" s="32"/>
      <c r="C33" s="416" t="s">
        <v>204</v>
      </c>
      <c r="D33" s="21"/>
      <c r="E33" s="33">
        <v>447479</v>
      </c>
      <c r="F33" s="24">
        <v>411907</v>
      </c>
      <c r="G33" s="193">
        <f>ROUND(F33/F29,5)*100</f>
        <v>2.9610000000000003</v>
      </c>
      <c r="H33" s="33">
        <v>436914</v>
      </c>
      <c r="I33" s="24">
        <v>411157</v>
      </c>
      <c r="J33" s="194">
        <f>ROUND(I33/I29,5)*100</f>
        <v>2.907</v>
      </c>
      <c r="K33" s="407">
        <v>234689</v>
      </c>
      <c r="L33" s="407">
        <v>224157</v>
      </c>
      <c r="M33" s="194">
        <f>ROUND(L33/L29,5)*100</f>
        <v>1.391</v>
      </c>
      <c r="N33" s="407">
        <v>136489</v>
      </c>
      <c r="O33" s="407">
        <v>132191</v>
      </c>
      <c r="P33" s="194">
        <f>ROUND(O33/O29,5)*100</f>
        <v>0.85000000000000009</v>
      </c>
      <c r="Q33" s="307">
        <v>141059</v>
      </c>
      <c r="R33" s="307">
        <v>89532</v>
      </c>
      <c r="S33" s="301">
        <f>ROUND(R33/R29,5)*100</f>
        <v>0.57099999999999995</v>
      </c>
    </row>
    <row r="34" spans="1:29" ht="15.4" customHeight="1" x14ac:dyDescent="0.15">
      <c r="A34" s="696"/>
      <c r="B34" s="32"/>
      <c r="C34" s="416" t="s">
        <v>205</v>
      </c>
      <c r="D34" s="21"/>
      <c r="E34" s="33">
        <v>558682</v>
      </c>
      <c r="F34" s="24">
        <v>558683</v>
      </c>
      <c r="G34" s="193">
        <f>ROUND(F34/F29,5)*100</f>
        <v>4.0169999999999995</v>
      </c>
      <c r="H34" s="33">
        <v>489481</v>
      </c>
      <c r="I34" s="24">
        <v>489482</v>
      </c>
      <c r="J34" s="194">
        <f>ROUND(I34/I29,5)*100</f>
        <v>3.4610000000000003</v>
      </c>
      <c r="K34" s="407">
        <v>737013</v>
      </c>
      <c r="L34" s="407">
        <v>737014</v>
      </c>
      <c r="M34" s="194">
        <f>ROUND(L34/L29,5)*100</f>
        <v>4.5720000000000001</v>
      </c>
      <c r="N34" s="407">
        <v>827230</v>
      </c>
      <c r="O34" s="407">
        <v>827230</v>
      </c>
      <c r="P34" s="194">
        <f>ROUND(O34/O29,5)*100</f>
        <v>5.3179999999999996</v>
      </c>
      <c r="Q34" s="307">
        <v>1008573</v>
      </c>
      <c r="R34" s="307">
        <v>1008573</v>
      </c>
      <c r="S34" s="301">
        <f>ROUND(R34/R29,5)*100</f>
        <v>6.4320000000000004</v>
      </c>
    </row>
    <row r="35" spans="1:29" ht="15.4" customHeight="1" x14ac:dyDescent="0.15">
      <c r="A35" s="696"/>
      <c r="B35" s="32"/>
      <c r="C35" s="416" t="s">
        <v>50</v>
      </c>
      <c r="D35" s="21"/>
      <c r="E35" s="33">
        <v>1072562</v>
      </c>
      <c r="F35" s="24">
        <v>1002542</v>
      </c>
      <c r="G35" s="193">
        <f>ROUND(F35/F29,5)*100</f>
        <v>7.2080000000000002</v>
      </c>
      <c r="H35" s="33">
        <v>1017838</v>
      </c>
      <c r="I35" s="24">
        <v>1062432</v>
      </c>
      <c r="J35" s="194">
        <f>ROUND(I35/I29,5)*100</f>
        <v>7.5120000000000005</v>
      </c>
      <c r="K35" s="407">
        <v>1101593</v>
      </c>
      <c r="L35" s="407">
        <v>967682</v>
      </c>
      <c r="M35" s="194">
        <f>ROUND(L35/L29,5)*100</f>
        <v>6.0030000000000001</v>
      </c>
      <c r="N35" s="407">
        <v>1006693</v>
      </c>
      <c r="O35" s="407">
        <v>961983</v>
      </c>
      <c r="P35" s="194">
        <f>ROUND(O35/O29,5)*100</f>
        <v>6.1840000000000002</v>
      </c>
      <c r="Q35" s="307">
        <v>966040</v>
      </c>
      <c r="R35" s="307">
        <v>939245</v>
      </c>
      <c r="S35" s="301">
        <f>ROUND(R35/R29,5)*100</f>
        <v>5.99</v>
      </c>
    </row>
    <row r="36" spans="1:29" ht="15.4" customHeight="1" x14ac:dyDescent="0.15">
      <c r="A36" s="696"/>
      <c r="B36" s="32"/>
      <c r="C36" s="416" t="s">
        <v>206</v>
      </c>
      <c r="D36" s="21"/>
      <c r="E36" s="33">
        <v>1</v>
      </c>
      <c r="F36" s="24">
        <v>0</v>
      </c>
      <c r="G36" s="193">
        <f>ROUND(F36/F29,5)*100</f>
        <v>0</v>
      </c>
      <c r="H36" s="33">
        <v>1</v>
      </c>
      <c r="I36" s="24">
        <v>0</v>
      </c>
      <c r="J36" s="24">
        <v>0</v>
      </c>
      <c r="K36" s="407">
        <v>1</v>
      </c>
      <c r="L36" s="407">
        <v>0</v>
      </c>
      <c r="M36" s="24">
        <v>0</v>
      </c>
      <c r="N36" s="407">
        <v>0</v>
      </c>
      <c r="O36" s="407">
        <v>0</v>
      </c>
      <c r="P36" s="24">
        <v>0</v>
      </c>
      <c r="Q36" s="307">
        <v>0</v>
      </c>
      <c r="R36" s="307">
        <v>0</v>
      </c>
      <c r="S36" s="304">
        <v>0</v>
      </c>
    </row>
    <row r="37" spans="1:29" ht="15.4" customHeight="1" x14ac:dyDescent="0.15">
      <c r="A37" s="696"/>
      <c r="B37" s="32"/>
      <c r="C37" s="416" t="s">
        <v>207</v>
      </c>
      <c r="D37" s="21"/>
      <c r="E37" s="33">
        <v>2444880</v>
      </c>
      <c r="F37" s="24">
        <v>2233492</v>
      </c>
      <c r="G37" s="193">
        <f>ROUND(F37/F29,5)*100</f>
        <v>16.056999999999999</v>
      </c>
      <c r="H37" s="33">
        <v>2498926</v>
      </c>
      <c r="I37" s="24">
        <v>2412813</v>
      </c>
      <c r="J37" s="194">
        <f>ROUND(I37/I29,5)*100</f>
        <v>17.061</v>
      </c>
      <c r="K37" s="407">
        <v>4805814</v>
      </c>
      <c r="L37" s="407">
        <v>4518316</v>
      </c>
      <c r="M37" s="194">
        <f>ROUND(L37/L29,5)*100</f>
        <v>28.029</v>
      </c>
      <c r="N37" s="407">
        <v>4449921</v>
      </c>
      <c r="O37" s="407">
        <v>4449922</v>
      </c>
      <c r="P37" s="194">
        <f>ROUND(O37/O29,5)*100</f>
        <v>28.605000000000004</v>
      </c>
      <c r="Q37" s="307">
        <v>4814972</v>
      </c>
      <c r="R37" s="307">
        <v>4365256</v>
      </c>
      <c r="S37" s="301">
        <f>ROUND(R37/R29,5)*100</f>
        <v>27.839000000000002</v>
      </c>
    </row>
    <row r="38" spans="1:29" ht="15.4" customHeight="1" x14ac:dyDescent="0.15">
      <c r="A38" s="696"/>
      <c r="B38" s="32"/>
      <c r="C38" s="416" t="s">
        <v>51</v>
      </c>
      <c r="D38" s="21"/>
      <c r="E38" s="33">
        <v>1</v>
      </c>
      <c r="F38" s="24">
        <v>0</v>
      </c>
      <c r="G38" s="193">
        <f>ROUND(F38/F29,5)*100</f>
        <v>0</v>
      </c>
      <c r="H38" s="33">
        <v>1</v>
      </c>
      <c r="I38" s="24">
        <v>0</v>
      </c>
      <c r="J38" s="24">
        <v>0</v>
      </c>
      <c r="K38" s="407">
        <v>1</v>
      </c>
      <c r="L38" s="407">
        <v>0</v>
      </c>
      <c r="M38" s="24">
        <v>0</v>
      </c>
      <c r="N38" s="407">
        <v>1</v>
      </c>
      <c r="O38" s="407">
        <v>0</v>
      </c>
      <c r="P38" s="24">
        <v>0</v>
      </c>
      <c r="Q38" s="307">
        <v>1</v>
      </c>
      <c r="R38" s="307">
        <v>0</v>
      </c>
      <c r="S38" s="304">
        <v>0</v>
      </c>
    </row>
    <row r="39" spans="1:29" ht="15.4" customHeight="1" x14ac:dyDescent="0.15">
      <c r="A39" s="696"/>
      <c r="B39" s="32"/>
      <c r="C39" s="416" t="s">
        <v>187</v>
      </c>
      <c r="D39" s="21"/>
      <c r="E39" s="33">
        <v>1937142</v>
      </c>
      <c r="F39" s="24">
        <v>1937142</v>
      </c>
      <c r="G39" s="193">
        <f>ROUND(F39/F29,5)*100</f>
        <v>13.927</v>
      </c>
      <c r="H39" s="33">
        <v>1731079</v>
      </c>
      <c r="I39" s="24">
        <v>1731078</v>
      </c>
      <c r="J39" s="194">
        <f>ROUND(I39/I29,5)*100</f>
        <v>12.24</v>
      </c>
      <c r="K39" s="407">
        <v>2017100</v>
      </c>
      <c r="L39" s="407">
        <v>2017099</v>
      </c>
      <c r="M39" s="194">
        <f>ROUND(L39/L29,5)*100</f>
        <v>12.513</v>
      </c>
      <c r="N39" s="407">
        <v>1700018</v>
      </c>
      <c r="O39" s="407">
        <v>1700017</v>
      </c>
      <c r="P39" s="194">
        <f>ROUND(O39/O29,5)*100</f>
        <v>10.928000000000001</v>
      </c>
      <c r="Q39" s="307">
        <v>1744818</v>
      </c>
      <c r="R39" s="307">
        <v>1744817</v>
      </c>
      <c r="S39" s="301">
        <f>ROUND(R39/R29,5)*100</f>
        <v>11.128</v>
      </c>
    </row>
    <row r="40" spans="1:29" ht="15.4" customHeight="1" x14ac:dyDescent="0.15">
      <c r="A40" s="696"/>
      <c r="B40" s="32"/>
      <c r="C40" s="416" t="s">
        <v>188</v>
      </c>
      <c r="D40" s="21"/>
      <c r="E40" s="33">
        <v>189935</v>
      </c>
      <c r="F40" s="24">
        <v>189934</v>
      </c>
      <c r="G40" s="193">
        <f>ROUND(F40/F29,5)*100</f>
        <v>1.365</v>
      </c>
      <c r="H40" s="33">
        <v>2</v>
      </c>
      <c r="I40" s="24">
        <v>0</v>
      </c>
      <c r="J40" s="194">
        <v>0</v>
      </c>
      <c r="K40" s="407">
        <v>2</v>
      </c>
      <c r="L40" s="407">
        <v>0</v>
      </c>
      <c r="M40" s="24">
        <v>0</v>
      </c>
      <c r="N40" s="407">
        <v>18318</v>
      </c>
      <c r="O40" s="407">
        <v>18317</v>
      </c>
      <c r="P40" s="24">
        <v>0</v>
      </c>
      <c r="Q40" s="307">
        <v>23055</v>
      </c>
      <c r="R40" s="307">
        <v>23055</v>
      </c>
      <c r="S40" s="304">
        <v>0</v>
      </c>
    </row>
    <row r="41" spans="1:29" ht="15.4" customHeight="1" x14ac:dyDescent="0.15">
      <c r="A41" s="696"/>
      <c r="B41" s="32"/>
      <c r="C41" s="416" t="s">
        <v>208</v>
      </c>
      <c r="D41" s="21"/>
      <c r="E41" s="33">
        <v>15775</v>
      </c>
      <c r="F41" s="24">
        <v>42325</v>
      </c>
      <c r="G41" s="193">
        <f>ROUND(F41/F29,5)*100</f>
        <v>0.30399999999999999</v>
      </c>
      <c r="H41" s="33">
        <v>1168171</v>
      </c>
      <c r="I41" s="24">
        <v>34016</v>
      </c>
      <c r="J41" s="193">
        <f>ROUND(I41/I29,5)*100</f>
        <v>0.24099999999999999</v>
      </c>
      <c r="K41" s="407">
        <v>557492</v>
      </c>
      <c r="L41" s="407">
        <v>27055</v>
      </c>
      <c r="M41" s="194">
        <f>ROUND(L41/L29,5)*100</f>
        <v>0.16800000000000001</v>
      </c>
      <c r="N41" s="407">
        <v>26718</v>
      </c>
      <c r="O41" s="407">
        <v>38316</v>
      </c>
      <c r="P41" s="194">
        <f>ROUND(O41/O29,5)*100</f>
        <v>0.246</v>
      </c>
      <c r="Q41" s="307">
        <v>66318</v>
      </c>
      <c r="R41" s="307">
        <v>58194</v>
      </c>
      <c r="S41" s="301">
        <f>ROUND(R41/R29,5)*100</f>
        <v>0.371</v>
      </c>
    </row>
    <row r="42" spans="1:29" ht="6.75" customHeight="1" x14ac:dyDescent="0.15">
      <c r="A42" s="700"/>
      <c r="B42" s="420"/>
      <c r="C42" s="208"/>
      <c r="D42" s="203"/>
      <c r="E42" s="29"/>
      <c r="F42" s="29"/>
      <c r="G42" s="209"/>
      <c r="H42" s="54"/>
      <c r="I42" s="54"/>
      <c r="J42" s="54"/>
      <c r="K42" s="54"/>
      <c r="L42" s="54"/>
      <c r="M42" s="54"/>
      <c r="N42" s="54"/>
      <c r="O42" s="54"/>
      <c r="P42" s="54"/>
      <c r="Q42" s="305"/>
      <c r="R42" s="305"/>
      <c r="S42" s="302"/>
    </row>
    <row r="43" spans="1:29" ht="6" customHeight="1" x14ac:dyDescent="0.15">
      <c r="A43" s="699" t="s">
        <v>209</v>
      </c>
      <c r="B43" s="32"/>
      <c r="C43" s="14"/>
      <c r="D43" s="21"/>
      <c r="E43" s="29"/>
      <c r="F43" s="29"/>
      <c r="G43" s="209"/>
      <c r="H43" s="54"/>
      <c r="I43" s="54"/>
      <c r="J43" s="54"/>
      <c r="K43" s="54"/>
      <c r="L43" s="54"/>
      <c r="M43" s="54"/>
      <c r="N43" s="54"/>
      <c r="O43" s="54"/>
      <c r="P43" s="54"/>
      <c r="Q43" s="305"/>
      <c r="R43" s="305"/>
      <c r="S43" s="302"/>
      <c r="T43" s="54"/>
      <c r="U43" s="54"/>
      <c r="V43" s="54"/>
      <c r="W43" s="54"/>
      <c r="X43" s="54"/>
      <c r="Y43" s="54"/>
      <c r="Z43" s="54"/>
      <c r="AA43" s="54"/>
      <c r="AB43" s="54"/>
      <c r="AC43" s="54"/>
    </row>
    <row r="44" spans="1:29" ht="15.4" customHeight="1" x14ac:dyDescent="0.15">
      <c r="A44" s="696"/>
      <c r="B44" s="697" t="s">
        <v>210</v>
      </c>
      <c r="C44" s="599"/>
      <c r="D44" s="698"/>
      <c r="E44" s="24">
        <f>SUM(E45:E57)</f>
        <v>14702857</v>
      </c>
      <c r="F44" s="24">
        <f>SUM(F45:F57)</f>
        <v>14068815</v>
      </c>
      <c r="G44" s="193">
        <v>100</v>
      </c>
      <c r="H44" s="24">
        <f>SUM(H45:H57)</f>
        <v>15034510</v>
      </c>
      <c r="I44" s="24">
        <f>SUM(I45:I57)</f>
        <v>14265656</v>
      </c>
      <c r="J44" s="194">
        <f>ROUND(I44/I44,5)*100</f>
        <v>100</v>
      </c>
      <c r="K44" s="244">
        <f>SUM(K45:K57)</f>
        <v>17300077</v>
      </c>
      <c r="L44" s="244">
        <f>SUM(L45:L57)</f>
        <v>16101739</v>
      </c>
      <c r="M44" s="194">
        <f>ROUND(L44/L44,5)*100</f>
        <v>100</v>
      </c>
      <c r="N44" s="244">
        <f>SUM(N45:N57)</f>
        <v>15953932</v>
      </c>
      <c r="O44" s="244">
        <f>SUM(O45:O57)</f>
        <v>15533175</v>
      </c>
      <c r="P44" s="194">
        <f>ROUND(O44/O44,5)*100</f>
        <v>100</v>
      </c>
      <c r="Q44" s="308">
        <f>SUM(Q45:Q57)</f>
        <v>16284105</v>
      </c>
      <c r="R44" s="308">
        <f>SUM(R45:R57)</f>
        <v>15402725</v>
      </c>
      <c r="S44" s="301">
        <f>ROUND(R44/R44,5)*100</f>
        <v>100</v>
      </c>
      <c r="T44" s="54"/>
      <c r="U44" s="54"/>
      <c r="V44" s="54"/>
      <c r="W44" s="54"/>
      <c r="X44" s="54"/>
      <c r="Y44" s="54"/>
      <c r="Z44" s="54"/>
      <c r="AA44" s="54"/>
      <c r="AB44" s="54"/>
      <c r="AC44" s="54"/>
    </row>
    <row r="45" spans="1:29" ht="15.4" customHeight="1" x14ac:dyDescent="0.15">
      <c r="A45" s="696"/>
      <c r="B45" s="32"/>
      <c r="C45" s="416" t="s">
        <v>211</v>
      </c>
      <c r="D45" s="21"/>
      <c r="E45" s="24">
        <v>276145</v>
      </c>
      <c r="F45" s="24">
        <v>253963</v>
      </c>
      <c r="G45" s="193">
        <f>ROUND(F45/F44,5)*100</f>
        <v>1.8049999999999999</v>
      </c>
      <c r="H45" s="24">
        <v>264391</v>
      </c>
      <c r="I45" s="24">
        <v>249371</v>
      </c>
      <c r="J45" s="298">
        <v>1.8</v>
      </c>
      <c r="K45" s="244">
        <v>256184</v>
      </c>
      <c r="L45" s="244">
        <v>241058</v>
      </c>
      <c r="M45" s="194">
        <f>ROUND(L45/L44,5)*100</f>
        <v>1.4970000000000001</v>
      </c>
      <c r="N45" s="244">
        <v>257525</v>
      </c>
      <c r="O45" s="244">
        <v>240063</v>
      </c>
      <c r="P45" s="194">
        <f>ROUND(O45/O44,5)*100</f>
        <v>1.5449999999999999</v>
      </c>
      <c r="Q45" s="308">
        <v>282113</v>
      </c>
      <c r="R45" s="308">
        <v>259000</v>
      </c>
      <c r="S45" s="301">
        <f>ROUND(R45/R44,5)*100</f>
        <v>1.6820000000000002</v>
      </c>
    </row>
    <row r="46" spans="1:29" ht="15.4" customHeight="1" x14ac:dyDescent="0.15">
      <c r="A46" s="696"/>
      <c r="B46" s="32"/>
      <c r="C46" s="416" t="s">
        <v>212</v>
      </c>
      <c r="D46" s="21"/>
      <c r="E46" s="24">
        <v>8610037</v>
      </c>
      <c r="F46" s="24">
        <v>8219053</v>
      </c>
      <c r="G46" s="193">
        <f>ROUND(F46/F44,5)*100</f>
        <v>58.42</v>
      </c>
      <c r="H46" s="24">
        <v>9041119</v>
      </c>
      <c r="I46" s="24">
        <v>8456056</v>
      </c>
      <c r="J46" s="194">
        <f>ROUND(I46/I44,5)*100</f>
        <v>59.275999999999996</v>
      </c>
      <c r="K46" s="244">
        <v>9218236</v>
      </c>
      <c r="L46" s="244">
        <v>8318131</v>
      </c>
      <c r="M46" s="194">
        <f>ROUND(L46/L44,5)*100</f>
        <v>51.66</v>
      </c>
      <c r="N46" s="244">
        <v>8507224</v>
      </c>
      <c r="O46" s="244">
        <v>8160329</v>
      </c>
      <c r="P46" s="194">
        <f>ROUND(O46/O44,5)*100</f>
        <v>52.534999999999997</v>
      </c>
      <c r="Q46" s="308">
        <v>8563526</v>
      </c>
      <c r="R46" s="308">
        <v>8142625</v>
      </c>
      <c r="S46" s="301">
        <f>ROUND(R46/R44,5)*100</f>
        <v>52.864999999999995</v>
      </c>
    </row>
    <row r="47" spans="1:29" ht="15.4" customHeight="1" x14ac:dyDescent="0.15">
      <c r="A47" s="696"/>
      <c r="B47" s="32"/>
      <c r="C47" s="416" t="s">
        <v>213</v>
      </c>
      <c r="D47" s="21"/>
      <c r="E47" s="24">
        <v>1860672</v>
      </c>
      <c r="F47" s="24">
        <v>1860671</v>
      </c>
      <c r="G47" s="193">
        <f>ROUND(F47/F44,5)*100</f>
        <v>13.225000000000001</v>
      </c>
      <c r="H47" s="24">
        <v>1844538</v>
      </c>
      <c r="I47" s="24">
        <v>1844538</v>
      </c>
      <c r="J47" s="194">
        <f>ROUND(I47/I44,5)*100</f>
        <v>12.93</v>
      </c>
      <c r="K47" s="244">
        <v>1791259</v>
      </c>
      <c r="L47" s="244">
        <v>1791235</v>
      </c>
      <c r="M47" s="194">
        <f>ROUND(L47/L44,5)*100</f>
        <v>11.124000000000001</v>
      </c>
      <c r="N47" s="244">
        <v>1675167</v>
      </c>
      <c r="O47" s="244">
        <v>1675165</v>
      </c>
      <c r="P47" s="194">
        <f>ROUND(O47/O44,5)*100</f>
        <v>10.784000000000001</v>
      </c>
      <c r="Q47" s="308">
        <v>1638349</v>
      </c>
      <c r="R47" s="308">
        <v>1638348</v>
      </c>
      <c r="S47" s="301">
        <f>ROUND(R47/R44,5)*100</f>
        <v>10.637</v>
      </c>
    </row>
    <row r="48" spans="1:29" ht="15.4" customHeight="1" x14ac:dyDescent="0.15">
      <c r="A48" s="696"/>
      <c r="B48" s="32"/>
      <c r="C48" s="416" t="s">
        <v>214</v>
      </c>
      <c r="D48" s="21"/>
      <c r="E48" s="24">
        <v>1900</v>
      </c>
      <c r="F48" s="24">
        <v>1900</v>
      </c>
      <c r="G48" s="193">
        <f>ROUND(F48/F44,5)*100</f>
        <v>1.3999999999999999E-2</v>
      </c>
      <c r="H48" s="24">
        <v>1443</v>
      </c>
      <c r="I48" s="24">
        <v>1442</v>
      </c>
      <c r="J48" s="194">
        <f>ROUND(I48/I44,5)*100</f>
        <v>0.01</v>
      </c>
      <c r="K48" s="244">
        <v>1225</v>
      </c>
      <c r="L48" s="244">
        <v>1205</v>
      </c>
      <c r="M48" s="194">
        <f>ROUND(L48/L44,5)*100</f>
        <v>6.9999999999999993E-3</v>
      </c>
      <c r="N48" s="244">
        <v>1196</v>
      </c>
      <c r="O48" s="244">
        <v>1194</v>
      </c>
      <c r="P48" s="194">
        <f>ROUND(O48/O44,5)*100</f>
        <v>8.0000000000000002E-3</v>
      </c>
      <c r="Q48" s="308">
        <v>6074</v>
      </c>
      <c r="R48" s="308">
        <v>6073</v>
      </c>
      <c r="S48" s="301">
        <f>ROUND(R48/R44,5)*100</f>
        <v>3.9E-2</v>
      </c>
    </row>
    <row r="49" spans="1:26" ht="15.4" customHeight="1" x14ac:dyDescent="0.15">
      <c r="A49" s="696"/>
      <c r="B49" s="32"/>
      <c r="C49" s="416" t="s">
        <v>215</v>
      </c>
      <c r="D49" s="21"/>
      <c r="E49" s="24">
        <v>2211</v>
      </c>
      <c r="F49" s="24">
        <v>64</v>
      </c>
      <c r="G49" s="193">
        <f>ROUND(F49/F44,5)*100</f>
        <v>0</v>
      </c>
      <c r="H49" s="24">
        <v>61</v>
      </c>
      <c r="I49" s="24">
        <v>59</v>
      </c>
      <c r="J49" s="245">
        <f>ROUND(I49/I44,5)*100</f>
        <v>0</v>
      </c>
      <c r="K49" s="244">
        <v>61</v>
      </c>
      <c r="L49" s="244">
        <v>59</v>
      </c>
      <c r="M49" s="24">
        <f>ROUND(L49/L44,5)*100</f>
        <v>0</v>
      </c>
      <c r="N49" s="244">
        <v>61</v>
      </c>
      <c r="O49" s="244">
        <v>46</v>
      </c>
      <c r="P49" s="207">
        <f>ROUND(O49/O44,5)*100</f>
        <v>0</v>
      </c>
      <c r="Q49" s="308">
        <v>31</v>
      </c>
      <c r="R49" s="308">
        <v>30</v>
      </c>
      <c r="S49" s="304">
        <f>ROUND(R49/R44,5)*100</f>
        <v>0</v>
      </c>
    </row>
    <row r="50" spans="1:26" ht="15.4" customHeight="1" x14ac:dyDescent="0.15">
      <c r="A50" s="696"/>
      <c r="B50" s="32"/>
      <c r="C50" s="416" t="s">
        <v>216</v>
      </c>
      <c r="D50" s="21"/>
      <c r="E50" s="24">
        <v>892797</v>
      </c>
      <c r="F50" s="24">
        <v>892796</v>
      </c>
      <c r="G50" s="193">
        <v>6.4</v>
      </c>
      <c r="H50" s="24">
        <v>901076</v>
      </c>
      <c r="I50" s="24">
        <v>901075</v>
      </c>
      <c r="J50" s="194">
        <f>ROUND(I50/I44,5)*100</f>
        <v>6.3159999999999989</v>
      </c>
      <c r="K50" s="244">
        <v>732601</v>
      </c>
      <c r="L50" s="244">
        <v>732601</v>
      </c>
      <c r="M50" s="194">
        <v>4.5</v>
      </c>
      <c r="N50" s="244">
        <v>705991</v>
      </c>
      <c r="O50" s="244">
        <v>705990</v>
      </c>
      <c r="P50" s="194">
        <f>ROUND(O50/O44,5)*100</f>
        <v>4.5449999999999999</v>
      </c>
      <c r="Q50" s="308">
        <v>742791</v>
      </c>
      <c r="R50" s="308">
        <v>742790</v>
      </c>
      <c r="S50" s="301">
        <v>4.5</v>
      </c>
    </row>
    <row r="51" spans="1:26" ht="15.4" customHeight="1" x14ac:dyDescent="0.15">
      <c r="A51" s="696"/>
      <c r="B51" s="32"/>
      <c r="C51" s="416" t="s">
        <v>217</v>
      </c>
      <c r="D51" s="21"/>
      <c r="E51" s="24">
        <v>2462425</v>
      </c>
      <c r="F51" s="24">
        <v>2299054</v>
      </c>
      <c r="G51" s="193">
        <v>16.399999999999999</v>
      </c>
      <c r="H51" s="24">
        <v>2499144</v>
      </c>
      <c r="I51" s="24">
        <v>2396914</v>
      </c>
      <c r="J51" s="194">
        <f>ROUND(I51/I44,5)*100</f>
        <v>16.802</v>
      </c>
      <c r="K51" s="244">
        <v>4806032</v>
      </c>
      <c r="L51" s="244">
        <v>4584642</v>
      </c>
      <c r="M51" s="194">
        <f>ROUND(L51/L44,5)*100</f>
        <v>28.472999999999999</v>
      </c>
      <c r="N51" s="244">
        <v>4565398</v>
      </c>
      <c r="O51" s="244">
        <v>4565396</v>
      </c>
      <c r="P51" s="194">
        <f>ROUND(O51/O44,5)*100</f>
        <v>29.391000000000002</v>
      </c>
      <c r="Q51" s="308">
        <v>4815185</v>
      </c>
      <c r="R51" s="308">
        <v>4437017</v>
      </c>
      <c r="S51" s="301">
        <f>ROUND(R51/R44,5)*100</f>
        <v>28.806999999999999</v>
      </c>
    </row>
    <row r="52" spans="1:26" ht="15.4" customHeight="1" x14ac:dyDescent="0.15">
      <c r="A52" s="696"/>
      <c r="B52" s="32"/>
      <c r="C52" s="416" t="s">
        <v>218</v>
      </c>
      <c r="D52" s="21"/>
      <c r="E52" s="24">
        <v>126529</v>
      </c>
      <c r="F52" s="24">
        <v>107677</v>
      </c>
      <c r="G52" s="193">
        <f>ROUND(F52/F44,5)*100</f>
        <v>0.76500000000000001</v>
      </c>
      <c r="H52" s="24">
        <v>135218</v>
      </c>
      <c r="I52" s="24">
        <v>112662</v>
      </c>
      <c r="J52" s="194">
        <f>ROUND(I52/I44,5)*100</f>
        <v>0.79</v>
      </c>
      <c r="K52" s="244">
        <v>136823</v>
      </c>
      <c r="L52" s="244">
        <v>118944</v>
      </c>
      <c r="M52" s="194">
        <f>ROUND(L52/L44,5)*100</f>
        <v>0.73899999999999999</v>
      </c>
      <c r="N52" s="244">
        <v>130063</v>
      </c>
      <c r="O52" s="244">
        <v>121711</v>
      </c>
      <c r="P52" s="194">
        <f>ROUND(O52/O44,5)*100</f>
        <v>0.78400000000000003</v>
      </c>
      <c r="Q52" s="308">
        <v>132556</v>
      </c>
      <c r="R52" s="308">
        <v>118368</v>
      </c>
      <c r="S52" s="301">
        <f>ROUND(R52/R44,5)*100</f>
        <v>0.76800000000000002</v>
      </c>
    </row>
    <row r="53" spans="1:26" ht="15.4" customHeight="1" x14ac:dyDescent="0.15">
      <c r="A53" s="696"/>
      <c r="B53" s="32"/>
      <c r="C53" s="416" t="s">
        <v>219</v>
      </c>
      <c r="D53" s="21"/>
      <c r="E53" s="24">
        <v>146450</v>
      </c>
      <c r="F53" s="24">
        <v>146450</v>
      </c>
      <c r="G53" s="193">
        <f>ROUND(F53/F44,5)*100</f>
        <v>1.0410000000000001</v>
      </c>
      <c r="H53" s="24">
        <v>1</v>
      </c>
      <c r="I53" s="24">
        <v>0</v>
      </c>
      <c r="J53" s="24">
        <f>ROUND(I53/I44,5)*100</f>
        <v>0</v>
      </c>
      <c r="K53" s="244">
        <v>1</v>
      </c>
      <c r="L53" s="244">
        <v>0</v>
      </c>
      <c r="M53" s="24">
        <f>ROUND(L53/L44,5)*100</f>
        <v>0</v>
      </c>
      <c r="N53" s="244">
        <v>3664</v>
      </c>
      <c r="O53" s="244">
        <v>3664</v>
      </c>
      <c r="P53" s="207">
        <f>ROUND(O53/O44,5)*100</f>
        <v>2.4E-2</v>
      </c>
      <c r="Q53" s="308">
        <v>4611</v>
      </c>
      <c r="R53" s="308">
        <v>4611</v>
      </c>
      <c r="S53" s="304">
        <f>ROUND(R53/R44,5)*100</f>
        <v>0.03</v>
      </c>
    </row>
    <row r="54" spans="1:26" ht="15.4" customHeight="1" x14ac:dyDescent="0.15">
      <c r="A54" s="696"/>
      <c r="B54" s="32"/>
      <c r="C54" s="416" t="s">
        <v>194</v>
      </c>
      <c r="D54" s="21"/>
      <c r="E54" s="24">
        <v>100</v>
      </c>
      <c r="F54" s="24">
        <v>43</v>
      </c>
      <c r="G54" s="193">
        <f>ROUND(F54/F44,5)*100</f>
        <v>0</v>
      </c>
      <c r="H54" s="24">
        <v>125</v>
      </c>
      <c r="I54" s="24">
        <v>67</v>
      </c>
      <c r="J54" s="245">
        <f>ROUND(I54/I44,5)*100</f>
        <v>0</v>
      </c>
      <c r="K54" s="244">
        <v>125</v>
      </c>
      <c r="L54" s="244">
        <v>81</v>
      </c>
      <c r="M54" s="194">
        <f>ROUND(L54/L44,5)*100</f>
        <v>1E-3</v>
      </c>
      <c r="N54" s="244">
        <v>150</v>
      </c>
      <c r="O54" s="244">
        <v>139</v>
      </c>
      <c r="P54" s="194">
        <f>ROUND(O54/O44,5)*100</f>
        <v>1E-3</v>
      </c>
      <c r="Q54" s="308">
        <v>200</v>
      </c>
      <c r="R54" s="308">
        <v>174</v>
      </c>
      <c r="S54" s="301">
        <f>ROUND(R54/R44,5)*100</f>
        <v>1E-3</v>
      </c>
    </row>
    <row r="55" spans="1:26" ht="15.4" customHeight="1" x14ac:dyDescent="0.15">
      <c r="A55" s="696"/>
      <c r="B55" s="32"/>
      <c r="C55" s="416" t="s">
        <v>220</v>
      </c>
      <c r="D55" s="21"/>
      <c r="E55" s="24">
        <v>294919</v>
      </c>
      <c r="F55" s="24">
        <v>287144</v>
      </c>
      <c r="G55" s="193">
        <f>ROUND(F55/F44,5)*100</f>
        <v>2.0409999999999999</v>
      </c>
      <c r="H55" s="24">
        <v>150684</v>
      </c>
      <c r="I55" s="24">
        <v>144150</v>
      </c>
      <c r="J55" s="194">
        <f>ROUND(I55/I44,5)*100</f>
        <v>1.01</v>
      </c>
      <c r="K55" s="244">
        <v>194681</v>
      </c>
      <c r="L55" s="244">
        <v>190475</v>
      </c>
      <c r="M55" s="194">
        <f>ROUND(L55/L44,5)*100</f>
        <v>1.1830000000000001</v>
      </c>
      <c r="N55" s="244">
        <v>67932</v>
      </c>
      <c r="O55" s="244">
        <v>59478</v>
      </c>
      <c r="P55" s="194">
        <f>ROUND(O55/O44,5)*100</f>
        <v>0.38300000000000001</v>
      </c>
      <c r="Q55" s="308">
        <v>62262</v>
      </c>
      <c r="R55" s="308">
        <v>53689</v>
      </c>
      <c r="S55" s="301">
        <f>ROUND(R55/R44,5)*100</f>
        <v>0.34899999999999998</v>
      </c>
    </row>
    <row r="56" spans="1:26" ht="15.4" customHeight="1" x14ac:dyDescent="0.15">
      <c r="A56" s="696"/>
      <c r="B56" s="32"/>
      <c r="C56" s="416" t="s">
        <v>196</v>
      </c>
      <c r="D56" s="21"/>
      <c r="E56" s="24">
        <v>28672</v>
      </c>
      <c r="F56" s="24">
        <v>0</v>
      </c>
      <c r="G56" s="193">
        <f>ROUND(F56/F44,5)*100</f>
        <v>0</v>
      </c>
      <c r="H56" s="24">
        <v>37387</v>
      </c>
      <c r="I56" s="24">
        <v>0</v>
      </c>
      <c r="J56" s="24">
        <v>0</v>
      </c>
      <c r="K56" s="244">
        <v>39541</v>
      </c>
      <c r="L56" s="244">
        <v>0</v>
      </c>
      <c r="M56" s="24">
        <v>0</v>
      </c>
      <c r="N56" s="244">
        <v>39561</v>
      </c>
      <c r="O56" s="244">
        <v>0</v>
      </c>
      <c r="P56" s="24">
        <v>0</v>
      </c>
      <c r="Q56" s="308">
        <v>36407</v>
      </c>
      <c r="R56" s="308">
        <v>0</v>
      </c>
      <c r="S56" s="304">
        <v>0</v>
      </c>
    </row>
    <row r="57" spans="1:26" ht="15.4" customHeight="1" x14ac:dyDescent="0.15">
      <c r="A57" s="696"/>
      <c r="B57" s="32"/>
      <c r="C57" s="416" t="s">
        <v>221</v>
      </c>
      <c r="D57" s="21"/>
      <c r="E57" s="24">
        <v>0</v>
      </c>
      <c r="F57" s="24">
        <v>0</v>
      </c>
      <c r="G57" s="193">
        <f>ROUND(F57/F44,5)*100</f>
        <v>0</v>
      </c>
      <c r="H57" s="24">
        <v>159323</v>
      </c>
      <c r="I57" s="24">
        <v>159322</v>
      </c>
      <c r="J57" s="194">
        <f>ROUND(I57/I44,5)*100</f>
        <v>1.117</v>
      </c>
      <c r="K57" s="244">
        <v>123308</v>
      </c>
      <c r="L57" s="244">
        <v>123308</v>
      </c>
      <c r="M57" s="194">
        <f>ROUND(L57/L44,5)*100</f>
        <v>0.76600000000000001</v>
      </c>
      <c r="N57" s="244">
        <v>0</v>
      </c>
      <c r="O57" s="244">
        <v>0</v>
      </c>
      <c r="P57" s="194">
        <f>ROUND(O57/O44,5)*100</f>
        <v>0</v>
      </c>
      <c r="Q57" s="308"/>
      <c r="R57" s="308"/>
      <c r="S57" s="301">
        <f>ROUND(R57/R44,5)*100</f>
        <v>0</v>
      </c>
    </row>
    <row r="58" spans="1:26" ht="12.75" customHeight="1" x14ac:dyDescent="0.15">
      <c r="A58" s="700"/>
      <c r="B58" s="420"/>
      <c r="C58" s="210"/>
      <c r="D58" s="203"/>
      <c r="E58" s="24"/>
      <c r="F58" s="24"/>
      <c r="G58" s="193"/>
      <c r="H58" s="54"/>
      <c r="I58" s="54"/>
      <c r="J58" s="54"/>
      <c r="K58" s="244"/>
      <c r="L58" s="244"/>
      <c r="M58" s="194"/>
      <c r="N58" s="244"/>
      <c r="O58" s="244"/>
      <c r="P58" s="194"/>
      <c r="Q58" s="308"/>
      <c r="R58" s="308"/>
      <c r="S58" s="301"/>
      <c r="T58" s="54"/>
      <c r="U58" s="54"/>
      <c r="V58" s="54"/>
      <c r="W58" s="54"/>
      <c r="X58" s="54"/>
      <c r="Y58" s="54"/>
      <c r="Z58" s="54"/>
    </row>
    <row r="59" spans="1:26" ht="15.4" customHeight="1" x14ac:dyDescent="0.15">
      <c r="A59" s="211" t="s">
        <v>222</v>
      </c>
      <c r="B59" s="149"/>
      <c r="C59" s="149"/>
      <c r="D59" s="25"/>
      <c r="E59" s="24">
        <v>0</v>
      </c>
      <c r="F59" s="325">
        <f>F29-F44</f>
        <v>-159322</v>
      </c>
      <c r="G59" s="24">
        <v>0</v>
      </c>
      <c r="H59" s="24">
        <v>0</v>
      </c>
      <c r="I59" s="242">
        <f>I29-I44</f>
        <v>-123307</v>
      </c>
      <c r="J59" s="24">
        <v>0</v>
      </c>
      <c r="K59" s="244">
        <v>0</v>
      </c>
      <c r="L59" s="244">
        <f>L29-L44</f>
        <v>18318</v>
      </c>
      <c r="M59" s="24">
        <v>0</v>
      </c>
      <c r="N59" s="244">
        <v>0</v>
      </c>
      <c r="O59" s="244">
        <f>O29-O44</f>
        <v>23055</v>
      </c>
      <c r="P59" s="24">
        <v>0</v>
      </c>
      <c r="Q59" s="308">
        <v>0</v>
      </c>
      <c r="R59" s="308">
        <f>R29-R44</f>
        <v>277455</v>
      </c>
      <c r="S59" s="304">
        <v>0</v>
      </c>
    </row>
    <row r="60" spans="1:26" ht="15.4" customHeight="1" thickBot="1" x14ac:dyDescent="0.2">
      <c r="A60" s="131" t="s">
        <v>223</v>
      </c>
      <c r="B60" s="414"/>
      <c r="C60" s="414"/>
      <c r="D60" s="212"/>
      <c r="E60" s="213">
        <v>0</v>
      </c>
      <c r="F60" s="327">
        <v>0</v>
      </c>
      <c r="G60" s="213">
        <v>0</v>
      </c>
      <c r="H60" s="213">
        <v>0</v>
      </c>
      <c r="I60" s="213">
        <v>0</v>
      </c>
      <c r="J60" s="213">
        <v>0</v>
      </c>
      <c r="K60" s="408">
        <v>0</v>
      </c>
      <c r="L60" s="408">
        <v>0</v>
      </c>
      <c r="M60" s="233">
        <v>0</v>
      </c>
      <c r="N60" s="408">
        <v>0</v>
      </c>
      <c r="O60" s="408">
        <v>0</v>
      </c>
      <c r="P60" s="233">
        <v>0</v>
      </c>
      <c r="Q60" s="309">
        <v>0</v>
      </c>
      <c r="R60" s="309">
        <v>0</v>
      </c>
      <c r="S60" s="310">
        <v>0</v>
      </c>
    </row>
    <row r="61" spans="1:26" ht="17.100000000000001" customHeight="1" x14ac:dyDescent="0.15">
      <c r="S61" s="133" t="s">
        <v>224</v>
      </c>
    </row>
  </sheetData>
  <sheetProtection sheet="1" objects="1" scenarios="1"/>
  <mergeCells count="20">
    <mergeCell ref="A5:A14"/>
    <mergeCell ref="B6:D6"/>
    <mergeCell ref="B16:D16"/>
    <mergeCell ref="H3:J3"/>
    <mergeCell ref="A3:D4"/>
    <mergeCell ref="E3:G3"/>
    <mergeCell ref="A16:A20"/>
    <mergeCell ref="Q3:S3"/>
    <mergeCell ref="K26:M26"/>
    <mergeCell ref="N26:P26"/>
    <mergeCell ref="Q26:S26"/>
    <mergeCell ref="K3:M3"/>
    <mergeCell ref="N3:P3"/>
    <mergeCell ref="H26:J26"/>
    <mergeCell ref="A26:D27"/>
    <mergeCell ref="E26:G26"/>
    <mergeCell ref="B44:D44"/>
    <mergeCell ref="A43:A58"/>
    <mergeCell ref="B29:D29"/>
    <mergeCell ref="A28:A42"/>
  </mergeCells>
  <phoneticPr fontId="28"/>
  <printOptions horizontalCentered="1"/>
  <pageMargins left="0.59055118110236227" right="0.59055118110236227" top="0.59055118110236227" bottom="0.59055118110236227" header="0.39370078740157483" footer="0.39370078740157483"/>
  <pageSetup paperSize="9" scale="96" firstPageNumber="169" orientation="portrait" useFirstPageNumber="1" verticalDpi="300" r:id="rId1"/>
  <headerFooter scaleWithDoc="0" alignWithMargins="0">
    <oddHeader>&amp;R&amp;"ＭＳ 明朝,標準"&amp;10財　政</oddHeader>
    <oddFooter>&amp;C&amp;"ＭＳ 明朝,標準"&amp;12&amp;A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51"/>
  <sheetViews>
    <sheetView view="pageBreakPreview" zoomScaleSheetLayoutView="100" workbookViewId="0">
      <selection activeCell="G14" sqref="G14"/>
    </sheetView>
  </sheetViews>
  <sheetFormatPr defaultRowHeight="17.100000000000001" customHeight="1" x14ac:dyDescent="0.15"/>
  <cols>
    <col min="1" max="1" width="0.875" style="86" customWidth="1"/>
    <col min="2" max="2" width="2.5" style="86" customWidth="1"/>
    <col min="3" max="3" width="2" style="86" customWidth="1"/>
    <col min="4" max="4" width="2.5" style="86" customWidth="1"/>
    <col min="5" max="5" width="15.125" style="86" customWidth="1"/>
    <col min="6" max="6" width="11.5" style="86" customWidth="1"/>
    <col min="7" max="7" width="11" style="86" customWidth="1"/>
    <col min="8" max="8" width="11.5" style="86" customWidth="1"/>
    <col min="9" max="9" width="11.125" style="86" customWidth="1"/>
    <col min="10" max="10" width="12" style="86" customWidth="1"/>
    <col min="11" max="11" width="11.875" style="86" customWidth="1"/>
    <col min="12" max="16384" width="9" style="86"/>
  </cols>
  <sheetData>
    <row r="1" spans="1:13" ht="5.0999999999999996" customHeight="1" x14ac:dyDescent="0.15">
      <c r="A1" s="19"/>
      <c r="C1" s="19"/>
      <c r="D1" s="19"/>
      <c r="E1" s="2"/>
      <c r="F1" s="2"/>
      <c r="G1" s="2"/>
      <c r="H1" s="2"/>
      <c r="I1" s="16"/>
      <c r="J1" s="2"/>
      <c r="K1" s="16"/>
      <c r="L1" s="2"/>
    </row>
    <row r="2" spans="1:13" ht="15" customHeight="1" thickBot="1" x14ac:dyDescent="0.2">
      <c r="A2" s="19" t="s">
        <v>458</v>
      </c>
      <c r="C2" s="19"/>
      <c r="D2" s="19"/>
      <c r="E2" s="2"/>
      <c r="F2" s="2"/>
      <c r="G2" s="2"/>
      <c r="H2" s="2"/>
      <c r="I2" s="16"/>
      <c r="J2" s="2"/>
      <c r="K2" s="16" t="s">
        <v>1</v>
      </c>
      <c r="L2" s="2"/>
    </row>
    <row r="3" spans="1:13" ht="15" customHeight="1" x14ac:dyDescent="0.15">
      <c r="A3" s="562" t="s">
        <v>227</v>
      </c>
      <c r="B3" s="701"/>
      <c r="C3" s="701"/>
      <c r="D3" s="701"/>
      <c r="E3" s="563"/>
      <c r="F3" s="568" t="s">
        <v>364</v>
      </c>
      <c r="G3" s="551"/>
      <c r="H3" s="568" t="s">
        <v>382</v>
      </c>
      <c r="I3" s="569"/>
      <c r="J3" s="725" t="s">
        <v>404</v>
      </c>
      <c r="K3" s="726"/>
      <c r="L3" s="431"/>
    </row>
    <row r="4" spans="1:13" ht="15" customHeight="1" x14ac:dyDescent="0.15">
      <c r="A4" s="566"/>
      <c r="B4" s="702"/>
      <c r="C4" s="702"/>
      <c r="D4" s="702"/>
      <c r="E4" s="567"/>
      <c r="F4" s="453" t="s">
        <v>228</v>
      </c>
      <c r="G4" s="453" t="s">
        <v>34</v>
      </c>
      <c r="H4" s="453" t="s">
        <v>228</v>
      </c>
      <c r="I4" s="453" t="s">
        <v>34</v>
      </c>
      <c r="J4" s="268" t="s">
        <v>228</v>
      </c>
      <c r="K4" s="269" t="s">
        <v>34</v>
      </c>
      <c r="L4" s="431"/>
    </row>
    <row r="5" spans="1:13" ht="17.100000000000001" customHeight="1" x14ac:dyDescent="0.15">
      <c r="A5" s="727"/>
      <c r="B5" s="728"/>
      <c r="C5" s="729" t="s">
        <v>229</v>
      </c>
      <c r="D5" s="730"/>
      <c r="E5" s="731"/>
      <c r="F5" s="38">
        <f>F6+F9+F15</f>
        <v>2464270</v>
      </c>
      <c r="G5" s="40">
        <f>F5/F5*100</f>
        <v>100</v>
      </c>
      <c r="H5" s="398">
        <f>H6+H9+H15</f>
        <v>2449177</v>
      </c>
      <c r="I5" s="39">
        <f>H5/H5*100</f>
        <v>100</v>
      </c>
      <c r="J5" s="328">
        <f>J6+J9+J15</f>
        <v>2432010</v>
      </c>
      <c r="K5" s="525">
        <f>J5/J5*100</f>
        <v>100</v>
      </c>
    </row>
    <row r="6" spans="1:13" ht="16.5" customHeight="1" x14ac:dyDescent="0.15">
      <c r="A6" s="564"/>
      <c r="B6" s="565"/>
      <c r="C6" s="87"/>
      <c r="D6" s="595" t="s">
        <v>231</v>
      </c>
      <c r="E6" s="715"/>
      <c r="F6" s="217">
        <f>SUM(F7:F8)</f>
        <v>2342707</v>
      </c>
      <c r="G6" s="40">
        <f>F6/F5*100</f>
        <v>95.066977238695443</v>
      </c>
      <c r="H6" s="246">
        <f>SUM(H7:H8)</f>
        <v>2338812</v>
      </c>
      <c r="I6" s="40">
        <f>H6/H5*100</f>
        <v>95.493792404550589</v>
      </c>
      <c r="J6" s="328">
        <f>SUM(J7:J8)</f>
        <v>2326193</v>
      </c>
      <c r="K6" s="525">
        <f>J6/J5*100</f>
        <v>95.64898993014009</v>
      </c>
    </row>
    <row r="7" spans="1:13" ht="17.100000000000001" customHeight="1" x14ac:dyDescent="0.15">
      <c r="A7" s="564" t="s">
        <v>230</v>
      </c>
      <c r="B7" s="565"/>
      <c r="C7" s="41"/>
      <c r="D7" s="436"/>
      <c r="E7" s="457" t="s">
        <v>232</v>
      </c>
      <c r="F7" s="217">
        <v>2248197</v>
      </c>
      <c r="G7" s="40">
        <f>F7/F5*100</f>
        <v>91.231764376468476</v>
      </c>
      <c r="H7" s="246">
        <v>2248100</v>
      </c>
      <c r="I7" s="40">
        <f>H7/H5*100</f>
        <v>91.790017626329174</v>
      </c>
      <c r="J7" s="328">
        <v>2226294</v>
      </c>
      <c r="K7" s="525">
        <f>J7/J5*100</f>
        <v>91.541317675502981</v>
      </c>
    </row>
    <row r="8" spans="1:13" ht="17.100000000000001" customHeight="1" x14ac:dyDescent="0.15">
      <c r="A8" s="564"/>
      <c r="B8" s="565"/>
      <c r="C8" s="41"/>
      <c r="D8" s="436"/>
      <c r="E8" s="459" t="s">
        <v>234</v>
      </c>
      <c r="F8" s="217">
        <v>94510</v>
      </c>
      <c r="G8" s="40">
        <f>F8/F5*100</f>
        <v>3.8352128622269479</v>
      </c>
      <c r="H8" s="246">
        <v>90712</v>
      </c>
      <c r="I8" s="40">
        <f>H8/H5*100</f>
        <v>3.703774778221419</v>
      </c>
      <c r="J8" s="328">
        <v>99899</v>
      </c>
      <c r="K8" s="525">
        <f>J8/J5*100</f>
        <v>4.1076722546371114</v>
      </c>
    </row>
    <row r="9" spans="1:13" ht="17.100000000000001" customHeight="1" x14ac:dyDescent="0.15">
      <c r="A9" s="564" t="s">
        <v>233</v>
      </c>
      <c r="B9" s="565"/>
      <c r="C9" s="88"/>
      <c r="D9" s="595" t="s">
        <v>235</v>
      </c>
      <c r="E9" s="715"/>
      <c r="F9" s="217">
        <f>SUM(F10:F14)</f>
        <v>121550</v>
      </c>
      <c r="G9" s="40">
        <f>F9/F5*100</f>
        <v>4.9324952217086606</v>
      </c>
      <c r="H9" s="246">
        <f>SUM(H10:H14)</f>
        <v>110365</v>
      </c>
      <c r="I9" s="40">
        <f>H9/H5*100</f>
        <v>4.5062075954494105</v>
      </c>
      <c r="J9" s="328">
        <f>SUM(J10:J14)</f>
        <v>105817</v>
      </c>
      <c r="K9" s="525">
        <f>J9/J5*100</f>
        <v>4.3510100698599095</v>
      </c>
    </row>
    <row r="10" spans="1:13" ht="17.100000000000001" customHeight="1" x14ac:dyDescent="0.15">
      <c r="A10" s="564"/>
      <c r="B10" s="565"/>
      <c r="C10" s="41"/>
      <c r="D10" s="436"/>
      <c r="E10" s="457" t="s">
        <v>237</v>
      </c>
      <c r="F10" s="217">
        <v>2121</v>
      </c>
      <c r="G10" s="40">
        <f>F10/F5*100</f>
        <v>8.6070114070292622E-2</v>
      </c>
      <c r="H10" s="246">
        <v>2423</v>
      </c>
      <c r="I10" s="40">
        <f>H10/H5*100</f>
        <v>9.8931191988165815E-2</v>
      </c>
      <c r="J10" s="328">
        <v>1646</v>
      </c>
      <c r="K10" s="525">
        <f>J10/J5*100</f>
        <v>6.7680642760514956E-2</v>
      </c>
    </row>
    <row r="11" spans="1:13" ht="17.100000000000001" customHeight="1" x14ac:dyDescent="0.15">
      <c r="A11" s="564" t="s">
        <v>236</v>
      </c>
      <c r="B11" s="565"/>
      <c r="C11" s="41"/>
      <c r="D11" s="436"/>
      <c r="E11" s="457" t="s">
        <v>238</v>
      </c>
      <c r="F11" s="217">
        <v>0</v>
      </c>
      <c r="G11" s="40">
        <f>F11/F5*100</f>
        <v>0</v>
      </c>
      <c r="H11" s="246">
        <v>0</v>
      </c>
      <c r="I11" s="40">
        <f>H11/H5*100</f>
        <v>0</v>
      </c>
      <c r="J11" s="328">
        <v>0</v>
      </c>
      <c r="K11" s="525">
        <f>J11/J5*100</f>
        <v>0</v>
      </c>
    </row>
    <row r="12" spans="1:13" ht="17.100000000000001" customHeight="1" x14ac:dyDescent="0.15">
      <c r="A12" s="564"/>
      <c r="B12" s="565"/>
      <c r="C12" s="41"/>
      <c r="D12" s="436"/>
      <c r="E12" s="457" t="s">
        <v>239</v>
      </c>
      <c r="F12" s="217">
        <v>2080</v>
      </c>
      <c r="G12" s="40">
        <f>F12/F5*100</f>
        <v>8.4406335344747133E-2</v>
      </c>
      <c r="H12" s="246">
        <v>2068</v>
      </c>
      <c r="I12" s="40">
        <f>H12/H5*100</f>
        <v>8.4436527045615731E-2</v>
      </c>
      <c r="J12" s="328">
        <v>2358</v>
      </c>
      <c r="K12" s="525">
        <f>J12/J5*100</f>
        <v>9.695683817089569E-2</v>
      </c>
      <c r="M12" s="88"/>
    </row>
    <row r="13" spans="1:13" ht="17.100000000000001" customHeight="1" x14ac:dyDescent="0.15">
      <c r="A13" s="564" t="s">
        <v>230</v>
      </c>
      <c r="B13" s="565"/>
      <c r="C13" s="41"/>
      <c r="D13" s="436"/>
      <c r="E13" s="457" t="s">
        <v>354</v>
      </c>
      <c r="F13" s="217">
        <v>100399</v>
      </c>
      <c r="G13" s="40">
        <f>F13/F5*100</f>
        <v>4.0741882991717633</v>
      </c>
      <c r="H13" s="246">
        <v>99173</v>
      </c>
      <c r="I13" s="40">
        <f>H13/H5*100</f>
        <v>4.0492377643592112</v>
      </c>
      <c r="J13" s="328">
        <v>100818</v>
      </c>
      <c r="K13" s="525">
        <f>ROUNDUP(J13/J5*100,2)</f>
        <v>4.1499999999999995</v>
      </c>
    </row>
    <row r="14" spans="1:13" ht="17.100000000000001" customHeight="1" x14ac:dyDescent="0.15">
      <c r="A14" s="564"/>
      <c r="B14" s="565"/>
      <c r="C14" s="42"/>
      <c r="D14" s="36"/>
      <c r="E14" s="457" t="s">
        <v>240</v>
      </c>
      <c r="F14" s="217">
        <v>16950</v>
      </c>
      <c r="G14" s="40">
        <f>F14/F5*100</f>
        <v>0.68783047312185763</v>
      </c>
      <c r="H14" s="246">
        <v>6701</v>
      </c>
      <c r="I14" s="40">
        <f>H14/H5*100</f>
        <v>0.27360211205641732</v>
      </c>
      <c r="J14" s="328">
        <v>995</v>
      </c>
      <c r="K14" s="525">
        <f>J14/J5*100</f>
        <v>4.0912660720967428E-2</v>
      </c>
    </row>
    <row r="15" spans="1:13" ht="17.100000000000001" customHeight="1" x14ac:dyDescent="0.15">
      <c r="A15" s="564" t="s">
        <v>225</v>
      </c>
      <c r="B15" s="565"/>
      <c r="C15" s="88"/>
      <c r="D15" s="595" t="s">
        <v>241</v>
      </c>
      <c r="E15" s="715"/>
      <c r="F15" s="217">
        <v>13</v>
      </c>
      <c r="G15" s="40">
        <f>F15/F5*100</f>
        <v>5.2753959590466951E-4</v>
      </c>
      <c r="H15" s="246">
        <v>0</v>
      </c>
      <c r="I15" s="40">
        <f>H15/H5*100</f>
        <v>0</v>
      </c>
      <c r="J15" s="328">
        <v>0</v>
      </c>
      <c r="K15" s="525">
        <f>J15/J5*100</f>
        <v>0</v>
      </c>
    </row>
    <row r="16" spans="1:13" ht="17.100000000000001" customHeight="1" x14ac:dyDescent="0.15">
      <c r="A16" s="564"/>
      <c r="B16" s="565"/>
      <c r="C16" s="41"/>
      <c r="D16" s="436"/>
      <c r="E16" s="457" t="s">
        <v>242</v>
      </c>
      <c r="F16" s="217">
        <v>0</v>
      </c>
      <c r="G16" s="40">
        <f>F16/F5*100</f>
        <v>0</v>
      </c>
      <c r="H16" s="246">
        <v>0</v>
      </c>
      <c r="I16" s="40">
        <f>H16/H5*100</f>
        <v>0</v>
      </c>
      <c r="J16" s="328">
        <v>0</v>
      </c>
      <c r="K16" s="525">
        <f>J16/J5*100</f>
        <v>0</v>
      </c>
    </row>
    <row r="17" spans="1:11" ht="17.100000000000001" customHeight="1" x14ac:dyDescent="0.15">
      <c r="A17" s="720"/>
      <c r="B17" s="721"/>
      <c r="C17" s="43"/>
      <c r="D17" s="31"/>
      <c r="E17" s="44" t="s">
        <v>243</v>
      </c>
      <c r="F17" s="217">
        <v>13</v>
      </c>
      <c r="G17" s="40">
        <f>F17/F5*100</f>
        <v>5.2753959590466951E-4</v>
      </c>
      <c r="H17" s="246">
        <v>0</v>
      </c>
      <c r="I17" s="40">
        <f>H17/H5*100</f>
        <v>0</v>
      </c>
      <c r="J17" s="328">
        <v>0</v>
      </c>
      <c r="K17" s="525">
        <f>J17/J5*100</f>
        <v>0</v>
      </c>
    </row>
    <row r="18" spans="1:11" ht="17.100000000000001" customHeight="1" x14ac:dyDescent="0.15">
      <c r="A18" s="727"/>
      <c r="B18" s="728"/>
      <c r="C18" s="729" t="s">
        <v>244</v>
      </c>
      <c r="D18" s="730"/>
      <c r="E18" s="731"/>
      <c r="F18" s="217">
        <f>F19+F27+F30</f>
        <v>2302083</v>
      </c>
      <c r="G18" s="40">
        <f>F18/F18*100</f>
        <v>100</v>
      </c>
      <c r="H18" s="246">
        <f>H19+H27+H30</f>
        <v>2349596</v>
      </c>
      <c r="I18" s="40">
        <f>H18/H18*100</f>
        <v>100</v>
      </c>
      <c r="J18" s="328">
        <f>J19+J27+J30</f>
        <v>2313432</v>
      </c>
      <c r="K18" s="525">
        <f>J18/J18*100</f>
        <v>100</v>
      </c>
    </row>
    <row r="19" spans="1:11" ht="17.100000000000001" customHeight="1" x14ac:dyDescent="0.15">
      <c r="A19" s="718"/>
      <c r="B19" s="719"/>
      <c r="C19" s="88"/>
      <c r="D19" s="595" t="s">
        <v>245</v>
      </c>
      <c r="E19" s="715"/>
      <c r="F19" s="217">
        <f>SUM(F20:F26)</f>
        <v>2244706</v>
      </c>
      <c r="G19" s="40">
        <f>F19/F18*100</f>
        <v>97.507605068974485</v>
      </c>
      <c r="H19" s="246">
        <f>SUM(H20:H26)</f>
        <v>2293442</v>
      </c>
      <c r="I19" s="40">
        <f>H19/H18*100</f>
        <v>97.610057218347322</v>
      </c>
      <c r="J19" s="328">
        <f>SUM(J20:J26)</f>
        <v>2300420</v>
      </c>
      <c r="K19" s="525">
        <f>ROUNDUP(J19/J18*100,1)</f>
        <v>99.5</v>
      </c>
    </row>
    <row r="20" spans="1:11" ht="17.100000000000001" customHeight="1" x14ac:dyDescent="0.15">
      <c r="A20" s="718"/>
      <c r="B20" s="719"/>
      <c r="C20" s="45"/>
      <c r="D20" s="36"/>
      <c r="E20" s="457" t="s">
        <v>246</v>
      </c>
      <c r="F20" s="217">
        <v>1375264</v>
      </c>
      <c r="G20" s="40">
        <f>F20/F18*100</f>
        <v>59.73998331076681</v>
      </c>
      <c r="H20" s="246">
        <v>1379322</v>
      </c>
      <c r="I20" s="40">
        <f>H20/H18*100</f>
        <v>58.704645394357158</v>
      </c>
      <c r="J20" s="328">
        <v>1410240</v>
      </c>
      <c r="K20" s="525">
        <f>J20/J18*100</f>
        <v>60.958783314141066</v>
      </c>
    </row>
    <row r="21" spans="1:11" ht="17.100000000000001" customHeight="1" x14ac:dyDescent="0.15">
      <c r="A21" s="564" t="s">
        <v>230</v>
      </c>
      <c r="B21" s="565"/>
      <c r="C21" s="46"/>
      <c r="D21" s="436"/>
      <c r="E21" s="457" t="s">
        <v>247</v>
      </c>
      <c r="F21" s="217">
        <v>293945</v>
      </c>
      <c r="G21" s="40">
        <f>F21/F18*100</f>
        <v>12.768653432565202</v>
      </c>
      <c r="H21" s="246">
        <v>343001</v>
      </c>
      <c r="I21" s="40">
        <f>H21/H18*100</f>
        <v>14.598296898700882</v>
      </c>
      <c r="J21" s="328">
        <v>320713</v>
      </c>
      <c r="K21" s="525">
        <f>J21/J18*100</f>
        <v>13.863083073113886</v>
      </c>
    </row>
    <row r="22" spans="1:11" ht="17.100000000000001" customHeight="1" x14ac:dyDescent="0.15">
      <c r="A22" s="718"/>
      <c r="B22" s="719"/>
      <c r="C22" s="46"/>
      <c r="D22" s="436"/>
      <c r="E22" s="457" t="s">
        <v>248</v>
      </c>
      <c r="F22" s="217">
        <v>122447</v>
      </c>
      <c r="G22" s="40">
        <f>F22/F18*100</f>
        <v>5.3189654760492999</v>
      </c>
      <c r="H22" s="246">
        <v>120518</v>
      </c>
      <c r="I22" s="40">
        <f>H22/H18*100</f>
        <v>5.1293073362399317</v>
      </c>
      <c r="J22" s="328">
        <v>121028</v>
      </c>
      <c r="K22" s="525">
        <f>J22/J18*100</f>
        <v>5.2315347933286995</v>
      </c>
    </row>
    <row r="23" spans="1:11" ht="17.100000000000001" customHeight="1" x14ac:dyDescent="0.15">
      <c r="A23" s="564" t="s">
        <v>233</v>
      </c>
      <c r="B23" s="565"/>
      <c r="C23" s="46"/>
      <c r="D23" s="436"/>
      <c r="E23" s="457" t="s">
        <v>249</v>
      </c>
      <c r="F23" s="217">
        <v>133506</v>
      </c>
      <c r="G23" s="40">
        <f>F23/F18*100</f>
        <v>5.7993564958344246</v>
      </c>
      <c r="H23" s="246">
        <v>133626</v>
      </c>
      <c r="I23" s="40">
        <f>H23/H18*100</f>
        <v>5.687190478703573</v>
      </c>
      <c r="J23" s="328">
        <v>133990</v>
      </c>
      <c r="K23" s="525">
        <f>J23/J18*100</f>
        <v>5.7918278989829828</v>
      </c>
    </row>
    <row r="24" spans="1:11" ht="17.100000000000001" customHeight="1" x14ac:dyDescent="0.15">
      <c r="A24" s="718"/>
      <c r="B24" s="719"/>
      <c r="C24" s="46"/>
      <c r="D24" s="436"/>
      <c r="E24" s="457" t="s">
        <v>250</v>
      </c>
      <c r="F24" s="217">
        <v>307845</v>
      </c>
      <c r="G24" s="40">
        <f>F24/F18*100</f>
        <v>13.372454424970776</v>
      </c>
      <c r="H24" s="246">
        <v>307545</v>
      </c>
      <c r="I24" s="40">
        <f>H24/H18*100</f>
        <v>13.089271517316167</v>
      </c>
      <c r="J24" s="328">
        <v>303721</v>
      </c>
      <c r="K24" s="525">
        <f>J24/J18*100</f>
        <v>13.128589904522805</v>
      </c>
    </row>
    <row r="25" spans="1:11" ht="17.100000000000001" customHeight="1" x14ac:dyDescent="0.15">
      <c r="A25" s="564" t="s">
        <v>236</v>
      </c>
      <c r="B25" s="565"/>
      <c r="C25" s="46"/>
      <c r="D25" s="436"/>
      <c r="E25" s="457" t="s">
        <v>251</v>
      </c>
      <c r="F25" s="217">
        <v>11699</v>
      </c>
      <c r="G25" s="40">
        <f>F25/F18*100</f>
        <v>0.50819192878797159</v>
      </c>
      <c r="H25" s="246">
        <v>9430</v>
      </c>
      <c r="I25" s="40">
        <f>H25/H18*100</f>
        <v>0.4013455930296102</v>
      </c>
      <c r="J25" s="328">
        <v>10728</v>
      </c>
      <c r="K25" s="525">
        <f>J25/J18*100</f>
        <v>0.46372661915284302</v>
      </c>
    </row>
    <row r="26" spans="1:11" ht="17.100000000000001" customHeight="1" x14ac:dyDescent="0.15">
      <c r="A26" s="718"/>
      <c r="B26" s="719"/>
      <c r="C26" s="46"/>
      <c r="D26" s="436"/>
      <c r="E26" s="459" t="s">
        <v>252</v>
      </c>
      <c r="F26" s="217">
        <v>0</v>
      </c>
      <c r="G26" s="40">
        <v>0</v>
      </c>
      <c r="H26" s="246">
        <v>0</v>
      </c>
      <c r="I26" s="40">
        <v>0</v>
      </c>
      <c r="J26" s="328">
        <v>0</v>
      </c>
      <c r="K26" s="525">
        <v>0</v>
      </c>
    </row>
    <row r="27" spans="1:11" ht="17.100000000000001" customHeight="1" x14ac:dyDescent="0.15">
      <c r="A27" s="564" t="s">
        <v>253</v>
      </c>
      <c r="B27" s="565"/>
      <c r="C27" s="88"/>
      <c r="D27" s="595" t="s">
        <v>254</v>
      </c>
      <c r="E27" s="715"/>
      <c r="F27" s="217">
        <v>14652</v>
      </c>
      <c r="G27" s="40">
        <f>F27/F18*100</f>
        <v>0.63646706048391821</v>
      </c>
      <c r="H27" s="246">
        <v>13512</v>
      </c>
      <c r="I27" s="40">
        <f>H27/H18*100</f>
        <v>0.57507758780658458</v>
      </c>
      <c r="J27" s="328">
        <v>12019</v>
      </c>
      <c r="K27" s="525">
        <f>J27/J18*100</f>
        <v>0.51953115544351425</v>
      </c>
    </row>
    <row r="28" spans="1:11" ht="17.100000000000001" customHeight="1" x14ac:dyDescent="0.15">
      <c r="A28" s="718"/>
      <c r="B28" s="719"/>
      <c r="C28" s="46"/>
      <c r="D28" s="436"/>
      <c r="E28" s="457" t="s">
        <v>255</v>
      </c>
      <c r="F28" s="217">
        <v>14278</v>
      </c>
      <c r="G28" s="40">
        <f>F28/F18*100</f>
        <v>0.62022090428537979</v>
      </c>
      <c r="H28" s="246">
        <v>12732</v>
      </c>
      <c r="I28" s="40">
        <f>H28/H18*100</f>
        <v>0.54188039135238575</v>
      </c>
      <c r="J28" s="328">
        <v>11118</v>
      </c>
      <c r="K28" s="525">
        <f>J28/J18*100</f>
        <v>0.48058468975962987</v>
      </c>
    </row>
    <row r="29" spans="1:11" ht="17.100000000000001" customHeight="1" x14ac:dyDescent="0.15">
      <c r="A29" s="564" t="s">
        <v>226</v>
      </c>
      <c r="B29" s="565"/>
      <c r="C29" s="46"/>
      <c r="D29" s="436"/>
      <c r="E29" s="457" t="s">
        <v>256</v>
      </c>
      <c r="F29" s="217">
        <v>374</v>
      </c>
      <c r="G29" s="40">
        <f>F29/F18*100</f>
        <v>1.6246156198538454E-2</v>
      </c>
      <c r="H29" s="246">
        <v>780</v>
      </c>
      <c r="I29" s="40">
        <f>H29/H18*100</f>
        <v>3.3197196454198934E-2</v>
      </c>
      <c r="J29" s="328">
        <v>901</v>
      </c>
      <c r="K29" s="525">
        <f>J29/J18*100</f>
        <v>3.8946465683884372E-2</v>
      </c>
    </row>
    <row r="30" spans="1:11" ht="17.100000000000001" customHeight="1" x14ac:dyDescent="0.15">
      <c r="A30" s="718"/>
      <c r="B30" s="719"/>
      <c r="C30" s="88"/>
      <c r="D30" s="595" t="s">
        <v>257</v>
      </c>
      <c r="E30" s="715"/>
      <c r="F30" s="217">
        <f>SUM(F31:F33)</f>
        <v>42725</v>
      </c>
      <c r="G30" s="40">
        <f>F30/F18*100</f>
        <v>1.8559278705415923</v>
      </c>
      <c r="H30" s="246">
        <f>SUM(H31:H33)</f>
        <v>42642</v>
      </c>
      <c r="I30" s="40">
        <f>H30/H18*100</f>
        <v>1.8148651938460911</v>
      </c>
      <c r="J30" s="328">
        <f>SUM(J31:J33)</f>
        <v>993</v>
      </c>
      <c r="K30" s="525">
        <f>J30/J18*100</f>
        <v>4.2923241314203317E-2</v>
      </c>
    </row>
    <row r="31" spans="1:11" ht="17.100000000000001" customHeight="1" x14ac:dyDescent="0.15">
      <c r="A31" s="718"/>
      <c r="B31" s="719"/>
      <c r="C31" s="32"/>
      <c r="D31" s="436"/>
      <c r="E31" s="457" t="s">
        <v>258</v>
      </c>
      <c r="F31" s="217">
        <v>0</v>
      </c>
      <c r="G31" s="40">
        <v>0</v>
      </c>
      <c r="H31" s="246">
        <v>0</v>
      </c>
      <c r="I31" s="40">
        <v>0</v>
      </c>
      <c r="J31" s="328">
        <v>54</v>
      </c>
      <c r="K31" s="525">
        <v>0</v>
      </c>
    </row>
    <row r="32" spans="1:11" ht="17.100000000000001" customHeight="1" x14ac:dyDescent="0.15">
      <c r="A32" s="718"/>
      <c r="B32" s="719"/>
      <c r="C32" s="32"/>
      <c r="D32" s="436"/>
      <c r="E32" s="459" t="s">
        <v>259</v>
      </c>
      <c r="F32" s="217">
        <v>162</v>
      </c>
      <c r="G32" s="40">
        <f>F32/F18*100</f>
        <v>7.0371050913455328E-3</v>
      </c>
      <c r="H32" s="246">
        <v>79</v>
      </c>
      <c r="I32" s="40">
        <f>H32/H18*100</f>
        <v>3.3622801536945077E-3</v>
      </c>
      <c r="J32" s="328">
        <v>227</v>
      </c>
      <c r="K32" s="525">
        <f>J32/J18*100</f>
        <v>9.8122616095912916E-3</v>
      </c>
    </row>
    <row r="33" spans="1:12" ht="17.100000000000001" customHeight="1" x14ac:dyDescent="0.15">
      <c r="A33" s="720"/>
      <c r="B33" s="721"/>
      <c r="C33" s="32"/>
      <c r="D33" s="436"/>
      <c r="E33" s="457" t="s">
        <v>355</v>
      </c>
      <c r="F33" s="217">
        <v>42563</v>
      </c>
      <c r="G33" s="40">
        <f>F33/F18*100</f>
        <v>1.8488907654502464</v>
      </c>
      <c r="H33" s="396">
        <v>42563</v>
      </c>
      <c r="I33" s="40">
        <f>H33/H18*100</f>
        <v>1.8115029136923966</v>
      </c>
      <c r="J33" s="526">
        <v>712</v>
      </c>
      <c r="K33" s="525">
        <f>J33/J18*100</f>
        <v>3.0776785312903083E-2</v>
      </c>
    </row>
    <row r="34" spans="1:12" ht="17.100000000000001" customHeight="1" thickBot="1" x14ac:dyDescent="0.2">
      <c r="A34" s="722" t="s">
        <v>260</v>
      </c>
      <c r="B34" s="723"/>
      <c r="C34" s="723"/>
      <c r="D34" s="723"/>
      <c r="E34" s="724"/>
      <c r="F34" s="216">
        <f>F5-F18</f>
        <v>162187</v>
      </c>
      <c r="G34" s="175" t="s">
        <v>261</v>
      </c>
      <c r="H34" s="397">
        <f>H5-H18</f>
        <v>99581</v>
      </c>
      <c r="I34" s="175" t="s">
        <v>261</v>
      </c>
      <c r="J34" s="527">
        <f>J5-J18</f>
        <v>118578</v>
      </c>
      <c r="K34" s="528" t="s">
        <v>261</v>
      </c>
    </row>
    <row r="35" spans="1:12" ht="15" customHeight="1" x14ac:dyDescent="0.15">
      <c r="B35" s="19" t="s">
        <v>262</v>
      </c>
      <c r="C35" s="19"/>
      <c r="D35" s="19"/>
      <c r="E35" s="2"/>
      <c r="F35" s="2"/>
      <c r="G35" s="2"/>
      <c r="H35" s="2"/>
      <c r="I35" s="16"/>
      <c r="J35" s="2"/>
      <c r="K35" s="16" t="s">
        <v>263</v>
      </c>
      <c r="L35" s="2"/>
    </row>
    <row r="36" spans="1:12" ht="11.25" customHeight="1" x14ac:dyDescent="0.15">
      <c r="B36" s="19"/>
      <c r="C36" s="19"/>
      <c r="D36" s="19"/>
      <c r="E36" s="2"/>
      <c r="F36" s="2"/>
      <c r="G36" s="2"/>
      <c r="H36" s="2"/>
      <c r="I36" s="2"/>
      <c r="J36" s="2"/>
      <c r="K36" s="2"/>
      <c r="L36" s="2"/>
    </row>
    <row r="37" spans="1:12" ht="15" customHeight="1" thickBot="1" x14ac:dyDescent="0.2">
      <c r="A37" s="19" t="s">
        <v>459</v>
      </c>
      <c r="C37" s="19"/>
      <c r="D37" s="19"/>
      <c r="E37" s="2"/>
      <c r="F37" s="2"/>
      <c r="G37" s="2"/>
      <c r="H37" s="2"/>
      <c r="I37" s="16"/>
      <c r="J37" s="2"/>
      <c r="K37" s="16" t="s">
        <v>122</v>
      </c>
      <c r="L37" s="2"/>
    </row>
    <row r="38" spans="1:12" ht="15" customHeight="1" x14ac:dyDescent="0.15">
      <c r="A38" s="547" t="s">
        <v>227</v>
      </c>
      <c r="B38" s="548"/>
      <c r="C38" s="548"/>
      <c r="D38" s="548"/>
      <c r="E38" s="548"/>
      <c r="F38" s="569" t="s">
        <v>365</v>
      </c>
      <c r="G38" s="569"/>
      <c r="H38" s="568" t="s">
        <v>383</v>
      </c>
      <c r="I38" s="707"/>
      <c r="J38" s="711" t="s">
        <v>405</v>
      </c>
      <c r="K38" s="712"/>
    </row>
    <row r="39" spans="1:12" ht="15" customHeight="1" x14ac:dyDescent="0.15">
      <c r="A39" s="549"/>
      <c r="B39" s="550"/>
      <c r="C39" s="550"/>
      <c r="D39" s="550"/>
      <c r="E39" s="550"/>
      <c r="F39" s="453" t="s">
        <v>31</v>
      </c>
      <c r="G39" s="453" t="s">
        <v>32</v>
      </c>
      <c r="H39" s="453" t="s">
        <v>31</v>
      </c>
      <c r="I39" s="461" t="s">
        <v>32</v>
      </c>
      <c r="J39" s="271" t="s">
        <v>31</v>
      </c>
      <c r="K39" s="455" t="s">
        <v>32</v>
      </c>
    </row>
    <row r="40" spans="1:12" ht="15.75" customHeight="1" x14ac:dyDescent="0.15">
      <c r="A40" s="713" t="s">
        <v>264</v>
      </c>
      <c r="B40" s="714"/>
      <c r="C40" s="714"/>
      <c r="D40" s="714"/>
      <c r="E40" s="714"/>
      <c r="F40" s="23">
        <f t="shared" ref="F40:K40" si="0">SUM(F41:F43)</f>
        <v>2606853</v>
      </c>
      <c r="G40" s="23">
        <f t="shared" si="0"/>
        <v>2636989</v>
      </c>
      <c r="H40" s="23">
        <f t="shared" si="0"/>
        <v>2616692</v>
      </c>
      <c r="I40" s="23">
        <f t="shared" si="0"/>
        <v>2622087</v>
      </c>
      <c r="J40" s="529">
        <f t="shared" si="0"/>
        <v>2618958</v>
      </c>
      <c r="K40" s="530">
        <f t="shared" si="0"/>
        <v>2604208</v>
      </c>
    </row>
    <row r="41" spans="1:12" ht="15.75" customHeight="1" x14ac:dyDescent="0.15">
      <c r="A41" s="99"/>
      <c r="B41" s="97"/>
      <c r="C41" s="715" t="s">
        <v>265</v>
      </c>
      <c r="D41" s="715"/>
      <c r="E41" s="715"/>
      <c r="F41" s="217">
        <v>2507709</v>
      </c>
      <c r="G41" s="217">
        <v>2515459</v>
      </c>
      <c r="H41" s="217">
        <v>2514420</v>
      </c>
      <c r="I41" s="217">
        <v>2511735</v>
      </c>
      <c r="J41" s="330">
        <v>2518036</v>
      </c>
      <c r="K41" s="331">
        <v>2498469</v>
      </c>
    </row>
    <row r="42" spans="1:12" ht="15.75" customHeight="1" x14ac:dyDescent="0.15">
      <c r="A42" s="99"/>
      <c r="B42" s="97"/>
      <c r="C42" s="715" t="s">
        <v>235</v>
      </c>
      <c r="D42" s="715"/>
      <c r="E42" s="715"/>
      <c r="F42" s="217">
        <v>99142</v>
      </c>
      <c r="G42" s="217">
        <v>121516</v>
      </c>
      <c r="H42" s="217">
        <v>102270</v>
      </c>
      <c r="I42" s="217">
        <v>110352</v>
      </c>
      <c r="J42" s="330">
        <v>100920</v>
      </c>
      <c r="K42" s="331">
        <v>105739</v>
      </c>
    </row>
    <row r="43" spans="1:12" ht="15.75" customHeight="1" x14ac:dyDescent="0.15">
      <c r="A43" s="99"/>
      <c r="B43" s="97"/>
      <c r="C43" s="715" t="s">
        <v>241</v>
      </c>
      <c r="D43" s="715"/>
      <c r="E43" s="715"/>
      <c r="F43" s="217">
        <v>2</v>
      </c>
      <c r="G43" s="217">
        <v>14</v>
      </c>
      <c r="H43" s="217">
        <v>2</v>
      </c>
      <c r="I43" s="217">
        <v>0</v>
      </c>
      <c r="J43" s="330">
        <v>2</v>
      </c>
      <c r="K43" s="331">
        <v>0</v>
      </c>
    </row>
    <row r="44" spans="1:12" ht="15.75" customHeight="1" x14ac:dyDescent="0.15">
      <c r="A44" s="585" t="s">
        <v>266</v>
      </c>
      <c r="B44" s="586"/>
      <c r="C44" s="586"/>
      <c r="D44" s="586"/>
      <c r="E44" s="586"/>
      <c r="F44" s="217">
        <f t="shared" ref="F44:K44" si="1">SUM(F45:F50)</f>
        <v>102929</v>
      </c>
      <c r="G44" s="217">
        <f t="shared" si="1"/>
        <v>76507</v>
      </c>
      <c r="H44" s="217">
        <f t="shared" si="1"/>
        <v>189472</v>
      </c>
      <c r="I44" s="217">
        <f t="shared" si="1"/>
        <v>121310</v>
      </c>
      <c r="J44" s="330">
        <f t="shared" si="1"/>
        <v>204623</v>
      </c>
      <c r="K44" s="331">
        <f t="shared" si="1"/>
        <v>139100</v>
      </c>
    </row>
    <row r="45" spans="1:12" ht="15.75" customHeight="1" x14ac:dyDescent="0.15">
      <c r="A45" s="99"/>
      <c r="B45" s="97"/>
      <c r="C45" s="715" t="s">
        <v>267</v>
      </c>
      <c r="D45" s="715"/>
      <c r="E45" s="715"/>
      <c r="F45" s="217">
        <v>0</v>
      </c>
      <c r="G45" s="217">
        <v>0</v>
      </c>
      <c r="H45" s="217">
        <v>0</v>
      </c>
      <c r="I45" s="217">
        <v>0</v>
      </c>
      <c r="J45" s="330">
        <v>0</v>
      </c>
      <c r="K45" s="331">
        <v>0</v>
      </c>
    </row>
    <row r="46" spans="1:12" ht="15.75" customHeight="1" x14ac:dyDescent="0.15">
      <c r="A46" s="99"/>
      <c r="B46" s="97"/>
      <c r="C46" s="715" t="s">
        <v>268</v>
      </c>
      <c r="D46" s="715"/>
      <c r="E46" s="715"/>
      <c r="F46" s="217">
        <v>98042</v>
      </c>
      <c r="G46" s="217">
        <v>67849</v>
      </c>
      <c r="H46" s="217">
        <v>184693</v>
      </c>
      <c r="I46" s="217">
        <v>94788</v>
      </c>
      <c r="J46" s="330">
        <v>198405</v>
      </c>
      <c r="K46" s="331">
        <v>134405</v>
      </c>
    </row>
    <row r="47" spans="1:12" ht="15.75" customHeight="1" x14ac:dyDescent="0.15">
      <c r="A47" s="99"/>
      <c r="B47" s="97"/>
      <c r="C47" s="715" t="s">
        <v>269</v>
      </c>
      <c r="D47" s="715"/>
      <c r="E47" s="715"/>
      <c r="F47" s="217">
        <v>0</v>
      </c>
      <c r="G47" s="217">
        <v>0</v>
      </c>
      <c r="H47" s="217">
        <v>0</v>
      </c>
      <c r="I47" s="217">
        <v>0</v>
      </c>
      <c r="J47" s="330">
        <v>0</v>
      </c>
      <c r="K47" s="331">
        <v>0</v>
      </c>
    </row>
    <row r="48" spans="1:12" ht="15.75" customHeight="1" x14ac:dyDescent="0.15">
      <c r="A48" s="99"/>
      <c r="B48" s="97"/>
      <c r="C48" s="715" t="s">
        <v>356</v>
      </c>
      <c r="D48" s="715"/>
      <c r="E48" s="715"/>
      <c r="F48" s="217">
        <v>4886</v>
      </c>
      <c r="G48" s="217">
        <v>8658</v>
      </c>
      <c r="H48" s="217">
        <v>4778</v>
      </c>
      <c r="I48" s="217">
        <v>26522</v>
      </c>
      <c r="J48" s="330">
        <v>6217</v>
      </c>
      <c r="K48" s="331">
        <v>4658</v>
      </c>
    </row>
    <row r="49" spans="1:12" ht="15.75" customHeight="1" x14ac:dyDescent="0.15">
      <c r="A49" s="99"/>
      <c r="B49" s="97"/>
      <c r="C49" s="717" t="s">
        <v>270</v>
      </c>
      <c r="D49" s="717"/>
      <c r="E49" s="717"/>
      <c r="F49" s="217">
        <v>1</v>
      </c>
      <c r="G49" s="217">
        <v>0</v>
      </c>
      <c r="H49" s="217">
        <v>1</v>
      </c>
      <c r="I49" s="217">
        <v>0</v>
      </c>
      <c r="J49" s="330">
        <v>1</v>
      </c>
      <c r="K49" s="331">
        <v>37</v>
      </c>
    </row>
    <row r="50" spans="1:12" ht="15.75" customHeight="1" thickBot="1" x14ac:dyDescent="0.2">
      <c r="A50" s="100"/>
      <c r="B50" s="174"/>
      <c r="C50" s="716" t="s">
        <v>271</v>
      </c>
      <c r="D50" s="716"/>
      <c r="E50" s="716"/>
      <c r="F50" s="173">
        <v>0</v>
      </c>
      <c r="G50" s="173">
        <v>0</v>
      </c>
      <c r="H50" s="399">
        <v>0</v>
      </c>
      <c r="I50" s="399">
        <v>0</v>
      </c>
      <c r="J50" s="518">
        <v>0</v>
      </c>
      <c r="K50" s="531">
        <v>0</v>
      </c>
    </row>
    <row r="51" spans="1:12" ht="15" customHeight="1" x14ac:dyDescent="0.15">
      <c r="B51" s="19" t="s">
        <v>272</v>
      </c>
      <c r="C51" s="19"/>
      <c r="D51" s="19"/>
      <c r="E51" s="2"/>
      <c r="F51" s="2"/>
      <c r="G51" s="2"/>
      <c r="H51" s="2"/>
      <c r="I51" s="16"/>
      <c r="J51" s="2"/>
      <c r="K51" s="16" t="s">
        <v>263</v>
      </c>
      <c r="L51" s="2"/>
    </row>
  </sheetData>
  <sheetProtection sheet="1" objects="1" scenarios="1"/>
  <mergeCells count="57">
    <mergeCell ref="D6:E6"/>
    <mergeCell ref="D15:E15"/>
    <mergeCell ref="A3:E4"/>
    <mergeCell ref="A11:B11"/>
    <mergeCell ref="A14:B14"/>
    <mergeCell ref="A12:B12"/>
    <mergeCell ref="A13:B13"/>
    <mergeCell ref="A29:B29"/>
    <mergeCell ref="D19:E19"/>
    <mergeCell ref="A19:B19"/>
    <mergeCell ref="H3:I3"/>
    <mergeCell ref="D9:E9"/>
    <mergeCell ref="A15:B15"/>
    <mergeCell ref="A16:B16"/>
    <mergeCell ref="A7:B7"/>
    <mergeCell ref="A8:B8"/>
    <mergeCell ref="A9:B9"/>
    <mergeCell ref="A10:B10"/>
    <mergeCell ref="A6:B6"/>
    <mergeCell ref="A5:B5"/>
    <mergeCell ref="C18:E18"/>
    <mergeCell ref="F3:G3"/>
    <mergeCell ref="C5:E5"/>
    <mergeCell ref="J3:K3"/>
    <mergeCell ref="A31:B31"/>
    <mergeCell ref="A26:B26"/>
    <mergeCell ref="A27:B27"/>
    <mergeCell ref="A18:B18"/>
    <mergeCell ref="A25:B25"/>
    <mergeCell ref="A22:B22"/>
    <mergeCell ref="A23:B23"/>
    <mergeCell ref="A24:B24"/>
    <mergeCell ref="A21:B21"/>
    <mergeCell ref="A17:B17"/>
    <mergeCell ref="A20:B20"/>
    <mergeCell ref="D27:E27"/>
    <mergeCell ref="A28:B28"/>
    <mergeCell ref="A30:B30"/>
    <mergeCell ref="D30:E30"/>
    <mergeCell ref="A32:B32"/>
    <mergeCell ref="A33:B33"/>
    <mergeCell ref="A34:E34"/>
    <mergeCell ref="A38:E39"/>
    <mergeCell ref="C42:E42"/>
    <mergeCell ref="C50:E50"/>
    <mergeCell ref="C45:E45"/>
    <mergeCell ref="C46:E46"/>
    <mergeCell ref="C47:E47"/>
    <mergeCell ref="C49:E49"/>
    <mergeCell ref="C48:E48"/>
    <mergeCell ref="J38:K38"/>
    <mergeCell ref="A40:E40"/>
    <mergeCell ref="H38:I38"/>
    <mergeCell ref="F38:G38"/>
    <mergeCell ref="A44:E44"/>
    <mergeCell ref="C41:E41"/>
    <mergeCell ref="C43:E43"/>
  </mergeCells>
  <phoneticPr fontId="28"/>
  <printOptions horizontalCentered="1"/>
  <pageMargins left="0.59055118110236227" right="0.59055118110236227" top="0.59055118110236227" bottom="0.59055118110236227" header="0.39370078740157483" footer="0.39370078740157483"/>
  <pageSetup paperSize="9" firstPageNumber="170" orientation="portrait" useFirstPageNumber="1" verticalDpi="300" r:id="rId1"/>
  <headerFooter scaleWithDoc="0" alignWithMargins="0">
    <oddHeader>&amp;L&amp;"ＭＳ 明朝,標準"&amp;10財　政</oddHeader>
    <oddFooter>&amp;C&amp;"ＭＳ 明朝,標準"&amp;12&amp;A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J50"/>
  <sheetViews>
    <sheetView view="pageBreakPreview" zoomScale="90" zoomScaleNormal="90" zoomScaleSheetLayoutView="90" workbookViewId="0">
      <selection activeCell="A36" sqref="A36:D37"/>
    </sheetView>
  </sheetViews>
  <sheetFormatPr defaultRowHeight="18" customHeight="1" x14ac:dyDescent="0.15"/>
  <cols>
    <col min="1" max="1" width="2.875" style="19" customWidth="1"/>
    <col min="2" max="2" width="1.625" style="19" customWidth="1"/>
    <col min="3" max="3" width="17" style="19" customWidth="1"/>
    <col min="4" max="4" width="0.875" style="19" customWidth="1"/>
    <col min="5" max="10" width="11.625" style="19" customWidth="1"/>
    <col min="11" max="16384" width="9" style="19"/>
  </cols>
  <sheetData>
    <row r="1" spans="1:10" ht="5.0999999999999996" customHeight="1" x14ac:dyDescent="0.15">
      <c r="H1" s="16"/>
      <c r="J1" s="16"/>
    </row>
    <row r="2" spans="1:10" ht="15" customHeight="1" thickBot="1" x14ac:dyDescent="0.2">
      <c r="A2" s="19" t="s">
        <v>460</v>
      </c>
      <c r="H2" s="16"/>
      <c r="J2" s="16" t="s">
        <v>1</v>
      </c>
    </row>
    <row r="3" spans="1:10" ht="20.25" customHeight="1" x14ac:dyDescent="0.15">
      <c r="A3" s="547" t="s">
        <v>273</v>
      </c>
      <c r="B3" s="548"/>
      <c r="C3" s="548"/>
      <c r="D3" s="548"/>
      <c r="E3" s="569" t="s">
        <v>398</v>
      </c>
      <c r="F3" s="569"/>
      <c r="G3" s="548" t="s">
        <v>399</v>
      </c>
      <c r="H3" s="738"/>
      <c r="I3" s="705" t="s">
        <v>400</v>
      </c>
      <c r="J3" s="706"/>
    </row>
    <row r="4" spans="1:10" ht="20.25" customHeight="1" x14ac:dyDescent="0.15">
      <c r="A4" s="549"/>
      <c r="B4" s="550"/>
      <c r="C4" s="550"/>
      <c r="D4" s="550"/>
      <c r="E4" s="453" t="s">
        <v>274</v>
      </c>
      <c r="F4" s="453" t="s">
        <v>275</v>
      </c>
      <c r="G4" s="453" t="s">
        <v>274</v>
      </c>
      <c r="H4" s="461" t="s">
        <v>275</v>
      </c>
      <c r="I4" s="274" t="s">
        <v>274</v>
      </c>
      <c r="J4" s="455" t="s">
        <v>275</v>
      </c>
    </row>
    <row r="5" spans="1:10" s="63" customFormat="1" ht="20.25" customHeight="1" x14ac:dyDescent="0.15">
      <c r="A5" s="756" t="s">
        <v>266</v>
      </c>
      <c r="B5" s="678" t="s">
        <v>276</v>
      </c>
      <c r="C5" s="678"/>
      <c r="D5" s="678"/>
      <c r="E5" s="18">
        <f t="shared" ref="E5:J5" si="0">SUM(E7:E12)</f>
        <v>76507</v>
      </c>
      <c r="F5" s="460">
        <f t="shared" si="0"/>
        <v>100</v>
      </c>
      <c r="G5" s="18">
        <f t="shared" si="0"/>
        <v>121310</v>
      </c>
      <c r="H5" s="47">
        <f t="shared" si="0"/>
        <v>100</v>
      </c>
      <c r="I5" s="532">
        <f t="shared" si="0"/>
        <v>139100</v>
      </c>
      <c r="J5" s="332">
        <f t="shared" si="0"/>
        <v>100.00132997843278</v>
      </c>
    </row>
    <row r="6" spans="1:10" ht="6.75" customHeight="1" x14ac:dyDescent="0.15">
      <c r="A6" s="756"/>
      <c r="B6" s="64"/>
      <c r="C6" s="14"/>
      <c r="D6" s="25"/>
      <c r="E6" s="49"/>
      <c r="F6" s="50"/>
      <c r="G6" s="49"/>
      <c r="H6" s="460"/>
      <c r="I6" s="533"/>
      <c r="J6" s="332"/>
    </row>
    <row r="7" spans="1:10" ht="20.25" customHeight="1" x14ac:dyDescent="0.15">
      <c r="A7" s="756"/>
      <c r="B7" s="745" t="s">
        <v>267</v>
      </c>
      <c r="C7" s="745"/>
      <c r="D7" s="745"/>
      <c r="E7" s="246">
        <v>0</v>
      </c>
      <c r="F7" s="246">
        <v>0</v>
      </c>
      <c r="G7" s="246">
        <v>0</v>
      </c>
      <c r="H7" s="246">
        <v>0</v>
      </c>
      <c r="I7" s="328">
        <v>0</v>
      </c>
      <c r="J7" s="333">
        <v>0</v>
      </c>
    </row>
    <row r="8" spans="1:10" ht="20.25" customHeight="1" x14ac:dyDescent="0.15">
      <c r="A8" s="756"/>
      <c r="B8" s="745" t="s">
        <v>268</v>
      </c>
      <c r="C8" s="745"/>
      <c r="D8" s="745"/>
      <c r="E8" s="437">
        <v>67849</v>
      </c>
      <c r="F8" s="460">
        <f>E8/E5*100</f>
        <v>88.683388448115863</v>
      </c>
      <c r="G8" s="437">
        <v>94788</v>
      </c>
      <c r="H8" s="460">
        <f>G8/G5*100</f>
        <v>78.137004368972057</v>
      </c>
      <c r="I8" s="534">
        <v>134405</v>
      </c>
      <c r="J8" s="332">
        <f>I8/I5*100</f>
        <v>96.624730409777143</v>
      </c>
    </row>
    <row r="9" spans="1:10" ht="20.25" customHeight="1" x14ac:dyDescent="0.15">
      <c r="A9" s="756"/>
      <c r="B9" s="745" t="s">
        <v>269</v>
      </c>
      <c r="C9" s="745"/>
      <c r="D9" s="745"/>
      <c r="E9" s="246">
        <v>0</v>
      </c>
      <c r="F9" s="246">
        <f>E9/E5*100</f>
        <v>0</v>
      </c>
      <c r="G9" s="246"/>
      <c r="H9" s="246">
        <f>G9/G5*100</f>
        <v>0</v>
      </c>
      <c r="I9" s="328">
        <v>0</v>
      </c>
      <c r="J9" s="333">
        <f>I9/I5*100</f>
        <v>0</v>
      </c>
    </row>
    <row r="10" spans="1:10" ht="20.25" customHeight="1" x14ac:dyDescent="0.15">
      <c r="A10" s="756"/>
      <c r="B10" s="745" t="s">
        <v>356</v>
      </c>
      <c r="C10" s="745"/>
      <c r="D10" s="745"/>
      <c r="E10" s="437">
        <v>8658</v>
      </c>
      <c r="F10" s="460">
        <f>E10/E5*100</f>
        <v>11.316611551884142</v>
      </c>
      <c r="G10" s="437">
        <v>26522</v>
      </c>
      <c r="H10" s="460">
        <f>G10/G5*100</f>
        <v>21.862995631027946</v>
      </c>
      <c r="I10" s="534">
        <v>4658</v>
      </c>
      <c r="J10" s="332">
        <f>ROUNDUP(I10/I5*100,2)</f>
        <v>3.3499999999999996</v>
      </c>
    </row>
    <row r="11" spans="1:10" ht="20.25" customHeight="1" x14ac:dyDescent="0.15">
      <c r="A11" s="756"/>
      <c r="B11" s="745" t="s">
        <v>270</v>
      </c>
      <c r="C11" s="745"/>
      <c r="D11" s="745"/>
      <c r="E11" s="246">
        <v>0</v>
      </c>
      <c r="F11" s="246">
        <f>E11/E5*100</f>
        <v>0</v>
      </c>
      <c r="G11" s="246">
        <v>0</v>
      </c>
      <c r="H11" s="246">
        <f>G11/G5*100</f>
        <v>0</v>
      </c>
      <c r="I11" s="328">
        <v>37</v>
      </c>
      <c r="J11" s="333">
        <f>I11/I5*100</f>
        <v>2.6599568655643419E-2</v>
      </c>
    </row>
    <row r="12" spans="1:10" ht="20.25" customHeight="1" x14ac:dyDescent="0.15">
      <c r="A12" s="756"/>
      <c r="B12" s="745" t="s">
        <v>271</v>
      </c>
      <c r="C12" s="745"/>
      <c r="D12" s="745"/>
      <c r="E12" s="246">
        <v>0</v>
      </c>
      <c r="F12" s="246">
        <f>E12/E5*100</f>
        <v>0</v>
      </c>
      <c r="G12" s="246">
        <v>0</v>
      </c>
      <c r="H12" s="246">
        <f>G12/G5*100</f>
        <v>0</v>
      </c>
      <c r="I12" s="328">
        <v>0</v>
      </c>
      <c r="J12" s="333">
        <f>I12/I5*100</f>
        <v>0</v>
      </c>
    </row>
    <row r="13" spans="1:10" ht="3.75" customHeight="1" x14ac:dyDescent="0.15">
      <c r="A13" s="756"/>
      <c r="B13" s="446"/>
      <c r="C13" s="26"/>
      <c r="D13" s="34"/>
      <c r="E13" s="431"/>
      <c r="F13" s="50"/>
      <c r="G13" s="431"/>
      <c r="H13" s="460"/>
      <c r="I13" s="535"/>
      <c r="J13" s="332"/>
    </row>
    <row r="14" spans="1:10" s="63" customFormat="1" ht="20.25" customHeight="1" x14ac:dyDescent="0.15">
      <c r="A14" s="699" t="s">
        <v>277</v>
      </c>
      <c r="B14" s="678" t="s">
        <v>278</v>
      </c>
      <c r="C14" s="678"/>
      <c r="D14" s="678"/>
      <c r="E14" s="437">
        <f t="shared" ref="E14:J14" si="1">SUM(E16:E18)</f>
        <v>315725</v>
      </c>
      <c r="F14" s="460">
        <f t="shared" si="1"/>
        <v>100.00000000000001</v>
      </c>
      <c r="G14" s="437">
        <f t="shared" si="1"/>
        <v>519050</v>
      </c>
      <c r="H14" s="460">
        <f t="shared" si="1"/>
        <v>100</v>
      </c>
      <c r="I14" s="534">
        <f t="shared" si="1"/>
        <v>739495</v>
      </c>
      <c r="J14" s="332">
        <f t="shared" si="1"/>
        <v>100</v>
      </c>
    </row>
    <row r="15" spans="1:10" ht="8.25" customHeight="1" x14ac:dyDescent="0.15">
      <c r="A15" s="699"/>
      <c r="B15" s="177"/>
      <c r="C15" s="14"/>
      <c r="D15" s="25"/>
      <c r="E15" s="431"/>
      <c r="F15" s="50"/>
      <c r="G15" s="431"/>
      <c r="H15" s="460"/>
      <c r="I15" s="535"/>
      <c r="J15" s="332"/>
    </row>
    <row r="16" spans="1:10" ht="20.25" customHeight="1" x14ac:dyDescent="0.15">
      <c r="A16" s="699"/>
      <c r="B16" s="745" t="s">
        <v>279</v>
      </c>
      <c r="C16" s="745"/>
      <c r="D16" s="745"/>
      <c r="E16" s="437">
        <v>275851</v>
      </c>
      <c r="F16" s="460">
        <f>E16/E14*100</f>
        <v>87.370654842030248</v>
      </c>
      <c r="G16" s="437">
        <v>198042</v>
      </c>
      <c r="H16" s="460">
        <f>G16/G14*100</f>
        <v>38.154705712359117</v>
      </c>
      <c r="I16" s="534">
        <v>402986</v>
      </c>
      <c r="J16" s="332">
        <f>I16/I14*100</f>
        <v>54.494756556839462</v>
      </c>
    </row>
    <row r="17" spans="1:10" ht="20.25" customHeight="1" x14ac:dyDescent="0.15">
      <c r="A17" s="699"/>
      <c r="B17" s="745" t="s">
        <v>280</v>
      </c>
      <c r="C17" s="745"/>
      <c r="D17" s="745"/>
      <c r="E17" s="437">
        <v>36109</v>
      </c>
      <c r="F17" s="460">
        <f>E17/E14*100</f>
        <v>11.436851690553489</v>
      </c>
      <c r="G17" s="437">
        <v>37655</v>
      </c>
      <c r="H17" s="460">
        <f>G17/G14*100</f>
        <v>7.2545997495424324</v>
      </c>
      <c r="I17" s="534">
        <v>39269</v>
      </c>
      <c r="J17" s="332">
        <f>I17/I14*100</f>
        <v>5.3102455053786706</v>
      </c>
    </row>
    <row r="18" spans="1:10" ht="20.25" customHeight="1" x14ac:dyDescent="0.15">
      <c r="A18" s="699"/>
      <c r="B18" s="745" t="s">
        <v>281</v>
      </c>
      <c r="C18" s="745"/>
      <c r="D18" s="745"/>
      <c r="E18" s="448">
        <v>3765</v>
      </c>
      <c r="F18" s="439">
        <f>E18/E14*100</f>
        <v>1.1924934674162642</v>
      </c>
      <c r="G18" s="448">
        <v>283353</v>
      </c>
      <c r="H18" s="460">
        <f>G18/G14*100</f>
        <v>54.590694538098447</v>
      </c>
      <c r="I18" s="536">
        <v>297240</v>
      </c>
      <c r="J18" s="332">
        <f>I18/I14*100</f>
        <v>40.194997937781864</v>
      </c>
    </row>
    <row r="19" spans="1:10" ht="3.75" customHeight="1" x14ac:dyDescent="0.15">
      <c r="A19" s="699"/>
      <c r="B19" s="177"/>
      <c r="C19" s="65"/>
      <c r="D19" s="21"/>
      <c r="E19" s="431"/>
      <c r="F19" s="50"/>
      <c r="G19" s="431"/>
      <c r="H19" s="460"/>
      <c r="I19" s="535"/>
      <c r="J19" s="332"/>
    </row>
    <row r="20" spans="1:10" ht="20.25" customHeight="1" x14ac:dyDescent="0.15">
      <c r="A20" s="741" t="s">
        <v>282</v>
      </c>
      <c r="B20" s="742"/>
      <c r="C20" s="742"/>
      <c r="D20" s="742"/>
      <c r="E20" s="246">
        <v>0</v>
      </c>
      <c r="F20" s="246">
        <v>0</v>
      </c>
      <c r="G20" s="246">
        <v>22593</v>
      </c>
      <c r="H20" s="246">
        <v>0</v>
      </c>
      <c r="I20" s="328">
        <v>0</v>
      </c>
      <c r="J20" s="333">
        <v>0</v>
      </c>
    </row>
    <row r="21" spans="1:10" ht="15.75" customHeight="1" x14ac:dyDescent="0.15">
      <c r="A21" s="750" t="s">
        <v>283</v>
      </c>
      <c r="B21" s="751"/>
      <c r="C21" s="751"/>
      <c r="D21" s="752"/>
      <c r="E21" s="749">
        <f>E14-(E5-E20)</f>
        <v>239218</v>
      </c>
      <c r="F21" s="753">
        <v>100</v>
      </c>
      <c r="G21" s="749">
        <f>G14-(G5-G20)</f>
        <v>420333</v>
      </c>
      <c r="H21" s="743">
        <v>100</v>
      </c>
      <c r="I21" s="754">
        <f>I14-(I5-I20)</f>
        <v>600395</v>
      </c>
      <c r="J21" s="755">
        <v>100</v>
      </c>
    </row>
    <row r="22" spans="1:10" ht="15.75" customHeight="1" x14ac:dyDescent="0.15">
      <c r="A22" s="746"/>
      <c r="B22" s="747"/>
      <c r="C22" s="747"/>
      <c r="D22" s="748"/>
      <c r="E22" s="749"/>
      <c r="F22" s="753"/>
      <c r="G22" s="749"/>
      <c r="H22" s="743"/>
      <c r="I22" s="754"/>
      <c r="J22" s="755"/>
    </row>
    <row r="23" spans="1:10" ht="15.75" customHeight="1" x14ac:dyDescent="0.15">
      <c r="A23" s="669" t="s">
        <v>284</v>
      </c>
      <c r="B23" s="670"/>
      <c r="C23" s="670"/>
      <c r="D23" s="670"/>
      <c r="E23" s="749"/>
      <c r="F23" s="753"/>
      <c r="G23" s="749"/>
      <c r="H23" s="743"/>
      <c r="I23" s="754"/>
      <c r="J23" s="755"/>
    </row>
    <row r="24" spans="1:10" ht="15.75" customHeight="1" x14ac:dyDescent="0.15">
      <c r="A24" s="746" t="s">
        <v>358</v>
      </c>
      <c r="B24" s="747"/>
      <c r="C24" s="747"/>
      <c r="D24" s="748"/>
      <c r="E24" s="749">
        <f t="shared" ref="E24:I24" si="2">SUM(E27:E31)</f>
        <v>239218</v>
      </c>
      <c r="F24" s="753">
        <f t="shared" si="2"/>
        <v>100</v>
      </c>
      <c r="G24" s="749">
        <f t="shared" si="2"/>
        <v>420333</v>
      </c>
      <c r="H24" s="743">
        <f t="shared" si="2"/>
        <v>100</v>
      </c>
      <c r="I24" s="754">
        <f t="shared" si="2"/>
        <v>600395</v>
      </c>
      <c r="J24" s="755">
        <f>SUM(J27:J31)+0.1</f>
        <v>100.04737797616569</v>
      </c>
    </row>
    <row r="25" spans="1:10" ht="15.75" customHeight="1" x14ac:dyDescent="0.15">
      <c r="A25" s="746"/>
      <c r="B25" s="747"/>
      <c r="C25" s="747"/>
      <c r="D25" s="748"/>
      <c r="E25" s="749"/>
      <c r="F25" s="753"/>
      <c r="G25" s="749"/>
      <c r="H25" s="743"/>
      <c r="I25" s="754"/>
      <c r="J25" s="755"/>
    </row>
    <row r="26" spans="1:10" ht="7.5" customHeight="1" x14ac:dyDescent="0.15">
      <c r="A26" s="81"/>
      <c r="B26" s="431"/>
      <c r="C26" s="431"/>
      <c r="D26" s="25"/>
      <c r="E26" s="437"/>
      <c r="F26" s="431"/>
      <c r="G26" s="437"/>
      <c r="H26" s="460"/>
      <c r="I26" s="534"/>
      <c r="J26" s="332"/>
    </row>
    <row r="27" spans="1:10" ht="20.25" customHeight="1" x14ac:dyDescent="0.15">
      <c r="A27" s="744" t="s">
        <v>285</v>
      </c>
      <c r="B27" s="745"/>
      <c r="C27" s="745"/>
      <c r="D27" s="745"/>
      <c r="E27" s="437">
        <v>144460</v>
      </c>
      <c r="F27" s="460">
        <f>E27/E24*100</f>
        <v>60.388432308605545</v>
      </c>
      <c r="G27" s="437">
        <v>275418</v>
      </c>
      <c r="H27" s="460">
        <f>G27/G24*100</f>
        <v>65.523763301953451</v>
      </c>
      <c r="I27" s="534">
        <v>387001</v>
      </c>
      <c r="J27" s="332">
        <f>I27/I24*100</f>
        <v>64.457731993104545</v>
      </c>
    </row>
    <row r="28" spans="1:10" ht="20.25" customHeight="1" x14ac:dyDescent="0.15">
      <c r="A28" s="744" t="s">
        <v>286</v>
      </c>
      <c r="B28" s="745"/>
      <c r="C28" s="745"/>
      <c r="D28" s="745"/>
      <c r="E28" s="437">
        <v>18059</v>
      </c>
      <c r="F28" s="460">
        <f>E28/E24*100</f>
        <v>7.5491810816911764</v>
      </c>
      <c r="G28" s="437">
        <v>12472</v>
      </c>
      <c r="H28" s="460">
        <f>G28/G24*100</f>
        <v>2.9671712665910124</v>
      </c>
      <c r="I28" s="534">
        <v>17127</v>
      </c>
      <c r="J28" s="332">
        <f>ROUNDDOWN(I28/I24*100,1)</f>
        <v>2.8</v>
      </c>
    </row>
    <row r="29" spans="1:10" ht="20.25" customHeight="1" x14ac:dyDescent="0.15">
      <c r="A29" s="744" t="s">
        <v>327</v>
      </c>
      <c r="B29" s="745"/>
      <c r="C29" s="745"/>
      <c r="D29" s="745"/>
      <c r="E29" s="246">
        <v>67849</v>
      </c>
      <c r="F29" s="235">
        <f>E29/E24*100</f>
        <v>28.362832228344022</v>
      </c>
      <c r="G29" s="246">
        <v>132443</v>
      </c>
      <c r="H29" s="460">
        <f>G29/G24*100</f>
        <v>31.509065431455536</v>
      </c>
      <c r="I29" s="328">
        <v>173674</v>
      </c>
      <c r="J29" s="332">
        <f>I29/I24*100</f>
        <v>28.926623306323336</v>
      </c>
    </row>
    <row r="30" spans="1:10" ht="20.25" customHeight="1" x14ac:dyDescent="0.15">
      <c r="A30" s="744" t="s">
        <v>287</v>
      </c>
      <c r="B30" s="745"/>
      <c r="C30" s="745"/>
      <c r="D30" s="745"/>
      <c r="E30" s="246">
        <v>0</v>
      </c>
      <c r="F30" s="246">
        <f>E30/E24*100</f>
        <v>0</v>
      </c>
      <c r="G30" s="246">
        <v>0</v>
      </c>
      <c r="H30" s="246">
        <f>G30/G24*100</f>
        <v>0</v>
      </c>
      <c r="I30" s="328">
        <v>0</v>
      </c>
      <c r="J30" s="333">
        <f>I30/I24*100</f>
        <v>0</v>
      </c>
    </row>
    <row r="31" spans="1:10" ht="20.25" customHeight="1" x14ac:dyDescent="0.15">
      <c r="A31" s="744" t="s">
        <v>288</v>
      </c>
      <c r="B31" s="745"/>
      <c r="C31" s="745"/>
      <c r="D31" s="745"/>
      <c r="E31" s="246">
        <v>8850</v>
      </c>
      <c r="F31" s="246">
        <f>E31/E24*100</f>
        <v>3.6995543813592624</v>
      </c>
      <c r="G31" s="246">
        <v>0</v>
      </c>
      <c r="H31" s="460">
        <f>G31/G24*100</f>
        <v>0</v>
      </c>
      <c r="I31" s="328">
        <v>22593</v>
      </c>
      <c r="J31" s="332">
        <f>I31/I24*100</f>
        <v>3.7630226767378141</v>
      </c>
    </row>
    <row r="32" spans="1:10" ht="5.25" customHeight="1" thickBot="1" x14ac:dyDescent="0.2">
      <c r="A32" s="735"/>
      <c r="B32" s="736"/>
      <c r="C32" s="736"/>
      <c r="D32" s="171"/>
      <c r="E32" s="170"/>
      <c r="F32" s="432"/>
      <c r="G32" s="432"/>
      <c r="H32" s="432"/>
      <c r="I32" s="248"/>
      <c r="J32" s="249"/>
    </row>
    <row r="33" spans="1:10" ht="15" customHeight="1" x14ac:dyDescent="0.15">
      <c r="A33" s="19" t="s">
        <v>289</v>
      </c>
      <c r="F33" s="16"/>
      <c r="H33" s="444"/>
      <c r="I33" s="431"/>
      <c r="J33" s="444" t="s">
        <v>263</v>
      </c>
    </row>
    <row r="34" spans="1:10" ht="15" customHeight="1" x14ac:dyDescent="0.15">
      <c r="I34" s="431"/>
      <c r="J34" s="431"/>
    </row>
    <row r="35" spans="1:10" ht="15" customHeight="1" thickBot="1" x14ac:dyDescent="0.2">
      <c r="A35" s="428" t="s">
        <v>461</v>
      </c>
      <c r="H35" s="16"/>
      <c r="I35" s="431"/>
      <c r="J35" s="444" t="s">
        <v>122</v>
      </c>
    </row>
    <row r="36" spans="1:10" ht="20.25" customHeight="1" x14ac:dyDescent="0.15">
      <c r="A36" s="737" t="s">
        <v>273</v>
      </c>
      <c r="B36" s="568"/>
      <c r="C36" s="568"/>
      <c r="D36" s="738"/>
      <c r="E36" s="569" t="s">
        <v>401</v>
      </c>
      <c r="F36" s="569"/>
      <c r="G36" s="548" t="s">
        <v>402</v>
      </c>
      <c r="H36" s="738"/>
      <c r="I36" s="576" t="s">
        <v>403</v>
      </c>
      <c r="J36" s="553"/>
    </row>
    <row r="37" spans="1:10" ht="20.25" customHeight="1" x14ac:dyDescent="0.15">
      <c r="A37" s="739"/>
      <c r="B37" s="615"/>
      <c r="C37" s="615"/>
      <c r="D37" s="740"/>
      <c r="E37" s="247" t="s">
        <v>31</v>
      </c>
      <c r="F37" s="453" t="s">
        <v>32</v>
      </c>
      <c r="G37" s="453" t="s">
        <v>31</v>
      </c>
      <c r="H37" s="461" t="s">
        <v>32</v>
      </c>
      <c r="I37" s="274" t="s">
        <v>31</v>
      </c>
      <c r="J37" s="455" t="s">
        <v>32</v>
      </c>
    </row>
    <row r="38" spans="1:10" ht="5.25" customHeight="1" x14ac:dyDescent="0.15">
      <c r="A38" s="456"/>
      <c r="B38" s="27"/>
      <c r="C38" s="27"/>
      <c r="D38" s="28"/>
      <c r="E38" s="27"/>
      <c r="F38" s="27"/>
      <c r="G38" s="27"/>
      <c r="H38" s="27"/>
      <c r="I38" s="250"/>
      <c r="J38" s="251"/>
    </row>
    <row r="39" spans="1:10" ht="20.25" customHeight="1" x14ac:dyDescent="0.15">
      <c r="A39" s="732" t="s">
        <v>290</v>
      </c>
      <c r="B39" s="733"/>
      <c r="C39" s="733"/>
      <c r="D39" s="734"/>
      <c r="E39" s="24">
        <f>SUM(E40:E43)</f>
        <v>2590483</v>
      </c>
      <c r="F39" s="24">
        <f t="shared" ref="F39" si="3">SUM(F40:F43)</f>
        <v>2456605</v>
      </c>
      <c r="G39" s="231">
        <f>SUM(G40:G43)</f>
        <v>2615161</v>
      </c>
      <c r="H39" s="217">
        <f>SUM(H40:H43)</f>
        <v>2509808</v>
      </c>
      <c r="I39" s="231">
        <f>SUM(I40:I43)</f>
        <v>2559534</v>
      </c>
      <c r="J39" s="329">
        <f>SUM(J40:J43)</f>
        <v>2467255</v>
      </c>
    </row>
    <row r="40" spans="1:10" ht="20.25" customHeight="1" x14ac:dyDescent="0.15">
      <c r="A40" s="79"/>
      <c r="B40" s="436"/>
      <c r="C40" s="436" t="s">
        <v>245</v>
      </c>
      <c r="D40" s="21"/>
      <c r="E40" s="24">
        <v>2440782</v>
      </c>
      <c r="F40" s="24">
        <v>2378414</v>
      </c>
      <c r="G40" s="334">
        <v>2512952</v>
      </c>
      <c r="H40" s="330">
        <v>2431467</v>
      </c>
      <c r="I40" s="334">
        <v>2519868</v>
      </c>
      <c r="J40" s="331">
        <v>2438916</v>
      </c>
    </row>
    <row r="41" spans="1:10" ht="20.25" customHeight="1" x14ac:dyDescent="0.15">
      <c r="A41" s="79"/>
      <c r="B41" s="436"/>
      <c r="C41" s="436" t="s">
        <v>254</v>
      </c>
      <c r="D41" s="21"/>
      <c r="E41" s="217">
        <v>35527</v>
      </c>
      <c r="F41" s="217">
        <v>35453</v>
      </c>
      <c r="G41" s="334">
        <v>35698</v>
      </c>
      <c r="H41" s="330">
        <v>35692</v>
      </c>
      <c r="I41" s="334">
        <v>29242</v>
      </c>
      <c r="J41" s="331">
        <v>27328</v>
      </c>
    </row>
    <row r="42" spans="1:10" ht="20.25" customHeight="1" x14ac:dyDescent="0.15">
      <c r="A42" s="79"/>
      <c r="B42" s="436"/>
      <c r="C42" s="436" t="s">
        <v>257</v>
      </c>
      <c r="D42" s="21"/>
      <c r="E42" s="217">
        <v>88417</v>
      </c>
      <c r="F42" s="217">
        <v>42738</v>
      </c>
      <c r="G42" s="334">
        <v>42665</v>
      </c>
      <c r="H42" s="330">
        <v>42649</v>
      </c>
      <c r="I42" s="334">
        <v>1013</v>
      </c>
      <c r="J42" s="331">
        <v>1011</v>
      </c>
    </row>
    <row r="43" spans="1:10" ht="20.25" customHeight="1" x14ac:dyDescent="0.15">
      <c r="A43" s="79"/>
      <c r="B43" s="436"/>
      <c r="C43" s="436" t="s">
        <v>77</v>
      </c>
      <c r="D43" s="21"/>
      <c r="E43" s="217">
        <v>25757</v>
      </c>
      <c r="F43" s="217">
        <v>0</v>
      </c>
      <c r="G43" s="334">
        <v>23846</v>
      </c>
      <c r="H43" s="330">
        <v>0</v>
      </c>
      <c r="I43" s="334">
        <v>9411</v>
      </c>
      <c r="J43" s="331">
        <v>0</v>
      </c>
    </row>
    <row r="44" spans="1:10" ht="20.25" customHeight="1" x14ac:dyDescent="0.15">
      <c r="A44" s="732" t="s">
        <v>277</v>
      </c>
      <c r="B44" s="733"/>
      <c r="C44" s="733"/>
      <c r="D44" s="734"/>
      <c r="E44" s="231">
        <f t="shared" ref="E44:J44" si="4">SUM(E45:E49)</f>
        <v>434226</v>
      </c>
      <c r="F44" s="231">
        <f t="shared" si="4"/>
        <v>315725</v>
      </c>
      <c r="G44" s="334">
        <f t="shared" si="4"/>
        <v>856165</v>
      </c>
      <c r="H44" s="330">
        <f t="shared" si="4"/>
        <v>519050</v>
      </c>
      <c r="I44" s="334">
        <f t="shared" si="4"/>
        <v>956767</v>
      </c>
      <c r="J44" s="331">
        <f t="shared" si="4"/>
        <v>739495</v>
      </c>
    </row>
    <row r="45" spans="1:10" ht="20.25" customHeight="1" x14ac:dyDescent="0.15">
      <c r="A45" s="79"/>
      <c r="B45" s="436"/>
      <c r="C45" s="436" t="s">
        <v>279</v>
      </c>
      <c r="D45" s="21"/>
      <c r="E45" s="231">
        <v>365658</v>
      </c>
      <c r="F45" s="231">
        <v>275851</v>
      </c>
      <c r="G45" s="334">
        <v>505154</v>
      </c>
      <c r="H45" s="330">
        <v>198042</v>
      </c>
      <c r="I45" s="334">
        <v>590599</v>
      </c>
      <c r="J45" s="331">
        <v>402986</v>
      </c>
    </row>
    <row r="46" spans="1:10" ht="20.25" customHeight="1" x14ac:dyDescent="0.15">
      <c r="A46" s="79"/>
      <c r="B46" s="436"/>
      <c r="C46" s="436" t="s">
        <v>280</v>
      </c>
      <c r="D46" s="21"/>
      <c r="E46" s="231">
        <v>36109</v>
      </c>
      <c r="F46" s="231">
        <v>36109</v>
      </c>
      <c r="G46" s="334">
        <v>37656</v>
      </c>
      <c r="H46" s="330">
        <v>37655</v>
      </c>
      <c r="I46" s="334">
        <v>39270</v>
      </c>
      <c r="J46" s="331">
        <v>39269</v>
      </c>
    </row>
    <row r="47" spans="1:10" ht="20.25" customHeight="1" x14ac:dyDescent="0.15">
      <c r="A47" s="79"/>
      <c r="B47" s="436"/>
      <c r="C47" s="436" t="s">
        <v>384</v>
      </c>
      <c r="D47" s="335"/>
      <c r="E47" s="328">
        <v>0</v>
      </c>
      <c r="F47" s="328">
        <f>E47/E41*100</f>
        <v>0</v>
      </c>
      <c r="G47" s="334">
        <v>279814</v>
      </c>
      <c r="H47" s="330">
        <v>279812</v>
      </c>
      <c r="I47" s="334">
        <v>292991</v>
      </c>
      <c r="J47" s="331">
        <v>292873</v>
      </c>
    </row>
    <row r="48" spans="1:10" ht="20.25" customHeight="1" x14ac:dyDescent="0.15">
      <c r="A48" s="79"/>
      <c r="B48" s="436"/>
      <c r="C48" s="436" t="s">
        <v>291</v>
      </c>
      <c r="D48" s="21"/>
      <c r="E48" s="231">
        <v>3766</v>
      </c>
      <c r="F48" s="217">
        <v>3765</v>
      </c>
      <c r="G48" s="334">
        <v>3541</v>
      </c>
      <c r="H48" s="330">
        <v>3541</v>
      </c>
      <c r="I48" s="334">
        <v>4378</v>
      </c>
      <c r="J48" s="331">
        <v>4367</v>
      </c>
    </row>
    <row r="49" spans="1:10" ht="12.75" thickBot="1" x14ac:dyDescent="0.2">
      <c r="A49" s="336"/>
      <c r="B49" s="205"/>
      <c r="C49" s="205" t="s">
        <v>77</v>
      </c>
      <c r="D49" s="171"/>
      <c r="E49" s="232">
        <v>28693</v>
      </c>
      <c r="F49" s="173">
        <v>0</v>
      </c>
      <c r="G49" s="239">
        <v>30000</v>
      </c>
      <c r="H49" s="395">
        <v>0</v>
      </c>
      <c r="I49" s="239">
        <v>29529</v>
      </c>
      <c r="J49" s="337">
        <v>0</v>
      </c>
    </row>
    <row r="50" spans="1:10" ht="15" customHeight="1" x14ac:dyDescent="0.15">
      <c r="A50" s="19" t="s">
        <v>289</v>
      </c>
      <c r="E50" s="338"/>
      <c r="H50" s="16"/>
      <c r="J50" s="444" t="s">
        <v>263</v>
      </c>
    </row>
  </sheetData>
  <sheetProtection sheet="1" objects="1" scenarios="1"/>
  <mergeCells count="45">
    <mergeCell ref="I3:J3"/>
    <mergeCell ref="B10:D10"/>
    <mergeCell ref="B5:D5"/>
    <mergeCell ref="G3:H3"/>
    <mergeCell ref="A3:D4"/>
    <mergeCell ref="E3:F3"/>
    <mergeCell ref="B8:D8"/>
    <mergeCell ref="A5:A13"/>
    <mergeCell ref="B7:D7"/>
    <mergeCell ref="B11:D11"/>
    <mergeCell ref="B12:D12"/>
    <mergeCell ref="B9:D9"/>
    <mergeCell ref="I36:J36"/>
    <mergeCell ref="G21:G23"/>
    <mergeCell ref="I24:I25"/>
    <mergeCell ref="G36:H36"/>
    <mergeCell ref="H24:H25"/>
    <mergeCell ref="G24:G25"/>
    <mergeCell ref="I21:I23"/>
    <mergeCell ref="J21:J23"/>
    <mergeCell ref="J24:J25"/>
    <mergeCell ref="A28:D28"/>
    <mergeCell ref="A23:D23"/>
    <mergeCell ref="A30:D30"/>
    <mergeCell ref="A31:D31"/>
    <mergeCell ref="A29:D29"/>
    <mergeCell ref="A14:A19"/>
    <mergeCell ref="B14:D14"/>
    <mergeCell ref="B16:D16"/>
    <mergeCell ref="B17:D17"/>
    <mergeCell ref="B18:D18"/>
    <mergeCell ref="A20:D20"/>
    <mergeCell ref="H21:H23"/>
    <mergeCell ref="A27:D27"/>
    <mergeCell ref="A24:D25"/>
    <mergeCell ref="E24:E25"/>
    <mergeCell ref="A21:D22"/>
    <mergeCell ref="E21:E23"/>
    <mergeCell ref="F21:F23"/>
    <mergeCell ref="F24:F25"/>
    <mergeCell ref="A44:D44"/>
    <mergeCell ref="A32:C32"/>
    <mergeCell ref="A36:D37"/>
    <mergeCell ref="A39:D39"/>
    <mergeCell ref="E36:F36"/>
  </mergeCells>
  <phoneticPr fontId="28"/>
  <printOptions horizontalCentered="1"/>
  <pageMargins left="0.59055118110236227" right="0.59055118110236227" top="0.59055118110236227" bottom="0.59055118110236227" header="0.39370078740157483" footer="0.39370078740157483"/>
  <pageSetup paperSize="9" scale="99" firstPageNumber="171" orientation="portrait" useFirstPageNumber="1" verticalDpi="300" r:id="rId1"/>
  <headerFooter scaleWithDoc="0" alignWithMargins="0">
    <oddHeader>&amp;R&amp;"ＭＳ 明朝,標準"&amp;10財　政</oddHeader>
    <oddFooter>&amp;C&amp;"ＭＳ 明朝,標準"&amp;12&amp;A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54"/>
  <sheetViews>
    <sheetView tabSelected="1" view="pageBreakPreview" zoomScale="110" zoomScaleNormal="90" zoomScaleSheetLayoutView="110" workbookViewId="0">
      <selection activeCell="K265" sqref="K265"/>
    </sheetView>
  </sheetViews>
  <sheetFormatPr defaultRowHeight="12" x14ac:dyDescent="0.15"/>
  <cols>
    <col min="1" max="6" width="15.25" style="51" customWidth="1"/>
    <col min="7" max="7" width="13.5" style="773" customWidth="1"/>
    <col min="8" max="8" width="7.125" style="773" customWidth="1"/>
    <col min="9" max="9" width="12.5" style="773" customWidth="1"/>
    <col min="10" max="10" width="11.25" style="773" customWidth="1"/>
    <col min="11" max="11" width="11.875" style="773" customWidth="1"/>
    <col min="12" max="12" width="10.875" style="773" customWidth="1"/>
    <col min="13" max="13" width="12.75" style="773" customWidth="1"/>
    <col min="14" max="14" width="11.875" style="773" customWidth="1"/>
    <col min="15" max="15" width="11.875" style="51" customWidth="1"/>
    <col min="16" max="16384" width="9" style="51"/>
  </cols>
  <sheetData>
    <row r="1" spans="1:14" ht="17.25" x14ac:dyDescent="0.15">
      <c r="A1" s="757" t="s">
        <v>292</v>
      </c>
      <c r="B1" s="757"/>
      <c r="C1" s="757"/>
      <c r="D1" s="757"/>
      <c r="E1" s="757"/>
      <c r="F1" s="757"/>
      <c r="M1" s="795"/>
    </row>
    <row r="3" spans="1:14" x14ac:dyDescent="0.15">
      <c r="H3" s="773" t="s">
        <v>438</v>
      </c>
    </row>
    <row r="4" spans="1:14" x14ac:dyDescent="0.15">
      <c r="H4" s="793" t="s">
        <v>293</v>
      </c>
    </row>
    <row r="5" spans="1:14" x14ac:dyDescent="0.15">
      <c r="A5" s="76"/>
      <c r="B5" s="77" t="s">
        <v>336</v>
      </c>
      <c r="C5" s="76"/>
      <c r="D5" s="76"/>
      <c r="E5" s="77" t="s">
        <v>323</v>
      </c>
      <c r="F5" s="76"/>
      <c r="I5" s="773" t="s">
        <v>437</v>
      </c>
      <c r="J5" s="773">
        <v>26</v>
      </c>
      <c r="K5" s="773">
        <v>27</v>
      </c>
      <c r="L5" s="773">
        <v>28</v>
      </c>
      <c r="M5" s="773">
        <v>29</v>
      </c>
    </row>
    <row r="6" spans="1:14" x14ac:dyDescent="0.15">
      <c r="A6" s="76"/>
      <c r="B6" s="77" t="s">
        <v>462</v>
      </c>
      <c r="H6" s="773" t="s">
        <v>85</v>
      </c>
      <c r="I6" s="796">
        <v>100</v>
      </c>
      <c r="J6" s="797">
        <f>ROUND(J9/$I$9,2)*100</f>
        <v>104</v>
      </c>
      <c r="K6" s="797">
        <f>ROUND(K9/$I$9,2)*100</f>
        <v>109.00000000000001</v>
      </c>
      <c r="L6" s="797">
        <f>ROUND(L9/$I$9,2)*100</f>
        <v>125</v>
      </c>
      <c r="M6" s="797">
        <f>ROUND(M9/$I$9,2)*100</f>
        <v>124</v>
      </c>
    </row>
    <row r="7" spans="1:14" x14ac:dyDescent="0.15">
      <c r="A7" s="48"/>
      <c r="H7" s="773" t="s">
        <v>294</v>
      </c>
      <c r="I7" s="796">
        <v>100</v>
      </c>
      <c r="J7" s="797">
        <f>ROUND(J10/$I$10,2)*100</f>
        <v>98</v>
      </c>
      <c r="K7" s="797">
        <f>ROUND(K10/$I$10,2)*100</f>
        <v>103</v>
      </c>
      <c r="L7" s="797">
        <f>ROUND(L10/$I$10,2)*100</f>
        <v>120</v>
      </c>
      <c r="M7" s="797">
        <f>ROUND(M10/$I$10,2)*100</f>
        <v>119</v>
      </c>
    </row>
    <row r="8" spans="1:14" x14ac:dyDescent="0.15">
      <c r="A8" s="48"/>
      <c r="H8" s="773" t="s">
        <v>295</v>
      </c>
      <c r="I8" s="796">
        <v>100</v>
      </c>
      <c r="J8" s="797">
        <f>ROUND(J11/$I$11,2)*100</f>
        <v>108</v>
      </c>
      <c r="K8" s="797">
        <f>ROUND(K11/$I$11,2)*100</f>
        <v>112.99999999999999</v>
      </c>
      <c r="L8" s="797">
        <f>ROUND(L11/$I$11,2)*100</f>
        <v>129</v>
      </c>
      <c r="M8" s="797">
        <f>ROUND(M11/$I$11,2)*100</f>
        <v>128</v>
      </c>
    </row>
    <row r="9" spans="1:14" x14ac:dyDescent="0.15">
      <c r="A9" s="48"/>
      <c r="H9" s="773" t="s">
        <v>85</v>
      </c>
      <c r="I9" s="798">
        <f>+‐156‐!D7</f>
        <v>44052709</v>
      </c>
      <c r="J9" s="798">
        <f>+‐156‐!E7</f>
        <v>45819573</v>
      </c>
      <c r="K9" s="798">
        <f>'-157-'!F7</f>
        <v>47934554</v>
      </c>
      <c r="L9" s="798">
        <f>+‐156‐!G7</f>
        <v>55090829</v>
      </c>
      <c r="M9" s="798">
        <f>'-157-'!H7</f>
        <v>54803811</v>
      </c>
    </row>
    <row r="10" spans="1:14" x14ac:dyDescent="0.15">
      <c r="A10" s="48"/>
      <c r="H10" s="773" t="s">
        <v>294</v>
      </c>
      <c r="I10" s="798">
        <f>+‐156‐!D20</f>
        <v>18267440</v>
      </c>
      <c r="J10" s="798">
        <f>+‐156‐!E20</f>
        <v>17918337</v>
      </c>
      <c r="K10" s="798">
        <f>'-157-'!F20</f>
        <v>18794298</v>
      </c>
      <c r="L10" s="798">
        <f>'-157-'!G20</f>
        <v>21920880</v>
      </c>
      <c r="M10" s="798">
        <f>'-157-'!H20</f>
        <v>21809251</v>
      </c>
      <c r="N10" s="799">
        <f>+M10/M9</f>
        <v>0.39795135779882168</v>
      </c>
    </row>
    <row r="11" spans="1:14" x14ac:dyDescent="0.15">
      <c r="A11" s="48"/>
      <c r="H11" s="773" t="s">
        <v>295</v>
      </c>
      <c r="I11" s="798">
        <f>I9-I10</f>
        <v>25785269</v>
      </c>
      <c r="J11" s="798">
        <f>J9-J10</f>
        <v>27901236</v>
      </c>
      <c r="K11" s="798">
        <f>K9-K10</f>
        <v>29140256</v>
      </c>
      <c r="L11" s="798">
        <f>L9-L10</f>
        <v>33169949</v>
      </c>
      <c r="M11" s="798">
        <f>M9-M10</f>
        <v>32994560</v>
      </c>
      <c r="N11" s="799">
        <f>+M11/M9</f>
        <v>0.60204864220117826</v>
      </c>
    </row>
    <row r="12" spans="1:14" x14ac:dyDescent="0.15">
      <c r="A12" s="48"/>
      <c r="I12" s="758"/>
      <c r="J12" s="758"/>
      <c r="K12" s="758"/>
      <c r="L12" s="758"/>
      <c r="M12" s="759"/>
      <c r="N12" s="800">
        <f>SUM(N10:N11)</f>
        <v>1</v>
      </c>
    </row>
    <row r="13" spans="1:14" x14ac:dyDescent="0.15">
      <c r="A13" s="48"/>
      <c r="I13" s="760"/>
      <c r="J13" s="760"/>
      <c r="K13" s="760"/>
      <c r="L13" s="761"/>
      <c r="M13" s="761"/>
      <c r="N13" s="801"/>
    </row>
    <row r="14" spans="1:14" x14ac:dyDescent="0.15">
      <c r="A14" s="48"/>
      <c r="I14" s="760"/>
      <c r="J14" s="760"/>
      <c r="K14" s="760"/>
      <c r="L14" s="760"/>
      <c r="M14" s="760"/>
      <c r="N14" s="801"/>
    </row>
    <row r="15" spans="1:14" x14ac:dyDescent="0.15">
      <c r="A15" s="48"/>
      <c r="I15" s="802"/>
      <c r="J15" s="802"/>
      <c r="K15" s="803"/>
      <c r="L15" s="803"/>
      <c r="M15" s="803"/>
    </row>
    <row r="16" spans="1:14" x14ac:dyDescent="0.15">
      <c r="A16" s="48"/>
      <c r="H16" s="773" t="s">
        <v>438</v>
      </c>
      <c r="I16" s="803"/>
      <c r="J16" s="803"/>
      <c r="K16" s="803"/>
      <c r="L16" s="803"/>
      <c r="M16" s="803"/>
    </row>
    <row r="17" spans="1:14" x14ac:dyDescent="0.15">
      <c r="A17" s="48"/>
      <c r="H17" s="793" t="s">
        <v>296</v>
      </c>
      <c r="I17" s="803"/>
      <c r="J17" s="803"/>
      <c r="K17" s="803"/>
      <c r="L17" s="803"/>
      <c r="M17" s="803"/>
    </row>
    <row r="18" spans="1:14" x14ac:dyDescent="0.15">
      <c r="A18" s="48"/>
      <c r="I18" s="804">
        <v>25</v>
      </c>
      <c r="J18" s="804">
        <v>26</v>
      </c>
      <c r="K18" s="804">
        <v>27</v>
      </c>
      <c r="L18" s="804">
        <v>28</v>
      </c>
      <c r="M18" s="804">
        <v>29</v>
      </c>
    </row>
    <row r="19" spans="1:14" x14ac:dyDescent="0.15">
      <c r="A19" s="48"/>
      <c r="H19" s="773" t="s">
        <v>294</v>
      </c>
      <c r="I19" s="805">
        <f>+‐156‐!D21</f>
        <v>41.5</v>
      </c>
      <c r="J19" s="805">
        <f>+‐156‐!E21</f>
        <v>39.1</v>
      </c>
      <c r="K19" s="805">
        <f>'-157-'!F21</f>
        <v>39.200000000000003</v>
      </c>
      <c r="L19" s="805">
        <f>'-157-'!G21</f>
        <v>39.799999999999997</v>
      </c>
      <c r="M19" s="805">
        <f>'-157-'!H21</f>
        <v>39.799999999999997</v>
      </c>
      <c r="N19" s="806"/>
    </row>
    <row r="20" spans="1:14" x14ac:dyDescent="0.15">
      <c r="A20" s="48"/>
      <c r="H20" s="773" t="s">
        <v>295</v>
      </c>
      <c r="I20" s="805">
        <f>100-I19</f>
        <v>58.5</v>
      </c>
      <c r="J20" s="805">
        <f>100-J19</f>
        <v>60.9</v>
      </c>
      <c r="K20" s="805">
        <f>100-K19</f>
        <v>60.8</v>
      </c>
      <c r="L20" s="805">
        <f>100-L19</f>
        <v>60.2</v>
      </c>
      <c r="M20" s="805">
        <f>100-M19</f>
        <v>60.2</v>
      </c>
      <c r="N20" s="806"/>
    </row>
    <row r="21" spans="1:14" x14ac:dyDescent="0.15">
      <c r="A21" s="48"/>
    </row>
    <row r="22" spans="1:14" x14ac:dyDescent="0.15">
      <c r="A22" s="48"/>
    </row>
    <row r="23" spans="1:14" x14ac:dyDescent="0.15">
      <c r="A23" s="48"/>
    </row>
    <row r="24" spans="1:14" x14ac:dyDescent="0.15">
      <c r="A24" s="48"/>
    </row>
    <row r="25" spans="1:14" x14ac:dyDescent="0.15">
      <c r="A25" s="48"/>
    </row>
    <row r="26" spans="1:14" x14ac:dyDescent="0.15">
      <c r="A26" s="48"/>
    </row>
    <row r="27" spans="1:14" x14ac:dyDescent="0.15">
      <c r="A27" s="48"/>
    </row>
    <row r="28" spans="1:14" x14ac:dyDescent="0.15">
      <c r="A28" s="48"/>
    </row>
    <row r="29" spans="1:14" x14ac:dyDescent="0.15">
      <c r="A29" s="48"/>
      <c r="J29" s="762"/>
    </row>
    <row r="30" spans="1:14" x14ac:dyDescent="0.15">
      <c r="A30" s="48"/>
    </row>
    <row r="31" spans="1:14" x14ac:dyDescent="0.15">
      <c r="A31" s="48"/>
    </row>
    <row r="32" spans="1:14" x14ac:dyDescent="0.15">
      <c r="A32" s="48"/>
    </row>
    <row r="33" spans="1:13" x14ac:dyDescent="0.15">
      <c r="A33" s="48"/>
      <c r="K33" s="763"/>
      <c r="L33" s="764"/>
      <c r="M33" s="764"/>
    </row>
    <row r="34" spans="1:13" x14ac:dyDescent="0.15">
      <c r="A34" s="48"/>
      <c r="K34" s="765"/>
      <c r="L34" s="766"/>
      <c r="M34" s="766"/>
    </row>
    <row r="35" spans="1:13" x14ac:dyDescent="0.15">
      <c r="A35" s="48"/>
      <c r="K35" s="767"/>
      <c r="L35" s="766"/>
      <c r="M35" s="766"/>
    </row>
    <row r="36" spans="1:13" x14ac:dyDescent="0.15">
      <c r="A36" s="48"/>
      <c r="K36" s="765"/>
      <c r="L36" s="766"/>
      <c r="M36" s="766"/>
    </row>
    <row r="37" spans="1:13" x14ac:dyDescent="0.15">
      <c r="A37" s="48"/>
      <c r="J37" s="768"/>
      <c r="K37" s="765"/>
      <c r="L37" s="766"/>
      <c r="M37" s="766"/>
    </row>
    <row r="38" spans="1:13" x14ac:dyDescent="0.15">
      <c r="A38" s="48"/>
      <c r="B38" s="180" t="s">
        <v>337</v>
      </c>
      <c r="D38" s="75"/>
      <c r="E38" s="180" t="s">
        <v>324</v>
      </c>
      <c r="F38" s="52"/>
      <c r="H38" s="773" t="s">
        <v>438</v>
      </c>
      <c r="J38" s="769"/>
      <c r="K38" s="765"/>
      <c r="L38" s="766"/>
      <c r="M38" s="766"/>
    </row>
    <row r="39" spans="1:13" x14ac:dyDescent="0.15">
      <c r="A39" s="48"/>
      <c r="B39" s="180" t="s">
        <v>319</v>
      </c>
      <c r="C39" s="52"/>
      <c r="H39" s="793" t="s">
        <v>297</v>
      </c>
      <c r="J39" s="769"/>
      <c r="K39" s="765"/>
      <c r="L39" s="766"/>
      <c r="M39" s="766"/>
    </row>
    <row r="40" spans="1:13" x14ac:dyDescent="0.15">
      <c r="A40" s="48"/>
      <c r="H40" s="807" t="s">
        <v>162</v>
      </c>
      <c r="I40" s="808">
        <f>SUM(I41:I51)</f>
        <v>53715934</v>
      </c>
      <c r="J40" s="809">
        <f>SUM(J41:J51)</f>
        <v>0.99999999999999989</v>
      </c>
      <c r="K40" s="770"/>
      <c r="L40" s="766"/>
      <c r="M40" s="766"/>
    </row>
    <row r="41" spans="1:13" x14ac:dyDescent="0.15">
      <c r="A41" s="48"/>
      <c r="H41" s="784" t="s">
        <v>176</v>
      </c>
      <c r="I41" s="770">
        <f>'-167-'!S8</f>
        <v>5729475</v>
      </c>
      <c r="J41" s="810">
        <f>+I41/$I$40</f>
        <v>0.10666248491555597</v>
      </c>
      <c r="K41" s="770"/>
      <c r="L41" s="771"/>
      <c r="M41" s="766"/>
    </row>
    <row r="42" spans="1:13" x14ac:dyDescent="0.15">
      <c r="A42" s="48"/>
      <c r="H42" s="784" t="s">
        <v>178</v>
      </c>
      <c r="I42" s="770">
        <f>'-167-'!S10</f>
        <v>5804941</v>
      </c>
      <c r="J42" s="810">
        <f t="shared" ref="J42:J51" si="0">+I42/$I$40</f>
        <v>0.10806739393193833</v>
      </c>
      <c r="K42" s="770"/>
      <c r="L42" s="771"/>
      <c r="M42" s="766"/>
    </row>
    <row r="43" spans="1:13" x14ac:dyDescent="0.15">
      <c r="A43" s="48"/>
      <c r="H43" s="784" t="s">
        <v>179</v>
      </c>
      <c r="I43" s="770">
        <f>'-167-'!S11</f>
        <v>312385</v>
      </c>
      <c r="J43" s="810">
        <f t="shared" si="0"/>
        <v>5.8154997360745884E-3</v>
      </c>
      <c r="K43" s="770"/>
      <c r="L43" s="771"/>
      <c r="M43" s="766"/>
    </row>
    <row r="44" spans="1:13" x14ac:dyDescent="0.15">
      <c r="A44" s="48"/>
      <c r="H44" s="784" t="s">
        <v>177</v>
      </c>
      <c r="I44" s="770">
        <f>'-167-'!S12</f>
        <v>16371049</v>
      </c>
      <c r="J44" s="810">
        <f t="shared" si="0"/>
        <v>0.30477081530407718</v>
      </c>
      <c r="K44" s="770"/>
      <c r="L44" s="771"/>
      <c r="M44" s="766"/>
    </row>
    <row r="45" spans="1:13" x14ac:dyDescent="0.15">
      <c r="A45" s="48"/>
      <c r="H45" s="784" t="s">
        <v>180</v>
      </c>
      <c r="I45" s="770">
        <f>'-167-'!S13</f>
        <v>1790097</v>
      </c>
      <c r="J45" s="810">
        <f t="shared" si="0"/>
        <v>3.3325251311836078E-2</v>
      </c>
      <c r="K45" s="770"/>
      <c r="L45" s="771"/>
      <c r="M45" s="766"/>
    </row>
    <row r="46" spans="1:13" x14ac:dyDescent="0.15">
      <c r="A46" s="48"/>
      <c r="H46" s="784" t="s">
        <v>18</v>
      </c>
      <c r="I46" s="770">
        <f>'-167-'!S14</f>
        <v>3206976</v>
      </c>
      <c r="J46" s="810">
        <f t="shared" si="0"/>
        <v>5.9702508384197508E-2</v>
      </c>
      <c r="K46" s="770"/>
      <c r="L46" s="771"/>
      <c r="M46" s="766"/>
    </row>
    <row r="47" spans="1:13" x14ac:dyDescent="0.15">
      <c r="A47" s="48"/>
      <c r="H47" s="784" t="s">
        <v>298</v>
      </c>
      <c r="I47" s="770">
        <f>'-167-'!S15</f>
        <v>3885389</v>
      </c>
      <c r="J47" s="810">
        <f t="shared" si="0"/>
        <v>7.2332150084181729E-2</v>
      </c>
      <c r="K47" s="770"/>
    </row>
    <row r="48" spans="1:13" ht="48" x14ac:dyDescent="0.15">
      <c r="A48" s="48"/>
      <c r="H48" s="811" t="s">
        <v>165</v>
      </c>
      <c r="I48" s="770">
        <f>'-167-'!S16</f>
        <v>148125</v>
      </c>
      <c r="J48" s="810">
        <f t="shared" si="0"/>
        <v>2.7575616575893475E-3</v>
      </c>
      <c r="K48" s="770"/>
    </row>
    <row r="49" spans="1:13" x14ac:dyDescent="0.15">
      <c r="A49" s="48"/>
      <c r="H49" s="784" t="s">
        <v>181</v>
      </c>
      <c r="I49" s="770">
        <f>'-167-'!S17</f>
        <v>4122799</v>
      </c>
      <c r="J49" s="810">
        <f t="shared" si="0"/>
        <v>7.6751881480828385E-2</v>
      </c>
      <c r="K49" s="770"/>
    </row>
    <row r="50" spans="1:13" x14ac:dyDescent="0.15">
      <c r="A50" s="48"/>
      <c r="D50" s="51">
        <v>100</v>
      </c>
      <c r="H50" s="784" t="s">
        <v>166</v>
      </c>
      <c r="I50" s="770">
        <f>'-167-'!S18</f>
        <v>12344698</v>
      </c>
      <c r="J50" s="810">
        <f t="shared" si="0"/>
        <v>0.22981445319372087</v>
      </c>
      <c r="K50" s="770"/>
    </row>
    <row r="51" spans="1:13" x14ac:dyDescent="0.15">
      <c r="A51" s="48"/>
      <c r="H51" s="784" t="s">
        <v>396</v>
      </c>
      <c r="I51" s="770">
        <v>0</v>
      </c>
      <c r="J51" s="810">
        <f t="shared" si="0"/>
        <v>0</v>
      </c>
      <c r="K51" s="770"/>
    </row>
    <row r="52" spans="1:13" x14ac:dyDescent="0.15">
      <c r="A52" s="48"/>
      <c r="I52" s="812"/>
      <c r="J52" s="813">
        <f>SUM(J41:J51)</f>
        <v>0.99999999999999989</v>
      </c>
    </row>
    <row r="53" spans="1:13" x14ac:dyDescent="0.15">
      <c r="A53" s="48"/>
    </row>
    <row r="54" spans="1:13" x14ac:dyDescent="0.15">
      <c r="A54" s="48"/>
      <c r="H54" s="773" t="s">
        <v>395</v>
      </c>
    </row>
    <row r="55" spans="1:13" x14ac:dyDescent="0.15">
      <c r="A55" s="48"/>
      <c r="H55" s="793" t="s">
        <v>299</v>
      </c>
    </row>
    <row r="56" spans="1:13" x14ac:dyDescent="0.15">
      <c r="A56" s="48"/>
      <c r="I56" s="814">
        <v>25</v>
      </c>
      <c r="J56" s="814">
        <v>26</v>
      </c>
      <c r="K56" s="814">
        <v>27</v>
      </c>
      <c r="L56" s="814">
        <v>28</v>
      </c>
      <c r="M56" s="814">
        <v>29</v>
      </c>
    </row>
    <row r="57" spans="1:13" x14ac:dyDescent="0.15">
      <c r="A57" s="48"/>
      <c r="H57" s="773" t="s">
        <v>23</v>
      </c>
      <c r="I57" s="815">
        <f>'-166-'!I32</f>
        <v>89.1</v>
      </c>
      <c r="J57" s="815">
        <f>'-166-'!L32</f>
        <v>87.2</v>
      </c>
      <c r="K57" s="815">
        <f>'-167-'!O32</f>
        <v>87</v>
      </c>
      <c r="L57" s="815">
        <f>'-167-'!R32</f>
        <v>91.999999999999986</v>
      </c>
      <c r="M57" s="815">
        <f>'-167-'!U32</f>
        <v>88.300000000000011</v>
      </c>
    </row>
    <row r="58" spans="1:13" x14ac:dyDescent="0.15">
      <c r="A58" s="48"/>
      <c r="H58" s="784" t="s">
        <v>176</v>
      </c>
      <c r="I58" s="815">
        <f>'-166-'!I33</f>
        <v>25.6</v>
      </c>
      <c r="J58" s="815">
        <f>'-166-'!L33</f>
        <v>23</v>
      </c>
      <c r="K58" s="815">
        <f>'-167-'!O33</f>
        <v>22.7</v>
      </c>
      <c r="L58" s="815">
        <f>'-167-'!R33</f>
        <v>24</v>
      </c>
      <c r="M58" s="815">
        <f>'-167-'!U33</f>
        <v>23.3</v>
      </c>
    </row>
    <row r="59" spans="1:13" x14ac:dyDescent="0.15">
      <c r="A59" s="48"/>
      <c r="H59" s="784" t="s">
        <v>177</v>
      </c>
      <c r="I59" s="815">
        <f>'-166-'!I34</f>
        <v>15</v>
      </c>
      <c r="J59" s="815">
        <f>'-166-'!L34</f>
        <v>17</v>
      </c>
      <c r="K59" s="815">
        <f>'-167-'!O34</f>
        <v>17.3</v>
      </c>
      <c r="L59" s="815">
        <f>'-167-'!R34</f>
        <v>19.399999999999999</v>
      </c>
      <c r="M59" s="815">
        <f>'-167-'!U34</f>
        <v>19</v>
      </c>
    </row>
    <row r="60" spans="1:13" x14ac:dyDescent="0.15">
      <c r="A60" s="48"/>
      <c r="H60" s="784" t="s">
        <v>18</v>
      </c>
      <c r="I60" s="815">
        <f>'-166-'!I35</f>
        <v>15.9</v>
      </c>
      <c r="J60" s="815">
        <f>'-166-'!L35</f>
        <v>15.4</v>
      </c>
      <c r="K60" s="815">
        <f>'-167-'!O35</f>
        <v>14.8</v>
      </c>
      <c r="L60" s="815">
        <f>'-167-'!R35</f>
        <v>15.2</v>
      </c>
      <c r="M60" s="815">
        <f>'-167-'!U35</f>
        <v>13.6</v>
      </c>
    </row>
    <row r="61" spans="1:13" x14ac:dyDescent="0.15">
      <c r="A61" s="48"/>
      <c r="H61" s="784" t="s">
        <v>178</v>
      </c>
      <c r="I61" s="815">
        <f>'-166-'!I36</f>
        <v>16.8</v>
      </c>
      <c r="J61" s="815">
        <f>'-166-'!L36</f>
        <v>16</v>
      </c>
      <c r="K61" s="815">
        <f>'-167-'!O36</f>
        <v>16.2</v>
      </c>
      <c r="L61" s="815">
        <f>'-167-'!R36</f>
        <v>16.7</v>
      </c>
      <c r="M61" s="815">
        <f>'-167-'!U36</f>
        <v>16.600000000000001</v>
      </c>
    </row>
    <row r="62" spans="1:13" x14ac:dyDescent="0.15">
      <c r="A62" s="48"/>
      <c r="I62" s="772"/>
      <c r="J62" s="772"/>
      <c r="K62" s="772"/>
      <c r="L62" s="772"/>
      <c r="M62" s="772"/>
    </row>
    <row r="63" spans="1:13" x14ac:dyDescent="0.15">
      <c r="A63" s="48"/>
      <c r="I63" s="772"/>
      <c r="J63" s="772"/>
      <c r="K63" s="772"/>
      <c r="L63" s="772"/>
      <c r="M63" s="772"/>
    </row>
    <row r="64" spans="1:13" x14ac:dyDescent="0.15">
      <c r="A64" s="48"/>
      <c r="I64" s="772"/>
      <c r="J64" s="772"/>
      <c r="K64" s="772"/>
      <c r="L64" s="772"/>
      <c r="M64" s="772"/>
    </row>
    <row r="65" spans="1:14" x14ac:dyDescent="0.15">
      <c r="A65" s="48"/>
      <c r="I65" s="772"/>
      <c r="J65" s="772"/>
      <c r="K65" s="772"/>
      <c r="L65" s="772"/>
      <c r="M65" s="772"/>
    </row>
    <row r="66" spans="1:14" x14ac:dyDescent="0.15">
      <c r="A66" s="48"/>
      <c r="I66" s="772"/>
      <c r="J66" s="772"/>
      <c r="K66" s="772"/>
      <c r="L66" s="772"/>
      <c r="M66" s="772"/>
    </row>
    <row r="67" spans="1:14" x14ac:dyDescent="0.15">
      <c r="A67" s="48"/>
    </row>
    <row r="68" spans="1:14" x14ac:dyDescent="0.15">
      <c r="A68" s="48"/>
    </row>
    <row r="69" spans="1:14" x14ac:dyDescent="0.15">
      <c r="A69" s="48"/>
      <c r="B69" s="180" t="s">
        <v>338</v>
      </c>
      <c r="C69" s="52"/>
    </row>
    <row r="70" spans="1:14" x14ac:dyDescent="0.15">
      <c r="A70" s="48"/>
      <c r="C70" s="52"/>
    </row>
    <row r="71" spans="1:14" x14ac:dyDescent="0.15">
      <c r="A71" s="48"/>
      <c r="H71" s="774"/>
      <c r="I71" s="775"/>
    </row>
    <row r="72" spans="1:14" x14ac:dyDescent="0.15">
      <c r="A72" s="48"/>
      <c r="I72" s="776"/>
    </row>
    <row r="73" spans="1:14" ht="13.5" x14ac:dyDescent="0.15">
      <c r="A73" s="48"/>
      <c r="H73" s="773" t="s">
        <v>438</v>
      </c>
      <c r="I73" s="777"/>
    </row>
    <row r="74" spans="1:14" x14ac:dyDescent="0.15">
      <c r="A74" s="48"/>
      <c r="H74" s="778" t="s">
        <v>300</v>
      </c>
      <c r="I74" s="816"/>
      <c r="M74" s="817" t="s">
        <v>440</v>
      </c>
    </row>
    <row r="75" spans="1:14" ht="13.5" x14ac:dyDescent="0.15">
      <c r="A75" s="48"/>
      <c r="H75" s="818" t="s">
        <v>49</v>
      </c>
      <c r="I75" s="773">
        <f>ROUND(J75/$J$83,3)*100</f>
        <v>20.100000000000001</v>
      </c>
      <c r="J75" s="819">
        <f>+N88</f>
        <v>10765836</v>
      </c>
      <c r="K75" s="779"/>
      <c r="L75" s="820" t="s">
        <v>36</v>
      </c>
      <c r="M75" s="817" t="s">
        <v>301</v>
      </c>
      <c r="N75" s="817" t="s">
        <v>302</v>
      </c>
    </row>
    <row r="76" spans="1:14" ht="13.5" x14ac:dyDescent="0.15">
      <c r="A76" s="48"/>
      <c r="H76" s="818" t="s">
        <v>56</v>
      </c>
      <c r="I76" s="773">
        <f t="shared" ref="I76:I82" si="1">ROUND(J76/$J$83,3)*100</f>
        <v>5.7</v>
      </c>
      <c r="J76" s="819">
        <f>+N95</f>
        <v>3066932</v>
      </c>
      <c r="K76" s="779"/>
      <c r="L76" s="782" t="s">
        <v>37</v>
      </c>
      <c r="M76" s="819">
        <f>'-159-'!P7</f>
        <v>13482341</v>
      </c>
      <c r="N76" s="819">
        <f>'-159-'!Q7</f>
        <v>14024325</v>
      </c>
    </row>
    <row r="77" spans="1:14" ht="13.5" x14ac:dyDescent="0.15">
      <c r="A77" s="48"/>
      <c r="H77" s="818" t="s">
        <v>303</v>
      </c>
      <c r="I77" s="806">
        <f t="shared" si="1"/>
        <v>9.8000000000000007</v>
      </c>
      <c r="J77" s="819">
        <f>+N84</f>
        <v>5237146</v>
      </c>
      <c r="K77" s="779"/>
      <c r="L77" s="782" t="s">
        <v>304</v>
      </c>
      <c r="M77" s="819">
        <f>'-159-'!P8</f>
        <v>171559</v>
      </c>
      <c r="N77" s="819">
        <f>'-159-'!Q8</f>
        <v>177029</v>
      </c>
    </row>
    <row r="78" spans="1:14" x14ac:dyDescent="0.15">
      <c r="A78" s="48"/>
      <c r="H78" s="821" t="s">
        <v>305</v>
      </c>
      <c r="I78" s="822">
        <f>ROUND(J78/$J$83,3)*100</f>
        <v>23.7</v>
      </c>
      <c r="J78" s="823">
        <f>SUM(N77:N83,N85,N89)</f>
        <v>12686934</v>
      </c>
      <c r="K78" s="780"/>
      <c r="L78" s="782" t="s">
        <v>39</v>
      </c>
      <c r="M78" s="819">
        <f>'-159-'!P9</f>
        <v>13335</v>
      </c>
      <c r="N78" s="819">
        <f>'-159-'!Q9</f>
        <v>12797</v>
      </c>
    </row>
    <row r="79" spans="1:14" x14ac:dyDescent="0.15">
      <c r="A79" s="48"/>
      <c r="H79" s="824" t="s">
        <v>306</v>
      </c>
      <c r="I79" s="773">
        <f t="shared" si="1"/>
        <v>4.1000000000000005</v>
      </c>
      <c r="J79" s="825">
        <f>SUM(N86:N87,N90:N91,N94)</f>
        <v>2187405</v>
      </c>
      <c r="K79" s="780"/>
      <c r="L79" s="782" t="s">
        <v>40</v>
      </c>
      <c r="M79" s="819">
        <f>'-159-'!P10</f>
        <v>18550</v>
      </c>
      <c r="N79" s="819">
        <f>'-159-'!Q10</f>
        <v>25881</v>
      </c>
    </row>
    <row r="80" spans="1:14" ht="13.5" x14ac:dyDescent="0.15">
      <c r="A80" s="48"/>
      <c r="H80" s="776" t="s">
        <v>53</v>
      </c>
      <c r="I80" s="773">
        <f t="shared" si="1"/>
        <v>8.7999999999999989</v>
      </c>
      <c r="J80" s="819">
        <f>+N92</f>
        <v>4690411</v>
      </c>
      <c r="K80" s="779"/>
      <c r="L80" s="782" t="s">
        <v>41</v>
      </c>
      <c r="M80" s="819">
        <f>'-159-'!P11</f>
        <v>13601</v>
      </c>
      <c r="N80" s="819">
        <f>'-159-'!Q11</f>
        <v>28724</v>
      </c>
    </row>
    <row r="81" spans="1:15" ht="13.5" x14ac:dyDescent="0.15">
      <c r="A81" s="48"/>
      <c r="H81" s="776" t="s">
        <v>54</v>
      </c>
      <c r="I81" s="806">
        <f t="shared" si="1"/>
        <v>1.7000000000000002</v>
      </c>
      <c r="J81" s="819">
        <f>+N93</f>
        <v>916211</v>
      </c>
      <c r="K81" s="779"/>
      <c r="L81" s="782" t="s">
        <v>42</v>
      </c>
      <c r="M81" s="819">
        <f>'-159-'!P12</f>
        <v>1909199</v>
      </c>
      <c r="N81" s="819">
        <f>'-159-'!Q12</f>
        <v>1926475</v>
      </c>
    </row>
    <row r="82" spans="1:15" ht="13.5" x14ac:dyDescent="0.15">
      <c r="A82" s="48"/>
      <c r="H82" s="776" t="s">
        <v>37</v>
      </c>
      <c r="I82" s="773">
        <f t="shared" si="1"/>
        <v>26.200000000000003</v>
      </c>
      <c r="J82" s="819">
        <f>+N76</f>
        <v>14024325</v>
      </c>
      <c r="K82" s="779"/>
      <c r="L82" s="782" t="s">
        <v>43</v>
      </c>
      <c r="M82" s="819">
        <f>'-159-'!P13</f>
        <v>47158</v>
      </c>
      <c r="N82" s="819">
        <f>'-159-'!Q13</f>
        <v>46048</v>
      </c>
    </row>
    <row r="83" spans="1:15" ht="12" customHeight="1" x14ac:dyDescent="0.15">
      <c r="A83" s="48"/>
      <c r="H83" s="776"/>
      <c r="I83" s="773">
        <f>SUM(I75:I82)</f>
        <v>100.10000000000001</v>
      </c>
      <c r="J83" s="826">
        <f>SUM(J75:J82)</f>
        <v>53575200</v>
      </c>
      <c r="K83" s="781"/>
      <c r="L83" s="827" t="s">
        <v>44</v>
      </c>
      <c r="M83" s="819">
        <f>'-159-'!P14</f>
        <v>471887</v>
      </c>
      <c r="N83" s="819">
        <f>'-159-'!Q14</f>
        <v>471887</v>
      </c>
    </row>
    <row r="84" spans="1:15" ht="12" customHeight="1" x14ac:dyDescent="0.15">
      <c r="A84" s="48"/>
      <c r="H84" s="776"/>
      <c r="I84" s="781"/>
      <c r="L84" s="827" t="s">
        <v>307</v>
      </c>
      <c r="M84" s="819">
        <f>'-159-'!P15</f>
        <v>5291481</v>
      </c>
      <c r="N84" s="819">
        <f>'-159-'!Q15</f>
        <v>5237146</v>
      </c>
    </row>
    <row r="85" spans="1:15" x14ac:dyDescent="0.15">
      <c r="A85" s="48"/>
      <c r="H85" s="776"/>
      <c r="I85" s="781"/>
      <c r="L85" s="782" t="s">
        <v>46</v>
      </c>
      <c r="M85" s="819">
        <f>'-159-'!P16</f>
        <v>18000</v>
      </c>
      <c r="N85" s="819">
        <f>'-159-'!Q16</f>
        <v>15403</v>
      </c>
    </row>
    <row r="86" spans="1:15" x14ac:dyDescent="0.15">
      <c r="A86" s="48"/>
      <c r="L86" s="782" t="s">
        <v>47</v>
      </c>
      <c r="M86" s="819">
        <f>'-159-'!P17</f>
        <v>652011</v>
      </c>
      <c r="N86" s="819">
        <f>'-159-'!Q17</f>
        <v>635045</v>
      </c>
    </row>
    <row r="87" spans="1:15" x14ac:dyDescent="0.15">
      <c r="A87" s="48"/>
      <c r="L87" s="782" t="s">
        <v>48</v>
      </c>
      <c r="M87" s="819">
        <f>'-159-'!P18</f>
        <v>647522</v>
      </c>
      <c r="N87" s="819">
        <f>'-159-'!Q18</f>
        <v>643603</v>
      </c>
    </row>
    <row r="88" spans="1:15" x14ac:dyDescent="0.15">
      <c r="A88" s="48"/>
      <c r="H88" s="776"/>
      <c r="I88" s="781"/>
      <c r="L88" s="782" t="s">
        <v>49</v>
      </c>
      <c r="M88" s="819">
        <f>'-159-'!P19</f>
        <v>11207988</v>
      </c>
      <c r="N88" s="819">
        <f>'-159-'!Q19</f>
        <v>10765836</v>
      </c>
    </row>
    <row r="89" spans="1:15" x14ac:dyDescent="0.15">
      <c r="A89" s="48"/>
      <c r="H89" s="776"/>
      <c r="I89" s="781"/>
      <c r="L89" s="782" t="s">
        <v>50</v>
      </c>
      <c r="M89" s="819">
        <f>'-159-'!P20</f>
        <v>11166580</v>
      </c>
      <c r="N89" s="819">
        <f>'-159-'!Q20</f>
        <v>9982690</v>
      </c>
    </row>
    <row r="90" spans="1:15" x14ac:dyDescent="0.15">
      <c r="A90" s="48"/>
      <c r="L90" s="782" t="s">
        <v>51</v>
      </c>
      <c r="M90" s="819">
        <f>'-159-'!P21</f>
        <v>465063</v>
      </c>
      <c r="N90" s="819">
        <f>'-159-'!Q21</f>
        <v>485417</v>
      </c>
    </row>
    <row r="91" spans="1:15" x14ac:dyDescent="0.15">
      <c r="A91" s="48"/>
      <c r="I91" s="828"/>
      <c r="J91" s="828"/>
      <c r="L91" s="782" t="s">
        <v>52</v>
      </c>
      <c r="M91" s="819">
        <f>'-159-'!P22</f>
        <v>154322</v>
      </c>
      <c r="N91" s="819">
        <f>'-159-'!Q22</f>
        <v>140933</v>
      </c>
      <c r="O91" s="53"/>
    </row>
    <row r="92" spans="1:15" ht="13.5" x14ac:dyDescent="0.15">
      <c r="A92" s="48"/>
      <c r="H92" s="773" t="s">
        <v>438</v>
      </c>
      <c r="I92" s="777"/>
      <c r="J92" s="777"/>
      <c r="L92" s="782" t="s">
        <v>53</v>
      </c>
      <c r="M92" s="819">
        <f>'-159-'!P23</f>
        <v>5550831</v>
      </c>
      <c r="N92" s="819">
        <f>'-159-'!Q23</f>
        <v>4690411</v>
      </c>
      <c r="O92" s="53"/>
    </row>
    <row r="93" spans="1:15" x14ac:dyDescent="0.15">
      <c r="A93" s="48"/>
      <c r="H93" s="793" t="s">
        <v>300</v>
      </c>
      <c r="L93" s="782" t="s">
        <v>54</v>
      </c>
      <c r="M93" s="819">
        <f>'-159-'!P24</f>
        <v>916210</v>
      </c>
      <c r="N93" s="819">
        <f>'-159-'!Q24</f>
        <v>916211</v>
      </c>
      <c r="O93" s="53"/>
    </row>
    <row r="94" spans="1:15" x14ac:dyDescent="0.15">
      <c r="A94" s="48"/>
      <c r="H94" s="801"/>
      <c r="I94" s="829" t="s">
        <v>308</v>
      </c>
      <c r="J94" s="829" t="s">
        <v>309</v>
      </c>
      <c r="L94" s="782" t="s">
        <v>55</v>
      </c>
      <c r="M94" s="819">
        <f>'-159-'!P25</f>
        <v>252662</v>
      </c>
      <c r="N94" s="819">
        <f>'-159-'!Q25</f>
        <v>282407</v>
      </c>
      <c r="O94" s="53"/>
    </row>
    <row r="95" spans="1:15" x14ac:dyDescent="0.15">
      <c r="A95" s="48"/>
      <c r="H95" s="829" t="s">
        <v>37</v>
      </c>
      <c r="I95" s="819">
        <f>M76</f>
        <v>13482341</v>
      </c>
      <c r="J95" s="819">
        <f t="shared" ref="J95:J114" si="2">N76</f>
        <v>14024325</v>
      </c>
      <c r="K95" s="781"/>
      <c r="L95" s="782" t="s">
        <v>56</v>
      </c>
      <c r="M95" s="819">
        <f>'-159-'!P26</f>
        <v>3460932</v>
      </c>
      <c r="N95" s="819">
        <f>'-159-'!Q26</f>
        <v>3066932</v>
      </c>
    </row>
    <row r="96" spans="1:15" x14ac:dyDescent="0.15">
      <c r="A96" s="48"/>
      <c r="H96" s="829" t="s">
        <v>304</v>
      </c>
      <c r="I96" s="819">
        <f t="shared" ref="I96:I114" si="3">M77</f>
        <v>171559</v>
      </c>
      <c r="J96" s="819">
        <f t="shared" si="2"/>
        <v>177029</v>
      </c>
      <c r="K96" s="781"/>
      <c r="L96" s="781"/>
    </row>
    <row r="97" spans="1:12" x14ac:dyDescent="0.15">
      <c r="A97" s="48"/>
      <c r="H97" s="829" t="s">
        <v>39</v>
      </c>
      <c r="I97" s="819">
        <f t="shared" si="3"/>
        <v>13335</v>
      </c>
      <c r="J97" s="819">
        <f t="shared" si="2"/>
        <v>12797</v>
      </c>
      <c r="K97" s="781"/>
      <c r="L97" s="781"/>
    </row>
    <row r="98" spans="1:12" x14ac:dyDescent="0.15">
      <c r="A98" s="48"/>
      <c r="H98" s="820" t="s">
        <v>40</v>
      </c>
      <c r="I98" s="819">
        <f t="shared" si="3"/>
        <v>18550</v>
      </c>
      <c r="J98" s="819">
        <f t="shared" si="2"/>
        <v>25881</v>
      </c>
      <c r="K98" s="781"/>
      <c r="L98" s="781"/>
    </row>
    <row r="99" spans="1:12" x14ac:dyDescent="0.15">
      <c r="A99" s="48"/>
      <c r="H99" s="820" t="s">
        <v>41</v>
      </c>
      <c r="I99" s="819">
        <f t="shared" si="3"/>
        <v>13601</v>
      </c>
      <c r="J99" s="819">
        <f t="shared" si="2"/>
        <v>28724</v>
      </c>
      <c r="K99" s="781"/>
      <c r="L99" s="781"/>
    </row>
    <row r="100" spans="1:12" x14ac:dyDescent="0.15">
      <c r="A100" s="48"/>
      <c r="H100" s="829" t="s">
        <v>359</v>
      </c>
      <c r="I100" s="819">
        <f t="shared" si="3"/>
        <v>1909199</v>
      </c>
      <c r="J100" s="819">
        <f t="shared" si="2"/>
        <v>1926475</v>
      </c>
      <c r="K100" s="781"/>
      <c r="L100" s="781"/>
    </row>
    <row r="101" spans="1:12" x14ac:dyDescent="0.15">
      <c r="A101" s="48"/>
      <c r="H101" s="829" t="s">
        <v>43</v>
      </c>
      <c r="I101" s="819">
        <f t="shared" si="3"/>
        <v>47158</v>
      </c>
      <c r="J101" s="819">
        <f t="shared" si="2"/>
        <v>46048</v>
      </c>
      <c r="K101" s="781"/>
      <c r="L101" s="781"/>
    </row>
    <row r="102" spans="1:12" ht="72" x14ac:dyDescent="0.15">
      <c r="A102" s="48"/>
      <c r="H102" s="830" t="s">
        <v>310</v>
      </c>
      <c r="I102" s="819">
        <f t="shared" si="3"/>
        <v>471887</v>
      </c>
      <c r="J102" s="819">
        <f t="shared" si="2"/>
        <v>471887</v>
      </c>
      <c r="K102" s="781"/>
      <c r="L102" s="781"/>
    </row>
    <row r="103" spans="1:12" x14ac:dyDescent="0.15">
      <c r="A103" s="48"/>
      <c r="H103" s="829" t="s">
        <v>360</v>
      </c>
      <c r="I103" s="819">
        <f t="shared" si="3"/>
        <v>5291481</v>
      </c>
      <c r="J103" s="819">
        <f t="shared" si="2"/>
        <v>5237146</v>
      </c>
      <c r="K103" s="781"/>
      <c r="L103" s="781"/>
    </row>
    <row r="104" spans="1:12" x14ac:dyDescent="0.15">
      <c r="A104" s="48"/>
      <c r="H104" s="829" t="s">
        <v>46</v>
      </c>
      <c r="I104" s="819">
        <f t="shared" si="3"/>
        <v>18000</v>
      </c>
      <c r="J104" s="819">
        <f t="shared" si="2"/>
        <v>15403</v>
      </c>
      <c r="K104" s="781"/>
      <c r="L104" s="781"/>
    </row>
    <row r="105" spans="1:12" x14ac:dyDescent="0.15">
      <c r="A105" s="48"/>
      <c r="H105" s="829" t="s">
        <v>47</v>
      </c>
      <c r="I105" s="819">
        <f t="shared" si="3"/>
        <v>652011</v>
      </c>
      <c r="J105" s="819">
        <f t="shared" si="2"/>
        <v>635045</v>
      </c>
      <c r="K105" s="781"/>
      <c r="L105" s="781"/>
    </row>
    <row r="106" spans="1:12" x14ac:dyDescent="0.15">
      <c r="A106" s="48"/>
      <c r="H106" s="829" t="s">
        <v>48</v>
      </c>
      <c r="I106" s="819">
        <f t="shared" si="3"/>
        <v>647522</v>
      </c>
      <c r="J106" s="819">
        <f t="shared" si="2"/>
        <v>643603</v>
      </c>
      <c r="K106" s="781"/>
      <c r="L106" s="781"/>
    </row>
    <row r="107" spans="1:12" x14ac:dyDescent="0.15">
      <c r="A107" s="48"/>
      <c r="H107" s="829" t="s">
        <v>49</v>
      </c>
      <c r="I107" s="819">
        <f t="shared" si="3"/>
        <v>11207988</v>
      </c>
      <c r="J107" s="819">
        <f t="shared" si="2"/>
        <v>10765836</v>
      </c>
      <c r="K107" s="781"/>
      <c r="L107" s="781"/>
    </row>
    <row r="108" spans="1:12" x14ac:dyDescent="0.15">
      <c r="A108" s="48"/>
      <c r="H108" s="829" t="s">
        <v>50</v>
      </c>
      <c r="I108" s="819">
        <f t="shared" si="3"/>
        <v>11166580</v>
      </c>
      <c r="J108" s="819">
        <f t="shared" si="2"/>
        <v>9982690</v>
      </c>
      <c r="K108" s="781"/>
      <c r="L108" s="781"/>
    </row>
    <row r="109" spans="1:12" x14ac:dyDescent="0.15">
      <c r="A109" s="48"/>
      <c r="H109" s="829" t="s">
        <v>51</v>
      </c>
      <c r="I109" s="819">
        <f t="shared" si="3"/>
        <v>465063</v>
      </c>
      <c r="J109" s="819">
        <f t="shared" si="2"/>
        <v>485417</v>
      </c>
      <c r="K109" s="781"/>
      <c r="L109" s="781"/>
    </row>
    <row r="110" spans="1:12" x14ac:dyDescent="0.15">
      <c r="A110" s="48"/>
      <c r="H110" s="829" t="s">
        <v>52</v>
      </c>
      <c r="I110" s="831">
        <f t="shared" si="3"/>
        <v>154322</v>
      </c>
      <c r="J110" s="831">
        <f t="shared" si="2"/>
        <v>140933</v>
      </c>
      <c r="K110" s="781"/>
      <c r="L110" s="781"/>
    </row>
    <row r="111" spans="1:12" x14ac:dyDescent="0.15">
      <c r="A111" s="48"/>
      <c r="H111" s="829" t="s">
        <v>53</v>
      </c>
      <c r="I111" s="819">
        <f t="shared" si="3"/>
        <v>5550831</v>
      </c>
      <c r="J111" s="819">
        <f t="shared" si="2"/>
        <v>4690411</v>
      </c>
      <c r="K111" s="781"/>
    </row>
    <row r="112" spans="1:12" x14ac:dyDescent="0.15">
      <c r="A112" s="48"/>
      <c r="H112" s="829" t="s">
        <v>54</v>
      </c>
      <c r="I112" s="819">
        <f t="shared" si="3"/>
        <v>916210</v>
      </c>
      <c r="J112" s="819">
        <f t="shared" si="2"/>
        <v>916211</v>
      </c>
      <c r="K112" s="781"/>
    </row>
    <row r="113" spans="1:10" x14ac:dyDescent="0.15">
      <c r="A113" s="48"/>
      <c r="H113" s="829" t="s">
        <v>55</v>
      </c>
      <c r="I113" s="819">
        <f t="shared" si="3"/>
        <v>252662</v>
      </c>
      <c r="J113" s="819">
        <f t="shared" si="2"/>
        <v>282407</v>
      </c>
    </row>
    <row r="114" spans="1:10" x14ac:dyDescent="0.15">
      <c r="A114" s="48"/>
      <c r="H114" s="829" t="s">
        <v>56</v>
      </c>
      <c r="I114" s="819">
        <f t="shared" si="3"/>
        <v>3460932</v>
      </c>
      <c r="J114" s="819">
        <f t="shared" si="2"/>
        <v>3066932</v>
      </c>
    </row>
    <row r="115" spans="1:10" x14ac:dyDescent="0.15">
      <c r="A115" s="48"/>
      <c r="I115" s="832">
        <f>SUM(I95:I114)</f>
        <v>55911232</v>
      </c>
      <c r="J115" s="832">
        <f>SUM(J95:J114)</f>
        <v>53575200</v>
      </c>
    </row>
    <row r="116" spans="1:10" x14ac:dyDescent="0.15">
      <c r="A116" s="48"/>
    </row>
    <row r="117" spans="1:10" x14ac:dyDescent="0.15">
      <c r="A117" s="48"/>
      <c r="I117" s="816"/>
    </row>
    <row r="118" spans="1:10" x14ac:dyDescent="0.15">
      <c r="A118" s="48"/>
    </row>
    <row r="119" spans="1:10" x14ac:dyDescent="0.15">
      <c r="A119" s="48"/>
    </row>
    <row r="120" spans="1:10" x14ac:dyDescent="0.15">
      <c r="A120" s="48"/>
    </row>
    <row r="121" spans="1:10" x14ac:dyDescent="0.15">
      <c r="A121" s="48"/>
    </row>
    <row r="122" spans="1:10" x14ac:dyDescent="0.15">
      <c r="A122" s="48"/>
    </row>
    <row r="123" spans="1:10" x14ac:dyDescent="0.15">
      <c r="A123" s="48"/>
    </row>
    <row r="124" spans="1:10" x14ac:dyDescent="0.15">
      <c r="A124" s="48"/>
    </row>
    <row r="125" spans="1:10" x14ac:dyDescent="0.15">
      <c r="A125" s="48"/>
    </row>
    <row r="126" spans="1:10" x14ac:dyDescent="0.15">
      <c r="A126" s="48"/>
    </row>
    <row r="127" spans="1:10" x14ac:dyDescent="0.15">
      <c r="A127" s="48"/>
    </row>
    <row r="128" spans="1:10" x14ac:dyDescent="0.15">
      <c r="A128" s="48"/>
    </row>
    <row r="129" spans="1:10" x14ac:dyDescent="0.15">
      <c r="A129" s="48"/>
    </row>
    <row r="130" spans="1:10" x14ac:dyDescent="0.15">
      <c r="A130" s="48"/>
    </row>
    <row r="131" spans="1:10" x14ac:dyDescent="0.15">
      <c r="A131" s="48"/>
    </row>
    <row r="132" spans="1:10" x14ac:dyDescent="0.15">
      <c r="A132" s="48"/>
    </row>
    <row r="133" spans="1:10" x14ac:dyDescent="0.15">
      <c r="A133" s="48"/>
    </row>
    <row r="134" spans="1:10" x14ac:dyDescent="0.15">
      <c r="A134" s="48"/>
      <c r="B134" s="180" t="s">
        <v>339</v>
      </c>
      <c r="D134" s="52"/>
    </row>
    <row r="135" spans="1:10" x14ac:dyDescent="0.15">
      <c r="A135" s="48"/>
      <c r="D135" s="52"/>
    </row>
    <row r="136" spans="1:10" x14ac:dyDescent="0.15">
      <c r="A136" s="48"/>
      <c r="H136" s="773" t="s">
        <v>438</v>
      </c>
    </row>
    <row r="137" spans="1:10" x14ac:dyDescent="0.15">
      <c r="A137" s="48"/>
      <c r="H137" s="793" t="s">
        <v>325</v>
      </c>
    </row>
    <row r="138" spans="1:10" x14ac:dyDescent="0.15">
      <c r="A138" s="48"/>
      <c r="H138" s="833" t="s">
        <v>326</v>
      </c>
      <c r="I138" s="834">
        <f>'-161-'!P7</f>
        <v>52616185</v>
      </c>
      <c r="J138" s="835">
        <f>SUM(J139:J150)</f>
        <v>1.0000000000000002</v>
      </c>
    </row>
    <row r="139" spans="1:10" x14ac:dyDescent="0.15">
      <c r="A139" s="48"/>
      <c r="H139" s="833" t="s">
        <v>65</v>
      </c>
      <c r="I139" s="834">
        <f>'-161-'!P8</f>
        <v>336734</v>
      </c>
      <c r="J139" s="799">
        <f>+I139/$I$138</f>
        <v>6.3998178507240688E-3</v>
      </c>
    </row>
    <row r="140" spans="1:10" x14ac:dyDescent="0.15">
      <c r="A140" s="48"/>
      <c r="H140" s="833" t="s">
        <v>66</v>
      </c>
      <c r="I140" s="834">
        <f>'-161-'!P9</f>
        <v>10879053</v>
      </c>
      <c r="J140" s="799">
        <f t="shared" ref="J140:J150" si="4">+I140/$I$138</f>
        <v>0.2067624819245257</v>
      </c>
    </row>
    <row r="141" spans="1:10" x14ac:dyDescent="0.15">
      <c r="A141" s="48"/>
      <c r="H141" s="833" t="s">
        <v>67</v>
      </c>
      <c r="I141" s="834">
        <f>'-161-'!P10</f>
        <v>22933831</v>
      </c>
      <c r="J141" s="799">
        <f t="shared" si="4"/>
        <v>0.4358702745172422</v>
      </c>
    </row>
    <row r="142" spans="1:10" x14ac:dyDescent="0.15">
      <c r="A142" s="48"/>
      <c r="H142" s="833" t="s">
        <v>68</v>
      </c>
      <c r="I142" s="834">
        <f>'-161-'!P11</f>
        <v>2398957</v>
      </c>
      <c r="J142" s="799">
        <f t="shared" si="4"/>
        <v>4.5593518420235145E-2</v>
      </c>
    </row>
    <row r="143" spans="1:10" x14ac:dyDescent="0.15">
      <c r="A143" s="48"/>
      <c r="H143" s="833" t="s">
        <v>69</v>
      </c>
      <c r="I143" s="834">
        <f>'-161-'!P12</f>
        <v>63639</v>
      </c>
      <c r="J143" s="799">
        <f t="shared" si="4"/>
        <v>1.2094947590746078E-3</v>
      </c>
    </row>
    <row r="144" spans="1:10" x14ac:dyDescent="0.15">
      <c r="A144" s="48"/>
      <c r="H144" s="833" t="s">
        <v>70</v>
      </c>
      <c r="I144" s="834">
        <f>'-161-'!P13</f>
        <v>130341</v>
      </c>
      <c r="J144" s="799">
        <f t="shared" si="4"/>
        <v>2.4772035448788238E-3</v>
      </c>
    </row>
    <row r="145" spans="1:10" x14ac:dyDescent="0.15">
      <c r="A145" s="48"/>
      <c r="H145" s="833" t="s">
        <v>71</v>
      </c>
      <c r="I145" s="834">
        <f>'-161-'!P14</f>
        <v>221771</v>
      </c>
      <c r="J145" s="799">
        <f t="shared" si="4"/>
        <v>4.2148817897002602E-3</v>
      </c>
    </row>
    <row r="146" spans="1:10" x14ac:dyDescent="0.15">
      <c r="A146" s="48"/>
      <c r="H146" s="833" t="s">
        <v>72</v>
      </c>
      <c r="I146" s="834">
        <f>'-161-'!P15</f>
        <v>7577846</v>
      </c>
      <c r="J146" s="799">
        <f t="shared" si="4"/>
        <v>0.14402119804010877</v>
      </c>
    </row>
    <row r="147" spans="1:10" x14ac:dyDescent="0.15">
      <c r="A147" s="48"/>
      <c r="H147" s="833" t="s">
        <v>73</v>
      </c>
      <c r="I147" s="834">
        <f>'-161-'!P16</f>
        <v>858526</v>
      </c>
      <c r="J147" s="799">
        <f t="shared" si="4"/>
        <v>1.6316766409423259E-2</v>
      </c>
    </row>
    <row r="148" spans="1:10" x14ac:dyDescent="0.15">
      <c r="A148" s="48"/>
      <c r="H148" s="833" t="s">
        <v>74</v>
      </c>
      <c r="I148" s="834">
        <f>'-161-'!P17</f>
        <v>4257973</v>
      </c>
      <c r="J148" s="799">
        <f t="shared" si="4"/>
        <v>8.0925156394368009E-2</v>
      </c>
    </row>
    <row r="149" spans="1:10" x14ac:dyDescent="0.15">
      <c r="A149" s="48"/>
      <c r="H149" s="833" t="s">
        <v>75</v>
      </c>
      <c r="I149" s="836">
        <f>'-161-'!P18</f>
        <v>0</v>
      </c>
      <c r="J149" s="799">
        <f t="shared" si="4"/>
        <v>0</v>
      </c>
    </row>
    <row r="150" spans="1:10" x14ac:dyDescent="0.15">
      <c r="A150" s="48"/>
      <c r="H150" s="833" t="s">
        <v>18</v>
      </c>
      <c r="I150" s="834">
        <f>'-161-'!P19</f>
        <v>2957514</v>
      </c>
      <c r="J150" s="799">
        <f t="shared" si="4"/>
        <v>5.6209206349719196E-2</v>
      </c>
    </row>
    <row r="151" spans="1:10" x14ac:dyDescent="0.15">
      <c r="A151" s="48"/>
      <c r="H151" s="784"/>
      <c r="I151" s="837"/>
      <c r="J151" s="783"/>
    </row>
    <row r="152" spans="1:10" x14ac:dyDescent="0.15">
      <c r="A152" s="48"/>
      <c r="H152" s="773" t="s">
        <v>438</v>
      </c>
    </row>
    <row r="153" spans="1:10" x14ac:dyDescent="0.15">
      <c r="A153" s="48"/>
      <c r="H153" s="793" t="s">
        <v>311</v>
      </c>
      <c r="I153" s="803" t="s">
        <v>312</v>
      </c>
      <c r="J153" s="803" t="s">
        <v>309</v>
      </c>
    </row>
    <row r="154" spans="1:10" x14ac:dyDescent="0.15">
      <c r="A154" s="48"/>
      <c r="H154" s="833" t="s">
        <v>65</v>
      </c>
      <c r="I154" s="838">
        <f>'-161-'!O8</f>
        <v>341324</v>
      </c>
      <c r="J154" s="838">
        <f>'-161-'!P8</f>
        <v>336734</v>
      </c>
    </row>
    <row r="155" spans="1:10" x14ac:dyDescent="0.15">
      <c r="A155" s="48"/>
      <c r="H155" s="833" t="s">
        <v>66</v>
      </c>
      <c r="I155" s="838">
        <f>'-161-'!O9</f>
        <v>11308890</v>
      </c>
      <c r="J155" s="838">
        <f>'-161-'!P9</f>
        <v>10879053</v>
      </c>
    </row>
    <row r="156" spans="1:10" x14ac:dyDescent="0.15">
      <c r="A156" s="48"/>
      <c r="H156" s="833" t="s">
        <v>67</v>
      </c>
      <c r="I156" s="838">
        <f>'-161-'!O10</f>
        <v>22109630</v>
      </c>
      <c r="J156" s="838">
        <f>'-161-'!P10</f>
        <v>22933831</v>
      </c>
    </row>
    <row r="157" spans="1:10" x14ac:dyDescent="0.15">
      <c r="A157" s="48"/>
      <c r="H157" s="833" t="s">
        <v>68</v>
      </c>
      <c r="I157" s="838">
        <f>'-161-'!O11</f>
        <v>2462222</v>
      </c>
      <c r="J157" s="838">
        <f>'-161-'!P11</f>
        <v>2398957</v>
      </c>
    </row>
    <row r="158" spans="1:10" x14ac:dyDescent="0.15">
      <c r="A158" s="48"/>
      <c r="H158" s="833" t="s">
        <v>69</v>
      </c>
      <c r="I158" s="838">
        <f>'-161-'!O12</f>
        <v>69238</v>
      </c>
      <c r="J158" s="838">
        <f>'-161-'!P12</f>
        <v>63639</v>
      </c>
    </row>
    <row r="159" spans="1:10" x14ac:dyDescent="0.15">
      <c r="A159" s="48"/>
      <c r="H159" s="833" t="s">
        <v>70</v>
      </c>
      <c r="I159" s="838">
        <f>'-161-'!O13</f>
        <v>93830</v>
      </c>
      <c r="J159" s="838">
        <f>'-161-'!P13</f>
        <v>130341</v>
      </c>
    </row>
    <row r="160" spans="1:10" x14ac:dyDescent="0.15">
      <c r="A160" s="48"/>
      <c r="H160" s="833" t="s">
        <v>71</v>
      </c>
      <c r="I160" s="838">
        <f>'-161-'!O14</f>
        <v>225403</v>
      </c>
      <c r="J160" s="838">
        <f>'-161-'!P14</f>
        <v>221771</v>
      </c>
    </row>
    <row r="161" spans="1:10" x14ac:dyDescent="0.15">
      <c r="A161" s="48"/>
      <c r="H161" s="833" t="s">
        <v>72</v>
      </c>
      <c r="I161" s="838">
        <f>'-161-'!O15</f>
        <v>7056222</v>
      </c>
      <c r="J161" s="838">
        <f>'-161-'!P15</f>
        <v>7577846</v>
      </c>
    </row>
    <row r="162" spans="1:10" x14ac:dyDescent="0.15">
      <c r="A162" s="48"/>
      <c r="H162" s="833" t="s">
        <v>73</v>
      </c>
      <c r="I162" s="838">
        <f>'-161-'!O16</f>
        <v>868692</v>
      </c>
      <c r="J162" s="838">
        <f>'-161-'!P16</f>
        <v>858526</v>
      </c>
    </row>
    <row r="163" spans="1:10" x14ac:dyDescent="0.15">
      <c r="A163" s="48"/>
      <c r="H163" s="833" t="s">
        <v>74</v>
      </c>
      <c r="I163" s="838">
        <f>'-161-'!O17</f>
        <v>4617388</v>
      </c>
      <c r="J163" s="838">
        <f>'-161-'!P17</f>
        <v>4257973</v>
      </c>
    </row>
    <row r="164" spans="1:10" x14ac:dyDescent="0.15">
      <c r="A164" s="48"/>
      <c r="H164" s="833" t="s">
        <v>75</v>
      </c>
      <c r="I164" s="838">
        <f>'-161-'!O18</f>
        <v>3</v>
      </c>
      <c r="J164" s="839">
        <f>'-161-'!P18</f>
        <v>0</v>
      </c>
    </row>
    <row r="165" spans="1:10" x14ac:dyDescent="0.15">
      <c r="A165" s="48"/>
      <c r="H165" s="833" t="s">
        <v>18</v>
      </c>
      <c r="I165" s="838">
        <f>'-161-'!O19</f>
        <v>2957675</v>
      </c>
      <c r="J165" s="838">
        <f>'-161-'!P19</f>
        <v>2957514</v>
      </c>
    </row>
    <row r="166" spans="1:10" x14ac:dyDescent="0.15">
      <c r="A166" s="48"/>
      <c r="H166" s="833" t="s">
        <v>76</v>
      </c>
      <c r="I166" s="838">
        <f>'-161-'!O20</f>
        <v>1</v>
      </c>
      <c r="J166" s="839">
        <f>'-161-'!P20</f>
        <v>0</v>
      </c>
    </row>
    <row r="167" spans="1:10" x14ac:dyDescent="0.15">
      <c r="A167" s="48"/>
      <c r="H167" s="833" t="s">
        <v>77</v>
      </c>
      <c r="I167" s="838">
        <f>'-161-'!O21</f>
        <v>117122</v>
      </c>
      <c r="J167" s="839">
        <f>'-161-'!P21</f>
        <v>0</v>
      </c>
    </row>
    <row r="168" spans="1:10" x14ac:dyDescent="0.15">
      <c r="A168" s="48"/>
      <c r="H168" s="833" t="s">
        <v>36</v>
      </c>
      <c r="I168" s="838">
        <f>SUM(I154:I167)</f>
        <v>52227640</v>
      </c>
      <c r="J168" s="838">
        <f>SUM(J154:J167)</f>
        <v>52616185</v>
      </c>
    </row>
    <row r="169" spans="1:10" x14ac:dyDescent="0.15">
      <c r="A169" s="48"/>
    </row>
    <row r="170" spans="1:10" x14ac:dyDescent="0.15">
      <c r="A170" s="48"/>
    </row>
    <row r="171" spans="1:10" x14ac:dyDescent="0.15">
      <c r="A171" s="48"/>
    </row>
    <row r="172" spans="1:10" x14ac:dyDescent="0.15">
      <c r="A172" s="48"/>
    </row>
    <row r="173" spans="1:10" x14ac:dyDescent="0.15">
      <c r="A173" s="48"/>
    </row>
    <row r="174" spans="1:10" x14ac:dyDescent="0.15">
      <c r="A174" s="48"/>
    </row>
    <row r="175" spans="1:10" x14ac:dyDescent="0.15">
      <c r="A175" s="48"/>
    </row>
    <row r="176" spans="1:10" x14ac:dyDescent="0.15">
      <c r="A176" s="48"/>
    </row>
    <row r="177" spans="1:1" x14ac:dyDescent="0.15">
      <c r="A177" s="48"/>
    </row>
    <row r="178" spans="1:1" x14ac:dyDescent="0.15">
      <c r="A178" s="48"/>
    </row>
    <row r="179" spans="1:1" x14ac:dyDescent="0.15">
      <c r="A179" s="48"/>
    </row>
    <row r="180" spans="1:1" x14ac:dyDescent="0.15">
      <c r="A180" s="48"/>
    </row>
    <row r="181" spans="1:1" x14ac:dyDescent="0.15">
      <c r="A181" s="48"/>
    </row>
    <row r="182" spans="1:1" x14ac:dyDescent="0.15">
      <c r="A182" s="48"/>
    </row>
    <row r="183" spans="1:1" x14ac:dyDescent="0.15">
      <c r="A183" s="48"/>
    </row>
    <row r="184" spans="1:1" x14ac:dyDescent="0.15">
      <c r="A184" s="48"/>
    </row>
    <row r="185" spans="1:1" x14ac:dyDescent="0.15">
      <c r="A185" s="48"/>
    </row>
    <row r="186" spans="1:1" x14ac:dyDescent="0.15">
      <c r="A186" s="48"/>
    </row>
    <row r="187" spans="1:1" x14ac:dyDescent="0.15">
      <c r="A187" s="48"/>
    </row>
    <row r="188" spans="1:1" x14ac:dyDescent="0.15">
      <c r="A188" s="48"/>
    </row>
    <row r="189" spans="1:1" x14ac:dyDescent="0.15">
      <c r="A189" s="48"/>
    </row>
    <row r="190" spans="1:1" x14ac:dyDescent="0.15">
      <c r="A190" s="48"/>
    </row>
    <row r="191" spans="1:1" x14ac:dyDescent="0.15">
      <c r="A191" s="48"/>
    </row>
    <row r="192" spans="1:1" x14ac:dyDescent="0.15">
      <c r="A192" s="48"/>
    </row>
    <row r="193" spans="1:14" x14ac:dyDescent="0.15">
      <c r="A193" s="48"/>
    </row>
    <row r="194" spans="1:14" x14ac:dyDescent="0.15">
      <c r="A194" s="48"/>
    </row>
    <row r="195" spans="1:14" x14ac:dyDescent="0.15">
      <c r="A195" s="48"/>
    </row>
    <row r="196" spans="1:14" x14ac:dyDescent="0.15">
      <c r="A196" s="48"/>
    </row>
    <row r="197" spans="1:14" x14ac:dyDescent="0.15">
      <c r="A197" s="48"/>
    </row>
    <row r="198" spans="1:14" x14ac:dyDescent="0.15">
      <c r="A198" s="48"/>
    </row>
    <row r="199" spans="1:14" x14ac:dyDescent="0.15">
      <c r="A199" s="48"/>
    </row>
    <row r="200" spans="1:14" x14ac:dyDescent="0.15">
      <c r="A200" s="48"/>
    </row>
    <row r="201" spans="1:14" x14ac:dyDescent="0.15">
      <c r="A201" s="48"/>
    </row>
    <row r="202" spans="1:14" x14ac:dyDescent="0.15">
      <c r="A202" s="48"/>
    </row>
    <row r="203" spans="1:14" x14ac:dyDescent="0.15">
      <c r="A203" s="48"/>
      <c r="B203" s="180" t="s">
        <v>340</v>
      </c>
      <c r="D203" s="75"/>
      <c r="E203" s="180" t="s">
        <v>341</v>
      </c>
    </row>
    <row r="204" spans="1:14" x14ac:dyDescent="0.15">
      <c r="B204" s="75" t="s">
        <v>342</v>
      </c>
      <c r="E204" s="75" t="s">
        <v>342</v>
      </c>
      <c r="J204" s="840"/>
      <c r="K204" s="840"/>
      <c r="M204" s="788"/>
      <c r="N204" s="788"/>
    </row>
    <row r="205" spans="1:14" x14ac:dyDescent="0.15">
      <c r="A205" s="48"/>
      <c r="M205" s="788"/>
      <c r="N205" s="788"/>
    </row>
    <row r="206" spans="1:14" x14ac:dyDescent="0.15">
      <c r="A206" s="48"/>
      <c r="H206" s="773" t="s">
        <v>438</v>
      </c>
      <c r="L206" s="784"/>
      <c r="M206" s="788"/>
      <c r="N206" s="788"/>
    </row>
    <row r="207" spans="1:14" x14ac:dyDescent="0.15">
      <c r="A207" s="48"/>
      <c r="H207" s="841">
        <v>-87</v>
      </c>
      <c r="L207" s="784"/>
      <c r="M207" s="788"/>
      <c r="N207" s="788"/>
    </row>
    <row r="208" spans="1:14" x14ac:dyDescent="0.15">
      <c r="A208" s="48"/>
      <c r="I208" s="773" t="str">
        <f>'-163-'!C14</f>
        <v>平成26年度</v>
      </c>
      <c r="J208" s="842">
        <v>27</v>
      </c>
      <c r="K208" s="842">
        <v>28</v>
      </c>
      <c r="L208" s="842">
        <v>29</v>
      </c>
      <c r="M208" s="788"/>
      <c r="N208" s="788"/>
    </row>
    <row r="209" spans="1:14" x14ac:dyDescent="0.15">
      <c r="A209" s="48"/>
      <c r="H209" s="784" t="s">
        <v>87</v>
      </c>
      <c r="I209" s="791">
        <f>'-163-'!C19</f>
        <v>5631036</v>
      </c>
      <c r="J209" s="791">
        <f>'-163-'!F19</f>
        <v>5638509</v>
      </c>
      <c r="K209" s="791">
        <f>'-163-'!K19</f>
        <v>5848944</v>
      </c>
      <c r="L209" s="843">
        <f>'-163-'!O19</f>
        <v>5988249</v>
      </c>
      <c r="M209" s="775"/>
      <c r="N209" s="775"/>
    </row>
    <row r="210" spans="1:14" x14ac:dyDescent="0.15">
      <c r="A210" s="48"/>
      <c r="H210" s="784" t="s">
        <v>90</v>
      </c>
      <c r="I210" s="791">
        <f>'-163-'!C25</f>
        <v>6474074</v>
      </c>
      <c r="J210" s="791">
        <f>'-163-'!F25</f>
        <v>6518174</v>
      </c>
      <c r="K210" s="791">
        <f>'-163-'!K25</f>
        <v>6627693</v>
      </c>
      <c r="L210" s="843">
        <f>'-163-'!O25</f>
        <v>6793104</v>
      </c>
      <c r="M210" s="788"/>
      <c r="N210" s="788"/>
    </row>
    <row r="211" spans="1:14" x14ac:dyDescent="0.15">
      <c r="A211" s="48"/>
      <c r="H211" s="784" t="s">
        <v>94</v>
      </c>
      <c r="I211" s="791">
        <f>'-163-'!C29</f>
        <v>1918431</v>
      </c>
      <c r="J211" s="791">
        <f>'-163-'!F29</f>
        <v>1608237</v>
      </c>
      <c r="K211" s="791">
        <f>'-163-'!K29</f>
        <v>679543</v>
      </c>
      <c r="L211" s="844">
        <f>'-163-'!O29</f>
        <v>874365</v>
      </c>
      <c r="M211" s="775"/>
      <c r="N211" s="775"/>
    </row>
    <row r="212" spans="1:14" x14ac:dyDescent="0.15">
      <c r="A212" s="48"/>
      <c r="H212" s="784" t="s">
        <v>313</v>
      </c>
      <c r="I212" s="791">
        <f>'-163-'!C27+'-163-'!C31</f>
        <v>299631</v>
      </c>
      <c r="J212" s="791">
        <f>'-163-'!F27+'-163-'!F31</f>
        <v>310876</v>
      </c>
      <c r="K212" s="791">
        <f>'-163-'!K27+'-163-'!K31</f>
        <v>362284</v>
      </c>
      <c r="L212" s="844">
        <f>'-163-'!O27+'-163-'!O31</f>
        <v>373703</v>
      </c>
      <c r="M212" s="788"/>
      <c r="N212" s="788"/>
    </row>
    <row r="213" spans="1:14" x14ac:dyDescent="0.15">
      <c r="A213" s="48"/>
      <c r="L213" s="785"/>
    </row>
    <row r="214" spans="1:14" x14ac:dyDescent="0.15">
      <c r="A214" s="48"/>
      <c r="L214" s="775"/>
    </row>
    <row r="215" spans="1:14" x14ac:dyDescent="0.15">
      <c r="A215" s="48"/>
      <c r="L215" s="775"/>
    </row>
    <row r="216" spans="1:14" x14ac:dyDescent="0.15">
      <c r="A216" s="48"/>
      <c r="H216" s="773" t="s">
        <v>438</v>
      </c>
      <c r="L216" s="775"/>
    </row>
    <row r="217" spans="1:14" x14ac:dyDescent="0.15">
      <c r="A217" s="48"/>
      <c r="H217" s="841">
        <v>-88</v>
      </c>
      <c r="K217" s="786"/>
    </row>
    <row r="218" spans="1:14" x14ac:dyDescent="0.15">
      <c r="A218" s="48"/>
      <c r="I218" s="773" t="str">
        <f>'-163-'!O14</f>
        <v>平成29年度</v>
      </c>
    </row>
    <row r="219" spans="1:14" x14ac:dyDescent="0.15">
      <c r="A219" s="48"/>
      <c r="H219" s="784" t="s">
        <v>87</v>
      </c>
      <c r="I219" s="843">
        <f>'-163-'!O19</f>
        <v>5988249</v>
      </c>
      <c r="J219" s="787">
        <f>I219/I224</f>
        <v>0.42683507751317751</v>
      </c>
      <c r="K219" s="788"/>
    </row>
    <row r="220" spans="1:14" x14ac:dyDescent="0.15">
      <c r="A220" s="48"/>
      <c r="H220" s="784" t="s">
        <v>90</v>
      </c>
      <c r="I220" s="843">
        <f>'-163-'!O25</f>
        <v>6793104</v>
      </c>
      <c r="J220" s="787">
        <f>I220/I224</f>
        <v>0.48420415924506077</v>
      </c>
      <c r="K220" s="788"/>
    </row>
    <row r="221" spans="1:14" x14ac:dyDescent="0.15">
      <c r="A221" s="48"/>
      <c r="H221" s="784" t="s">
        <v>93</v>
      </c>
      <c r="I221" s="843">
        <f>'-163-'!O27</f>
        <v>364862</v>
      </c>
      <c r="J221" s="787">
        <f>I221/I224</f>
        <v>2.600691789062428E-2</v>
      </c>
      <c r="K221" s="788"/>
    </row>
    <row r="222" spans="1:14" x14ac:dyDescent="0.15">
      <c r="A222" s="48"/>
      <c r="H222" s="845" t="s">
        <v>314</v>
      </c>
      <c r="I222" s="844">
        <f>'-163-'!O29</f>
        <v>874365</v>
      </c>
      <c r="J222" s="787">
        <f>I222/I224</f>
        <v>6.2323669665341141E-2</v>
      </c>
      <c r="K222" s="788"/>
    </row>
    <row r="223" spans="1:14" x14ac:dyDescent="0.15">
      <c r="A223" s="48"/>
      <c r="H223" s="833" t="s">
        <v>96</v>
      </c>
      <c r="I223" s="844">
        <f>'-163-'!O31</f>
        <v>8841</v>
      </c>
      <c r="J223" s="789">
        <f>I223/I224</f>
        <v>6.3017568579629905E-4</v>
      </c>
      <c r="K223" s="788"/>
      <c r="M223" s="790"/>
      <c r="N223" s="791"/>
    </row>
    <row r="224" spans="1:14" x14ac:dyDescent="0.15">
      <c r="A224" s="48"/>
      <c r="H224" s="773" t="s">
        <v>326</v>
      </c>
      <c r="I224" s="846">
        <f>SUM(I219:I223)</f>
        <v>14029421</v>
      </c>
      <c r="J224" s="789">
        <f>SUM(J219:J223)</f>
        <v>1</v>
      </c>
    </row>
    <row r="225" spans="1:12" x14ac:dyDescent="0.15">
      <c r="A225" s="48"/>
    </row>
    <row r="226" spans="1:12" x14ac:dyDescent="0.15">
      <c r="A226" s="48"/>
    </row>
    <row r="227" spans="1:12" x14ac:dyDescent="0.15">
      <c r="A227" s="48"/>
      <c r="H227" s="791"/>
      <c r="I227" s="792"/>
      <c r="J227" s="791"/>
      <c r="K227" s="792"/>
      <c r="L227" s="791"/>
    </row>
    <row r="228" spans="1:12" x14ac:dyDescent="0.15">
      <c r="A228" s="48"/>
    </row>
    <row r="229" spans="1:12" x14ac:dyDescent="0.15">
      <c r="A229" s="48"/>
    </row>
    <row r="230" spans="1:12" x14ac:dyDescent="0.15">
      <c r="A230" s="48"/>
    </row>
    <row r="231" spans="1:12" x14ac:dyDescent="0.15">
      <c r="A231" s="48"/>
    </row>
    <row r="232" spans="1:12" x14ac:dyDescent="0.15">
      <c r="A232" s="48"/>
    </row>
    <row r="233" spans="1:12" x14ac:dyDescent="0.15">
      <c r="A233" s="48"/>
    </row>
    <row r="234" spans="1:12" x14ac:dyDescent="0.15">
      <c r="A234" s="48"/>
    </row>
    <row r="235" spans="1:12" x14ac:dyDescent="0.15">
      <c r="A235" s="48"/>
    </row>
    <row r="236" spans="1:12" x14ac:dyDescent="0.15">
      <c r="A236" s="48"/>
    </row>
    <row r="237" spans="1:12" x14ac:dyDescent="0.15">
      <c r="A237" s="48"/>
    </row>
    <row r="238" spans="1:12" x14ac:dyDescent="0.15">
      <c r="A238" s="48"/>
    </row>
    <row r="239" spans="1:12" x14ac:dyDescent="0.15">
      <c r="A239" s="76"/>
      <c r="B239" s="77" t="s">
        <v>343</v>
      </c>
      <c r="C239" s="76"/>
      <c r="D239" s="76"/>
      <c r="E239" s="77" t="s">
        <v>344</v>
      </c>
      <c r="F239" s="76"/>
    </row>
    <row r="240" spans="1:12" x14ac:dyDescent="0.15">
      <c r="A240" s="76"/>
      <c r="B240" s="77" t="s">
        <v>345</v>
      </c>
      <c r="C240" s="76"/>
      <c r="H240" s="773" t="s">
        <v>438</v>
      </c>
    </row>
    <row r="241" spans="1:15" x14ac:dyDescent="0.15">
      <c r="A241" s="48"/>
      <c r="H241" s="793" t="s">
        <v>315</v>
      </c>
      <c r="M241" s="794"/>
      <c r="N241" s="847"/>
    </row>
    <row r="242" spans="1:15" x14ac:dyDescent="0.15">
      <c r="H242" s="801"/>
      <c r="I242" s="801" t="s">
        <v>320</v>
      </c>
      <c r="J242" s="801" t="s">
        <v>321</v>
      </c>
      <c r="K242" s="794"/>
      <c r="L242" s="794"/>
      <c r="M242" s="794"/>
    </row>
    <row r="243" spans="1:15" x14ac:dyDescent="0.15">
      <c r="H243" s="801" t="str">
        <f>'-163-'!D3</f>
        <v>平成25年度</v>
      </c>
      <c r="I243" s="848">
        <f>'-163-'!D8</f>
        <v>122789</v>
      </c>
      <c r="J243" s="848">
        <f>'-163-'!D10</f>
        <v>366926.01828031574</v>
      </c>
      <c r="K243" s="794"/>
      <c r="L243" s="794"/>
      <c r="M243" s="847"/>
      <c r="O243" s="48"/>
    </row>
    <row r="244" spans="1:15" x14ac:dyDescent="0.15">
      <c r="H244" s="801">
        <v>26</v>
      </c>
      <c r="I244" s="848">
        <f>'-163-'!G8</f>
        <v>125763</v>
      </c>
      <c r="J244" s="848">
        <f>'-163-'!G10</f>
        <v>382751.24151122186</v>
      </c>
      <c r="L244" s="847"/>
    </row>
    <row r="245" spans="1:15" x14ac:dyDescent="0.15">
      <c r="H245" s="801">
        <v>27</v>
      </c>
      <c r="I245" s="848">
        <f>'-163-'!J8</f>
        <v>124038</v>
      </c>
      <c r="J245" s="848">
        <f>'-163-'!J10</f>
        <v>398763.10089804541</v>
      </c>
    </row>
    <row r="246" spans="1:15" x14ac:dyDescent="0.15">
      <c r="H246" s="801">
        <v>28</v>
      </c>
      <c r="I246" s="848">
        <f>'-163-'!L8</f>
        <v>118912</v>
      </c>
      <c r="J246" s="848">
        <f>'-163-'!L10</f>
        <v>463272.98420468753</v>
      </c>
    </row>
    <row r="247" spans="1:15" x14ac:dyDescent="0.15">
      <c r="H247" s="801">
        <v>29</v>
      </c>
      <c r="I247" s="848">
        <f>'-163-'!N8</f>
        <v>123620.06046876515</v>
      </c>
      <c r="J247" s="848">
        <f>'-163-'!N10</f>
        <v>463795.29648205772</v>
      </c>
    </row>
    <row r="250" spans="1:15" x14ac:dyDescent="0.15">
      <c r="H250" s="773" t="s">
        <v>438</v>
      </c>
    </row>
    <row r="251" spans="1:15" x14ac:dyDescent="0.15">
      <c r="H251" s="793" t="s">
        <v>316</v>
      </c>
    </row>
    <row r="252" spans="1:15" x14ac:dyDescent="0.15">
      <c r="H252" s="849"/>
      <c r="I252" s="850">
        <v>25</v>
      </c>
      <c r="J252" s="850">
        <v>26</v>
      </c>
      <c r="K252" s="850">
        <v>27</v>
      </c>
      <c r="L252" s="850">
        <v>28</v>
      </c>
      <c r="M252" s="850">
        <v>29</v>
      </c>
    </row>
    <row r="253" spans="1:15" x14ac:dyDescent="0.15">
      <c r="H253" s="851" t="s">
        <v>317</v>
      </c>
      <c r="I253" s="852">
        <v>35961824</v>
      </c>
      <c r="J253" s="852">
        <v>36263702</v>
      </c>
      <c r="K253" s="852">
        <v>36453545</v>
      </c>
      <c r="L253" s="852">
        <v>36460050</v>
      </c>
      <c r="M253" s="852">
        <f>+'-165-'!G36</f>
        <v>37207174</v>
      </c>
    </row>
    <row r="254" spans="1:15" x14ac:dyDescent="0.15">
      <c r="H254" s="851" t="s">
        <v>318</v>
      </c>
      <c r="I254" s="852">
        <v>5347795</v>
      </c>
      <c r="J254" s="852">
        <v>5242583</v>
      </c>
      <c r="K254" s="852">
        <v>5162698</v>
      </c>
      <c r="L254" s="852">
        <v>5067714</v>
      </c>
      <c r="M254" s="852">
        <f>'-165-'!G50</f>
        <v>4793913</v>
      </c>
    </row>
  </sheetData>
  <sheetProtection sheet="1" objects="1" scenarios="1"/>
  <mergeCells count="2">
    <mergeCell ref="A1:F1"/>
    <mergeCell ref="J204:K204"/>
  </mergeCells>
  <phoneticPr fontId="28"/>
  <printOptions horizontalCentered="1"/>
  <pageMargins left="0.59055118110236227" right="0.59055118110236227" top="0.59055118110236227" bottom="0.59055118110236227" header="0.39370078740157483" footer="0.39370078740157483"/>
  <pageSetup paperSize="9" firstPageNumber="25" orientation="portrait" useFirstPageNumber="1" verticalDpi="300" r:id="rId1"/>
  <headerFooter scaleWithDoc="0" alignWithMargins="0">
    <oddFooter>&amp;C&amp;"ＭＳ 明朝,標準"－&amp;12&amp;P&amp;11－</oddFooter>
  </headerFooter>
  <rowBreaks count="3" manualBreakCount="3">
    <brk id="66" max="16383" man="1"/>
    <brk id="129" max="5" man="1"/>
    <brk id="198" max="5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33"/>
  <sheetViews>
    <sheetView view="pageBreakPreview" zoomScale="90" zoomScaleNormal="90" zoomScaleSheetLayoutView="90" workbookViewId="0">
      <pane xSplit="3" ySplit="1" topLeftCell="D2" activePane="bottomRight" state="frozen"/>
      <selection activeCell="E34" sqref="E34"/>
      <selection pane="topRight" activeCell="E34" sqref="E34"/>
      <selection pane="bottomLeft" activeCell="E34" sqref="E34"/>
      <selection pane="bottomRight" activeCell="E2" sqref="A1:E1048576"/>
    </sheetView>
  </sheetViews>
  <sheetFormatPr defaultRowHeight="23.1" customHeight="1" x14ac:dyDescent="0.15"/>
  <cols>
    <col min="1" max="1" width="2.5" style="2" hidden="1" customWidth="1"/>
    <col min="2" max="2" width="25.625" style="2" hidden="1" customWidth="1"/>
    <col min="3" max="3" width="2.5" style="2" hidden="1" customWidth="1"/>
    <col min="4" max="5" width="30.625" style="2" hidden="1" customWidth="1"/>
    <col min="6" max="8" width="30.625" style="2" customWidth="1"/>
    <col min="9" max="16384" width="9" style="2"/>
  </cols>
  <sheetData>
    <row r="1" spans="1:9" ht="23.1" customHeight="1" x14ac:dyDescent="0.15">
      <c r="A1" s="540" t="s">
        <v>0</v>
      </c>
      <c r="B1" s="540"/>
      <c r="C1" s="540"/>
      <c r="D1" s="540"/>
      <c r="E1" s="540"/>
    </row>
    <row r="2" spans="1:9" ht="23.1" customHeight="1" x14ac:dyDescent="0.15">
      <c r="B2" s="19"/>
      <c r="C2" s="19"/>
      <c r="E2" s="19"/>
    </row>
    <row r="3" spans="1:9" ht="23.1" customHeight="1" x14ac:dyDescent="0.15">
      <c r="B3" s="19"/>
      <c r="C3" s="19"/>
      <c r="E3" s="19"/>
    </row>
    <row r="4" spans="1:9" ht="23.1" customHeight="1" thickBot="1" x14ac:dyDescent="0.2">
      <c r="A4" s="96" t="s">
        <v>443</v>
      </c>
      <c r="B4" s="96"/>
      <c r="G4" s="69"/>
      <c r="H4" s="69" t="s">
        <v>1</v>
      </c>
    </row>
    <row r="5" spans="1:9" ht="40.5" customHeight="1" x14ac:dyDescent="0.15">
      <c r="A5" s="541" t="s">
        <v>2</v>
      </c>
      <c r="B5" s="542"/>
      <c r="C5" s="542"/>
      <c r="D5" s="126" t="s">
        <v>369</v>
      </c>
      <c r="E5" s="126" t="s">
        <v>370</v>
      </c>
      <c r="F5" s="126" t="s">
        <v>371</v>
      </c>
      <c r="G5" s="411" t="s">
        <v>372</v>
      </c>
      <c r="H5" s="275" t="s">
        <v>429</v>
      </c>
      <c r="I5" s="96"/>
    </row>
    <row r="6" spans="1:9" ht="10.5" customHeight="1" x14ac:dyDescent="0.15">
      <c r="A6" s="127"/>
      <c r="B6" s="68"/>
      <c r="C6" s="70"/>
      <c r="D6" s="68"/>
      <c r="E6" s="68"/>
      <c r="F6" s="68"/>
      <c r="G6" s="68"/>
      <c r="H6" s="276"/>
      <c r="I6" s="96"/>
    </row>
    <row r="7" spans="1:9" ht="23.1" customHeight="1" x14ac:dyDescent="0.15">
      <c r="A7" s="538" t="s">
        <v>3</v>
      </c>
      <c r="B7" s="539"/>
      <c r="C7" s="539"/>
      <c r="D7" s="71">
        <v>44052709</v>
      </c>
      <c r="E7" s="71">
        <v>45819573</v>
      </c>
      <c r="F7" s="71">
        <v>47934554</v>
      </c>
      <c r="G7" s="71">
        <v>55090829</v>
      </c>
      <c r="H7" s="463">
        <v>54803811</v>
      </c>
      <c r="I7" s="96"/>
    </row>
    <row r="8" spans="1:9" ht="23.25" customHeight="1" x14ac:dyDescent="0.15">
      <c r="A8" s="538" t="s">
        <v>4</v>
      </c>
      <c r="B8" s="539"/>
      <c r="C8" s="539"/>
      <c r="D8" s="71">
        <v>42831887</v>
      </c>
      <c r="E8" s="71">
        <v>44748396</v>
      </c>
      <c r="F8" s="71">
        <v>46578010</v>
      </c>
      <c r="G8" s="71">
        <v>54156488</v>
      </c>
      <c r="H8" s="463">
        <v>53715934</v>
      </c>
      <c r="I8" s="96"/>
    </row>
    <row r="9" spans="1:9" ht="23.1" customHeight="1" x14ac:dyDescent="0.15">
      <c r="A9" s="84"/>
      <c r="B9" s="97" t="s">
        <v>5</v>
      </c>
      <c r="C9" s="67"/>
      <c r="D9" s="71">
        <v>1220822</v>
      </c>
      <c r="E9" s="71">
        <v>1071177</v>
      </c>
      <c r="F9" s="71">
        <v>1356544</v>
      </c>
      <c r="G9" s="71">
        <v>934341</v>
      </c>
      <c r="H9" s="463">
        <v>1087877</v>
      </c>
      <c r="I9" s="96"/>
    </row>
    <row r="10" spans="1:9" ht="23.1" customHeight="1" x14ac:dyDescent="0.15">
      <c r="A10" s="538" t="s">
        <v>6</v>
      </c>
      <c r="B10" s="539"/>
      <c r="C10" s="539"/>
      <c r="D10" s="71">
        <v>912754</v>
      </c>
      <c r="E10" s="71">
        <v>753163</v>
      </c>
      <c r="F10" s="71">
        <v>1017834</v>
      </c>
      <c r="G10" s="71">
        <v>583570</v>
      </c>
      <c r="H10" s="463">
        <v>824016</v>
      </c>
      <c r="I10" s="96"/>
    </row>
    <row r="11" spans="1:9" ht="23.1" customHeight="1" x14ac:dyDescent="0.15">
      <c r="A11" s="84"/>
      <c r="B11" s="97" t="s">
        <v>7</v>
      </c>
      <c r="C11" s="67"/>
      <c r="D11" s="72">
        <v>4.3</v>
      </c>
      <c r="E11" s="72">
        <v>3.5</v>
      </c>
      <c r="F11" s="72">
        <v>4.7</v>
      </c>
      <c r="G11" s="72">
        <v>2.7</v>
      </c>
      <c r="H11" s="464">
        <v>3.7</v>
      </c>
      <c r="I11" s="96"/>
    </row>
    <row r="12" spans="1:9" ht="23.1" customHeight="1" x14ac:dyDescent="0.15">
      <c r="A12" s="84"/>
      <c r="B12" s="97" t="s">
        <v>8</v>
      </c>
      <c r="C12" s="67"/>
      <c r="D12" s="71">
        <v>55213</v>
      </c>
      <c r="E12" s="71">
        <v>-159591</v>
      </c>
      <c r="F12" s="71">
        <v>264671</v>
      </c>
      <c r="G12" s="71">
        <v>-434264</v>
      </c>
      <c r="H12" s="463">
        <v>240446</v>
      </c>
      <c r="I12" s="96"/>
    </row>
    <row r="13" spans="1:9" ht="23.1" customHeight="1" x14ac:dyDescent="0.15">
      <c r="A13" s="84"/>
      <c r="B13" s="97" t="s">
        <v>9</v>
      </c>
      <c r="C13" s="67"/>
      <c r="D13" s="71">
        <v>1204611</v>
      </c>
      <c r="E13" s="71">
        <v>227409</v>
      </c>
      <c r="F13" s="71">
        <v>439671</v>
      </c>
      <c r="G13" s="71">
        <v>-1236264</v>
      </c>
      <c r="H13" s="463">
        <v>332446</v>
      </c>
      <c r="I13" s="96"/>
    </row>
    <row r="14" spans="1:9" ht="23.1" customHeight="1" x14ac:dyDescent="0.15">
      <c r="A14" s="84"/>
      <c r="B14" s="97" t="s">
        <v>10</v>
      </c>
      <c r="C14" s="67"/>
      <c r="D14" s="71">
        <v>15651361</v>
      </c>
      <c r="E14" s="462">
        <v>15800744</v>
      </c>
      <c r="F14" s="462">
        <v>16465841</v>
      </c>
      <c r="G14" s="71">
        <v>16832044</v>
      </c>
      <c r="H14" s="463">
        <v>16924492</v>
      </c>
      <c r="I14" s="96"/>
    </row>
    <row r="15" spans="1:9" ht="23.1" customHeight="1" x14ac:dyDescent="0.15">
      <c r="A15" s="84"/>
      <c r="B15" s="97" t="s">
        <v>11</v>
      </c>
      <c r="C15" s="67"/>
      <c r="D15" s="71">
        <v>11334942</v>
      </c>
      <c r="E15" s="462">
        <v>11409216</v>
      </c>
      <c r="F15" s="462">
        <v>12237022</v>
      </c>
      <c r="G15" s="71">
        <v>12417343</v>
      </c>
      <c r="H15" s="463">
        <v>12193410</v>
      </c>
      <c r="I15" s="96"/>
    </row>
    <row r="16" spans="1:9" ht="23.1" customHeight="1" x14ac:dyDescent="0.15">
      <c r="A16" s="84"/>
      <c r="B16" s="97" t="s">
        <v>12</v>
      </c>
      <c r="C16" s="67"/>
      <c r="D16" s="71">
        <v>21223267</v>
      </c>
      <c r="E16" s="71">
        <v>21225594</v>
      </c>
      <c r="F16" s="71">
        <v>21645047</v>
      </c>
      <c r="G16" s="71">
        <v>21965844</v>
      </c>
      <c r="H16" s="463">
        <v>22094345</v>
      </c>
      <c r="I16" s="96"/>
    </row>
    <row r="17" spans="1:9" ht="23.1" customHeight="1" x14ac:dyDescent="0.15">
      <c r="A17" s="84"/>
      <c r="B17" s="97" t="s">
        <v>13</v>
      </c>
      <c r="C17" s="67"/>
      <c r="D17" s="73">
        <v>0.72</v>
      </c>
      <c r="E17" s="73">
        <v>0.72</v>
      </c>
      <c r="F17" s="73">
        <v>0.73</v>
      </c>
      <c r="G17" s="73">
        <v>0.73</v>
      </c>
      <c r="H17" s="465">
        <v>0.73</v>
      </c>
      <c r="I17" s="96"/>
    </row>
    <row r="18" spans="1:9" ht="23.1" customHeight="1" x14ac:dyDescent="0.15">
      <c r="A18" s="84"/>
      <c r="B18" s="97" t="s">
        <v>14</v>
      </c>
      <c r="C18" s="67"/>
      <c r="D18" s="71">
        <v>24331446</v>
      </c>
      <c r="E18" s="71">
        <v>24933226</v>
      </c>
      <c r="F18" s="71">
        <v>24947157</v>
      </c>
      <c r="G18" s="71">
        <v>25500604</v>
      </c>
      <c r="H18" s="463">
        <v>25476070</v>
      </c>
      <c r="I18" s="96"/>
    </row>
    <row r="19" spans="1:9" ht="23.1" customHeight="1" x14ac:dyDescent="0.15">
      <c r="A19" s="84"/>
      <c r="B19" s="97" t="s">
        <v>15</v>
      </c>
      <c r="C19" s="67"/>
      <c r="D19" s="72">
        <v>55.2</v>
      </c>
      <c r="E19" s="72">
        <v>54.4</v>
      </c>
      <c r="F19" s="72">
        <v>52</v>
      </c>
      <c r="G19" s="72">
        <v>46.2</v>
      </c>
      <c r="H19" s="464">
        <v>46.5</v>
      </c>
      <c r="I19" s="96"/>
    </row>
    <row r="20" spans="1:9" ht="23.1" customHeight="1" x14ac:dyDescent="0.15">
      <c r="A20" s="538" t="s">
        <v>16</v>
      </c>
      <c r="B20" s="539"/>
      <c r="C20" s="539"/>
      <c r="D20" s="71">
        <v>18267440</v>
      </c>
      <c r="E20" s="71">
        <v>17918337</v>
      </c>
      <c r="F20" s="71">
        <v>18794298</v>
      </c>
      <c r="G20" s="71">
        <v>21920880</v>
      </c>
      <c r="H20" s="463">
        <v>21809251</v>
      </c>
      <c r="I20" s="96"/>
    </row>
    <row r="21" spans="1:9" ht="23.1" customHeight="1" x14ac:dyDescent="0.15">
      <c r="A21" s="84"/>
      <c r="B21" s="97" t="s">
        <v>17</v>
      </c>
      <c r="C21" s="67"/>
      <c r="D21" s="72">
        <v>41.5</v>
      </c>
      <c r="E21" s="72">
        <v>39.1</v>
      </c>
      <c r="F21" s="72">
        <v>39.200000000000003</v>
      </c>
      <c r="G21" s="72">
        <v>39.799999999999997</v>
      </c>
      <c r="H21" s="464">
        <v>39.799999999999997</v>
      </c>
      <c r="I21" s="96"/>
    </row>
    <row r="22" spans="1:9" ht="23.1" customHeight="1" x14ac:dyDescent="0.15">
      <c r="A22" s="84"/>
      <c r="B22" s="97" t="s">
        <v>18</v>
      </c>
      <c r="C22" s="67"/>
      <c r="D22" s="71">
        <v>3578861</v>
      </c>
      <c r="E22" s="71">
        <v>3556213</v>
      </c>
      <c r="F22" s="71">
        <v>3431133</v>
      </c>
      <c r="G22" s="71">
        <v>3410941</v>
      </c>
      <c r="H22" s="463">
        <v>3206976</v>
      </c>
      <c r="I22" s="96"/>
    </row>
    <row r="23" spans="1:9" ht="23.1" customHeight="1" x14ac:dyDescent="0.15">
      <c r="A23" s="84"/>
      <c r="B23" s="97" t="s">
        <v>19</v>
      </c>
      <c r="C23" s="67"/>
      <c r="D23" s="72">
        <v>10.6</v>
      </c>
      <c r="E23" s="72">
        <v>10.1</v>
      </c>
      <c r="F23" s="319" t="s">
        <v>373</v>
      </c>
      <c r="G23" s="319" t="s">
        <v>373</v>
      </c>
      <c r="H23" s="466" t="s">
        <v>373</v>
      </c>
      <c r="I23" s="96"/>
    </row>
    <row r="24" spans="1:9" ht="23.1" customHeight="1" x14ac:dyDescent="0.15">
      <c r="A24" s="84"/>
      <c r="B24" s="97" t="s">
        <v>20</v>
      </c>
      <c r="C24" s="67"/>
      <c r="D24" s="72">
        <v>9.8000000000000007</v>
      </c>
      <c r="E24" s="72">
        <v>9.3000000000000007</v>
      </c>
      <c r="F24" s="72">
        <v>8.8000000000000007</v>
      </c>
      <c r="G24" s="72">
        <v>8.4</v>
      </c>
      <c r="H24" s="464">
        <v>7.6</v>
      </c>
      <c r="I24" s="96"/>
    </row>
    <row r="25" spans="1:9" ht="23.1" customHeight="1" x14ac:dyDescent="0.15">
      <c r="A25" s="84"/>
      <c r="B25" s="97" t="s">
        <v>21</v>
      </c>
      <c r="C25" s="67"/>
      <c r="D25" s="71">
        <v>20120727</v>
      </c>
      <c r="E25" s="71">
        <v>20711759</v>
      </c>
      <c r="F25" s="71">
        <v>21099941</v>
      </c>
      <c r="G25" s="71">
        <v>20516565</v>
      </c>
      <c r="H25" s="463">
        <v>21474924</v>
      </c>
      <c r="I25" s="96"/>
    </row>
    <row r="26" spans="1:9" ht="23.1" customHeight="1" x14ac:dyDescent="0.15">
      <c r="A26" s="84"/>
      <c r="B26" s="97" t="s">
        <v>22</v>
      </c>
      <c r="C26" s="67"/>
      <c r="D26" s="71">
        <v>19760302</v>
      </c>
      <c r="E26" s="71">
        <v>19773987</v>
      </c>
      <c r="F26" s="71">
        <v>19818331</v>
      </c>
      <c r="G26" s="71">
        <v>20312040</v>
      </c>
      <c r="H26" s="463">
        <v>20507471</v>
      </c>
      <c r="I26" s="96"/>
    </row>
    <row r="27" spans="1:9" ht="23.1" customHeight="1" x14ac:dyDescent="0.15">
      <c r="A27" s="84"/>
      <c r="B27" s="97" t="s">
        <v>23</v>
      </c>
      <c r="C27" s="67"/>
      <c r="D27" s="72">
        <v>89.1</v>
      </c>
      <c r="E27" s="72">
        <v>87.2</v>
      </c>
      <c r="F27" s="72">
        <v>87</v>
      </c>
      <c r="G27" s="72">
        <v>92.1</v>
      </c>
      <c r="H27" s="464">
        <v>88.4</v>
      </c>
      <c r="I27" s="96"/>
    </row>
    <row r="28" spans="1:9" ht="23.1" customHeight="1" x14ac:dyDescent="0.15">
      <c r="A28" s="84"/>
      <c r="B28" s="97" t="s">
        <v>24</v>
      </c>
      <c r="C28" s="67"/>
      <c r="D28" s="71">
        <v>7517439</v>
      </c>
      <c r="E28" s="71">
        <v>9332407</v>
      </c>
      <c r="F28" s="71">
        <v>11432458</v>
      </c>
      <c r="G28" s="71">
        <v>11255018</v>
      </c>
      <c r="H28" s="463">
        <v>10492540</v>
      </c>
      <c r="I28" s="96"/>
    </row>
    <row r="29" spans="1:9" ht="23.1" customHeight="1" x14ac:dyDescent="0.15">
      <c r="A29" s="84"/>
      <c r="B29" s="97" t="s">
        <v>25</v>
      </c>
      <c r="C29" s="67"/>
      <c r="D29" s="71">
        <v>36263702</v>
      </c>
      <c r="E29" s="71">
        <v>36453545</v>
      </c>
      <c r="F29" s="71">
        <v>36460050</v>
      </c>
      <c r="G29" s="71">
        <v>36888472</v>
      </c>
      <c r="H29" s="463">
        <v>37207174</v>
      </c>
      <c r="I29" s="96"/>
    </row>
    <row r="30" spans="1:9" ht="23.1" customHeight="1" x14ac:dyDescent="0.15">
      <c r="A30" s="84"/>
      <c r="B30" s="97" t="s">
        <v>26</v>
      </c>
      <c r="C30" s="67"/>
      <c r="D30" s="71">
        <v>2277208</v>
      </c>
      <c r="E30" s="71">
        <v>1976395</v>
      </c>
      <c r="F30" s="71">
        <v>4207939</v>
      </c>
      <c r="G30" s="71">
        <v>3993344</v>
      </c>
      <c r="H30" s="463">
        <v>4162166</v>
      </c>
      <c r="I30" s="96"/>
    </row>
    <row r="31" spans="1:9" ht="10.5" customHeight="1" thickBot="1" x14ac:dyDescent="0.2">
      <c r="A31" s="85"/>
      <c r="B31" s="128"/>
      <c r="C31" s="129"/>
      <c r="D31" s="130"/>
      <c r="E31" s="130"/>
      <c r="F31" s="130"/>
      <c r="G31" s="215"/>
      <c r="H31" s="277"/>
      <c r="I31" s="96"/>
    </row>
    <row r="32" spans="1:9" ht="23.1" customHeight="1" x14ac:dyDescent="0.15">
      <c r="A32" s="537" t="s">
        <v>27</v>
      </c>
      <c r="B32" s="537"/>
      <c r="C32" s="537"/>
      <c r="D32" s="537"/>
      <c r="E32" s="537"/>
      <c r="F32" s="96"/>
      <c r="G32" s="96"/>
      <c r="H32" s="69" t="s">
        <v>28</v>
      </c>
    </row>
    <row r="33" spans="1:5" ht="23.1" customHeight="1" x14ac:dyDescent="0.15">
      <c r="A33" s="537"/>
      <c r="B33" s="537" t="s">
        <v>29</v>
      </c>
      <c r="C33" s="537"/>
      <c r="D33" s="537"/>
      <c r="E33" s="537"/>
    </row>
  </sheetData>
  <sheetProtection sheet="1" objects="1" scenarios="1"/>
  <mergeCells count="8">
    <mergeCell ref="A33:E33"/>
    <mergeCell ref="A32:E32"/>
    <mergeCell ref="A10:C10"/>
    <mergeCell ref="A20:C20"/>
    <mergeCell ref="A1:E1"/>
    <mergeCell ref="A5:C5"/>
    <mergeCell ref="A7:C7"/>
    <mergeCell ref="A8:C8"/>
  </mergeCells>
  <phoneticPr fontId="28"/>
  <printOptions horizontalCentered="1"/>
  <pageMargins left="0.59055118110236227" right="0.59055118110236227" top="0.59055118110236227" bottom="0.59055118110236227" header="0.39370078740157483" footer="0.39370078740157483"/>
  <pageSetup paperSize="9" firstPageNumber="157" orientation="portrait" useFirstPageNumber="1" verticalDpi="300" r:id="rId1"/>
  <headerFooter scaleWithDoc="0" alignWithMargins="0">
    <oddHeader>&amp;R&amp;"ＭＳ 明朝,標準"財　政</oddHeader>
    <oddFooter>&amp;C&amp;"ＭＳ 明朝,標準"&amp;12&amp;A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T36"/>
  <sheetViews>
    <sheetView view="pageBreakPreview" zoomScale="90" zoomScaleNormal="90" zoomScaleSheetLayoutView="90" workbookViewId="0">
      <pane xSplit="3" topLeftCell="D1" activePane="topRight" state="frozen"/>
      <selection activeCell="P9" sqref="P9"/>
      <selection pane="topRight" activeCell="A36" sqref="A36:XFD36"/>
    </sheetView>
  </sheetViews>
  <sheetFormatPr defaultRowHeight="24.95" customHeight="1" x14ac:dyDescent="0.15"/>
  <cols>
    <col min="1" max="1" width="11.25" style="19" hidden="1" customWidth="1"/>
    <col min="2" max="2" width="2.75" style="19" customWidth="1"/>
    <col min="3" max="3" width="21.625" style="19" customWidth="1"/>
    <col min="4" max="4" width="12.75" style="1" customWidth="1"/>
    <col min="5" max="5" width="12.75" style="103" customWidth="1"/>
    <col min="6" max="6" width="10.125" style="10" bestFit="1" customWidth="1"/>
    <col min="7" max="7" width="8.375" style="10" customWidth="1"/>
    <col min="8" max="9" width="12.75" style="103" customWidth="1"/>
    <col min="10" max="10" width="9.125" style="10" customWidth="1"/>
    <col min="11" max="11" width="9.125" style="10" hidden="1" customWidth="1"/>
    <col min="12" max="13" width="14.125" style="103" hidden="1" customWidth="1"/>
    <col min="14" max="15" width="9.125" style="10" hidden="1" customWidth="1"/>
    <col min="16" max="17" width="14.125" style="103" hidden="1" customWidth="1"/>
    <col min="18" max="19" width="9.125" style="10" hidden="1" customWidth="1"/>
    <col min="20" max="20" width="0" style="19" hidden="1" customWidth="1"/>
    <col min="21" max="16384" width="9" style="19"/>
  </cols>
  <sheetData>
    <row r="1" spans="1:20" ht="5.0999999999999996" customHeight="1" x14ac:dyDescent="0.15">
      <c r="D1" s="103"/>
      <c r="P1" s="263"/>
      <c r="Q1" s="263"/>
      <c r="R1" s="101"/>
      <c r="S1" s="3"/>
    </row>
    <row r="2" spans="1:20" ht="18" customHeight="1" thickBot="1" x14ac:dyDescent="0.2">
      <c r="B2" s="351" t="s">
        <v>444</v>
      </c>
      <c r="D2" s="103"/>
      <c r="P2" s="361"/>
      <c r="Q2" s="361"/>
      <c r="R2" s="101"/>
      <c r="S2" s="3" t="s">
        <v>1</v>
      </c>
    </row>
    <row r="3" spans="1:20" ht="17.25" customHeight="1" x14ac:dyDescent="0.15">
      <c r="B3" s="547" t="s">
        <v>30</v>
      </c>
      <c r="C3" s="548"/>
      <c r="D3" s="551" t="s">
        <v>424</v>
      </c>
      <c r="E3" s="551"/>
      <c r="F3" s="551"/>
      <c r="G3" s="551"/>
      <c r="H3" s="548" t="s">
        <v>425</v>
      </c>
      <c r="I3" s="548"/>
      <c r="J3" s="548"/>
      <c r="K3" s="548"/>
      <c r="L3" s="548" t="s">
        <v>426</v>
      </c>
      <c r="M3" s="548"/>
      <c r="N3" s="548"/>
      <c r="O3" s="548"/>
      <c r="P3" s="552" t="s">
        <v>427</v>
      </c>
      <c r="Q3" s="552"/>
      <c r="R3" s="552"/>
      <c r="S3" s="553"/>
      <c r="T3" s="179"/>
    </row>
    <row r="4" spans="1:20" ht="13.5" customHeight="1" x14ac:dyDescent="0.15">
      <c r="A4" s="19" t="s">
        <v>423</v>
      </c>
      <c r="B4" s="549"/>
      <c r="C4" s="550"/>
      <c r="D4" s="559" t="s">
        <v>31</v>
      </c>
      <c r="E4" s="555" t="s">
        <v>32</v>
      </c>
      <c r="F4" s="354" t="s">
        <v>33</v>
      </c>
      <c r="G4" s="554" t="s">
        <v>34</v>
      </c>
      <c r="H4" s="555" t="s">
        <v>31</v>
      </c>
      <c r="I4" s="555" t="s">
        <v>32</v>
      </c>
      <c r="J4" s="106" t="s">
        <v>33</v>
      </c>
      <c r="K4" s="558" t="s">
        <v>34</v>
      </c>
      <c r="L4" s="555" t="s">
        <v>31</v>
      </c>
      <c r="M4" s="555" t="s">
        <v>32</v>
      </c>
      <c r="N4" s="105" t="s">
        <v>33</v>
      </c>
      <c r="O4" s="554" t="s">
        <v>34</v>
      </c>
      <c r="P4" s="543" t="s">
        <v>31</v>
      </c>
      <c r="Q4" s="543" t="s">
        <v>32</v>
      </c>
      <c r="R4" s="124" t="s">
        <v>33</v>
      </c>
      <c r="S4" s="544" t="s">
        <v>34</v>
      </c>
      <c r="T4" s="179"/>
    </row>
    <row r="5" spans="1:20" ht="13.5" customHeight="1" x14ac:dyDescent="0.15">
      <c r="A5" s="19" t="s">
        <v>385</v>
      </c>
      <c r="B5" s="549"/>
      <c r="C5" s="550"/>
      <c r="D5" s="559"/>
      <c r="E5" s="555"/>
      <c r="F5" s="355" t="s">
        <v>35</v>
      </c>
      <c r="G5" s="554"/>
      <c r="H5" s="555"/>
      <c r="I5" s="555"/>
      <c r="J5" s="108" t="s">
        <v>35</v>
      </c>
      <c r="K5" s="558"/>
      <c r="L5" s="555"/>
      <c r="M5" s="555"/>
      <c r="N5" s="107" t="s">
        <v>35</v>
      </c>
      <c r="O5" s="554"/>
      <c r="P5" s="543"/>
      <c r="Q5" s="543"/>
      <c r="R5" s="125" t="s">
        <v>35</v>
      </c>
      <c r="S5" s="544"/>
      <c r="T5" s="179"/>
    </row>
    <row r="6" spans="1:20" s="98" customFormat="1" ht="26.25" customHeight="1" x14ac:dyDescent="0.15">
      <c r="A6" s="134">
        <f>SUM(A7:A26)</f>
        <v>42982464</v>
      </c>
      <c r="B6" s="545" t="s">
        <v>36</v>
      </c>
      <c r="C6" s="546"/>
      <c r="D6" s="134">
        <f>SUM(D7:D26)</f>
        <v>47924129</v>
      </c>
      <c r="E6" s="134">
        <f>SUM(E7:E26)</f>
        <v>44681008</v>
      </c>
      <c r="F6" s="3">
        <f>ROUND(E6/A6,5)*100</f>
        <v>103.952</v>
      </c>
      <c r="G6" s="135">
        <f>SUM(G7:G26)</f>
        <v>100.00000000000003</v>
      </c>
      <c r="H6" s="134">
        <f>SUM(H7:H26)</f>
        <v>50497485</v>
      </c>
      <c r="I6" s="134">
        <f>SUM(I7:I26)</f>
        <v>46627440</v>
      </c>
      <c r="J6" s="135">
        <f>ROUND(I6/E6,5)*100</f>
        <v>104.35600000000001</v>
      </c>
      <c r="K6" s="135">
        <f>SUM(K7:K26)</f>
        <v>100</v>
      </c>
      <c r="L6" s="134">
        <f>SUM(L7:L26)</f>
        <v>57832708</v>
      </c>
      <c r="M6" s="134">
        <f>SUM(M7:M26)</f>
        <v>53533830</v>
      </c>
      <c r="N6" s="135">
        <f>ROUND(M6/I6,5)*100</f>
        <v>114.812</v>
      </c>
      <c r="O6" s="135">
        <f>M6/M6*100</f>
        <v>100</v>
      </c>
      <c r="P6" s="278">
        <f>SUM(P7:P26)</f>
        <v>55911232</v>
      </c>
      <c r="Q6" s="278">
        <f>SUM(Q7:Q26)</f>
        <v>53575200</v>
      </c>
      <c r="R6" s="279">
        <f>ROUND(Q6/M6,5)*100</f>
        <v>100.077</v>
      </c>
      <c r="S6" s="280">
        <f>Q6/Q6*100</f>
        <v>100</v>
      </c>
      <c r="T6" s="4"/>
    </row>
    <row r="7" spans="1:20" ht="26.25" customHeight="1" x14ac:dyDescent="0.15">
      <c r="A7" s="133">
        <v>13984803</v>
      </c>
      <c r="B7" s="81"/>
      <c r="C7" s="369" t="s">
        <v>37</v>
      </c>
      <c r="D7" s="133">
        <v>13952613</v>
      </c>
      <c r="E7" s="133">
        <v>14333664</v>
      </c>
      <c r="F7" s="3">
        <f t="shared" ref="F7:F33" si="0">ROUND(E7/A7,5)*100</f>
        <v>102.495</v>
      </c>
      <c r="G7" s="74">
        <f>E7/E6*100</f>
        <v>32.079992465702659</v>
      </c>
      <c r="H7" s="133">
        <v>13815424</v>
      </c>
      <c r="I7" s="133">
        <v>14088234</v>
      </c>
      <c r="J7" s="74">
        <f>ROUND(I7/E7,5)*100</f>
        <v>98.287999999999997</v>
      </c>
      <c r="K7" s="74">
        <f>I7/I6*100</f>
        <v>30.214470277587619</v>
      </c>
      <c r="L7" s="133">
        <v>13301828</v>
      </c>
      <c r="M7" s="133">
        <v>13505815</v>
      </c>
      <c r="N7" s="74">
        <f>ROUND(M7/I7,5)*100</f>
        <v>95.866</v>
      </c>
      <c r="O7" s="74">
        <f>M7/M6*100</f>
        <v>25.228561079975037</v>
      </c>
      <c r="P7" s="370">
        <v>13482341</v>
      </c>
      <c r="Q7" s="370">
        <v>14024325</v>
      </c>
      <c r="R7" s="282">
        <f>ROUND(Q7/M7,5)*100</f>
        <v>103.839</v>
      </c>
      <c r="S7" s="371">
        <f t="shared" ref="S7:S26" si="1">Q7/$Q$6*100</f>
        <v>26.176897146440893</v>
      </c>
      <c r="T7" s="179"/>
    </row>
    <row r="8" spans="1:20" ht="26.25" customHeight="1" x14ac:dyDescent="0.15">
      <c r="A8" s="133">
        <v>173061</v>
      </c>
      <c r="B8" s="81"/>
      <c r="C8" s="369" t="s">
        <v>38</v>
      </c>
      <c r="D8" s="133">
        <v>172199</v>
      </c>
      <c r="E8" s="133">
        <v>164562</v>
      </c>
      <c r="F8" s="3">
        <f t="shared" si="0"/>
        <v>95.088999999999999</v>
      </c>
      <c r="G8" s="74">
        <f>E8/E6*100</f>
        <v>0.36830413494700032</v>
      </c>
      <c r="H8" s="133">
        <v>168066</v>
      </c>
      <c r="I8" s="133">
        <v>172753</v>
      </c>
      <c r="J8" s="74">
        <f t="shared" ref="J8:J14" si="2">ROUND(I8/E8,5)*100</f>
        <v>104.977</v>
      </c>
      <c r="K8" s="74">
        <f>I8/I6*100</f>
        <v>0.37049642871236338</v>
      </c>
      <c r="L8" s="133">
        <v>168778</v>
      </c>
      <c r="M8" s="133">
        <v>177231</v>
      </c>
      <c r="N8" s="74">
        <f t="shared" ref="N8:N14" si="3">ROUND(M8/I8,5)*100</f>
        <v>102.592</v>
      </c>
      <c r="O8" s="74">
        <f>M8/M6*100</f>
        <v>0.33106355364448986</v>
      </c>
      <c r="P8" s="370">
        <v>171559</v>
      </c>
      <c r="Q8" s="370">
        <v>177029</v>
      </c>
      <c r="R8" s="282">
        <f t="shared" ref="R8:R14" si="4">ROUND(Q8/M8,5)*100</f>
        <v>99.885999999999996</v>
      </c>
      <c r="S8" s="371">
        <f t="shared" si="1"/>
        <v>0.33043087100001489</v>
      </c>
      <c r="T8" s="179"/>
    </row>
    <row r="9" spans="1:20" ht="26.25" customHeight="1" x14ac:dyDescent="0.15">
      <c r="A9" s="133">
        <v>26376</v>
      </c>
      <c r="B9" s="81"/>
      <c r="C9" s="369" t="s">
        <v>39</v>
      </c>
      <c r="D9" s="133">
        <v>22227</v>
      </c>
      <c r="E9" s="133">
        <v>21334</v>
      </c>
      <c r="F9" s="3">
        <f t="shared" si="0"/>
        <v>80.884</v>
      </c>
      <c r="G9" s="74">
        <f>E9/E6*100</f>
        <v>4.7747356102619709E-2</v>
      </c>
      <c r="H9" s="133">
        <v>18988</v>
      </c>
      <c r="I9" s="133">
        <v>17980</v>
      </c>
      <c r="J9" s="74">
        <f t="shared" si="2"/>
        <v>84.279000000000011</v>
      </c>
      <c r="K9" s="74">
        <f>I9/I6*100</f>
        <v>3.8560984690559894E-2</v>
      </c>
      <c r="L9" s="133">
        <v>9953</v>
      </c>
      <c r="M9" s="133">
        <v>10571</v>
      </c>
      <c r="N9" s="74">
        <f t="shared" si="3"/>
        <v>58.792999999999992</v>
      </c>
      <c r="O9" s="74">
        <f>M9/M6*100</f>
        <v>1.9746392141193708E-2</v>
      </c>
      <c r="P9" s="370">
        <v>13335</v>
      </c>
      <c r="Q9" s="370">
        <v>12797</v>
      </c>
      <c r="R9" s="282">
        <f t="shared" si="4"/>
        <v>121.05799999999999</v>
      </c>
      <c r="S9" s="371">
        <f t="shared" si="1"/>
        <v>2.3886051755289763E-2</v>
      </c>
      <c r="T9" s="179"/>
    </row>
    <row r="10" spans="1:20" ht="26.25" customHeight="1" x14ac:dyDescent="0.15">
      <c r="A10" s="133">
        <v>18772</v>
      </c>
      <c r="B10" s="81"/>
      <c r="C10" s="369" t="s">
        <v>40</v>
      </c>
      <c r="D10" s="133">
        <v>29652</v>
      </c>
      <c r="E10" s="133">
        <v>31761</v>
      </c>
      <c r="F10" s="3">
        <f t="shared" si="0"/>
        <v>169.19299999999998</v>
      </c>
      <c r="G10" s="74">
        <f>E10/E6*100</f>
        <v>7.1083893183430419E-2</v>
      </c>
      <c r="H10" s="133">
        <v>36841</v>
      </c>
      <c r="I10" s="133">
        <v>36024</v>
      </c>
      <c r="J10" s="74">
        <f t="shared" si="2"/>
        <v>113.422</v>
      </c>
      <c r="K10" s="74">
        <f>I10/I6*100</f>
        <v>7.7259227613611217E-2</v>
      </c>
      <c r="L10" s="133">
        <v>28255</v>
      </c>
      <c r="M10" s="133">
        <v>17300</v>
      </c>
      <c r="N10" s="74">
        <f t="shared" si="3"/>
        <v>48.024000000000001</v>
      </c>
      <c r="O10" s="74">
        <f>M10/M6*100</f>
        <v>3.2316014004602323E-2</v>
      </c>
      <c r="P10" s="370">
        <v>18550</v>
      </c>
      <c r="Q10" s="370">
        <v>25881</v>
      </c>
      <c r="R10" s="282">
        <f t="shared" si="4"/>
        <v>149.601</v>
      </c>
      <c r="S10" s="371">
        <f t="shared" si="1"/>
        <v>4.830779913094118E-2</v>
      </c>
      <c r="T10" s="179"/>
    </row>
    <row r="11" spans="1:20" ht="26.25" customHeight="1" x14ac:dyDescent="0.15">
      <c r="A11" s="133">
        <v>30797</v>
      </c>
      <c r="B11" s="81"/>
      <c r="C11" s="5" t="s">
        <v>41</v>
      </c>
      <c r="D11" s="133">
        <v>25920</v>
      </c>
      <c r="E11" s="133">
        <v>23884</v>
      </c>
      <c r="F11" s="3">
        <f t="shared" si="0"/>
        <v>77.553000000000011</v>
      </c>
      <c r="G11" s="74">
        <f>E11/E6*100</f>
        <v>5.3454478914173112E-2</v>
      </c>
      <c r="H11" s="133">
        <v>31495</v>
      </c>
      <c r="I11" s="133">
        <v>28931</v>
      </c>
      <c r="J11" s="74">
        <f t="shared" si="2"/>
        <v>121.13100000000001</v>
      </c>
      <c r="K11" s="74">
        <f>I11/I6*100</f>
        <v>6.2047155065772436E-2</v>
      </c>
      <c r="L11" s="133">
        <v>30173</v>
      </c>
      <c r="M11" s="133">
        <v>13659</v>
      </c>
      <c r="N11" s="74">
        <f t="shared" si="3"/>
        <v>47.211999999999996</v>
      </c>
      <c r="O11" s="74">
        <f>M11/M6*100</f>
        <v>2.5514707242130816E-2</v>
      </c>
      <c r="P11" s="370">
        <v>13601</v>
      </c>
      <c r="Q11" s="370">
        <v>28724</v>
      </c>
      <c r="R11" s="282">
        <f t="shared" si="4"/>
        <v>210.29399999999998</v>
      </c>
      <c r="S11" s="371">
        <f t="shared" si="1"/>
        <v>5.3614358882468009E-2</v>
      </c>
      <c r="T11" s="179"/>
    </row>
    <row r="12" spans="1:20" ht="26.25" customHeight="1" x14ac:dyDescent="0.15">
      <c r="A12" s="133">
        <v>942248</v>
      </c>
      <c r="B12" s="81"/>
      <c r="C12" s="369" t="s">
        <v>42</v>
      </c>
      <c r="D12" s="133">
        <v>1139286</v>
      </c>
      <c r="E12" s="133">
        <v>1122142</v>
      </c>
      <c r="F12" s="3">
        <f t="shared" si="0"/>
        <v>119.092</v>
      </c>
      <c r="G12" s="74">
        <f>E12/E6*100</f>
        <v>2.5114518454910417</v>
      </c>
      <c r="H12" s="133">
        <v>1846826</v>
      </c>
      <c r="I12" s="133">
        <v>1968363</v>
      </c>
      <c r="J12" s="74">
        <f t="shared" si="2"/>
        <v>175.411</v>
      </c>
      <c r="K12" s="74">
        <f>I12/I6*100</f>
        <v>4.2214691606487511</v>
      </c>
      <c r="L12" s="133">
        <v>1781276</v>
      </c>
      <c r="M12" s="133">
        <v>1781276</v>
      </c>
      <c r="N12" s="74">
        <f t="shared" si="3"/>
        <v>90.495000000000005</v>
      </c>
      <c r="O12" s="74">
        <f>M12/M6*100</f>
        <v>3.327383824396648</v>
      </c>
      <c r="P12" s="370">
        <v>1909199</v>
      </c>
      <c r="Q12" s="370">
        <v>1926475</v>
      </c>
      <c r="R12" s="282">
        <f t="shared" si="4"/>
        <v>108.151</v>
      </c>
      <c r="S12" s="371">
        <f t="shared" si="1"/>
        <v>3.5958335199868596</v>
      </c>
      <c r="T12" s="179"/>
    </row>
    <row r="13" spans="1:20" ht="26.25" customHeight="1" x14ac:dyDescent="0.15">
      <c r="A13" s="133">
        <v>36626</v>
      </c>
      <c r="B13" s="81"/>
      <c r="C13" s="369" t="s">
        <v>43</v>
      </c>
      <c r="D13" s="133">
        <v>15587</v>
      </c>
      <c r="E13" s="133">
        <v>15792</v>
      </c>
      <c r="F13" s="3">
        <f t="shared" si="0"/>
        <v>43.116999999999997</v>
      </c>
      <c r="G13" s="74">
        <f>E13/E6*100</f>
        <v>3.5343875858843653E-2</v>
      </c>
      <c r="H13" s="133">
        <v>32278</v>
      </c>
      <c r="I13" s="133">
        <v>30233</v>
      </c>
      <c r="J13" s="74">
        <f t="shared" si="2"/>
        <v>191.44499999999999</v>
      </c>
      <c r="K13" s="74">
        <f>I13/I6*100</f>
        <v>6.4839502233019874E-2</v>
      </c>
      <c r="L13" s="133">
        <v>34905</v>
      </c>
      <c r="M13" s="133">
        <v>33416</v>
      </c>
      <c r="N13" s="74">
        <f t="shared" si="3"/>
        <v>110.52800000000001</v>
      </c>
      <c r="O13" s="74">
        <f>M13/M6*100</f>
        <v>6.2420342426461925E-2</v>
      </c>
      <c r="P13" s="370">
        <v>47158</v>
      </c>
      <c r="Q13" s="370">
        <v>46048</v>
      </c>
      <c r="R13" s="282">
        <f>ROUND(Q13/M13,5)*100</f>
        <v>137.80199999999999</v>
      </c>
      <c r="S13" s="371">
        <f t="shared" si="1"/>
        <v>8.5950215771476352E-2</v>
      </c>
      <c r="T13" s="179"/>
    </row>
    <row r="14" spans="1:20" ht="26.25" customHeight="1" x14ac:dyDescent="0.15">
      <c r="A14" s="133">
        <v>503286</v>
      </c>
      <c r="B14" s="81"/>
      <c r="C14" s="6" t="s">
        <v>44</v>
      </c>
      <c r="D14" s="133">
        <v>492532</v>
      </c>
      <c r="E14" s="133">
        <v>492532</v>
      </c>
      <c r="F14" s="3">
        <f t="shared" si="0"/>
        <v>97.863</v>
      </c>
      <c r="G14" s="74">
        <f>E14/E6*100</f>
        <v>1.1023296520078507</v>
      </c>
      <c r="H14" s="133">
        <v>481315</v>
      </c>
      <c r="I14" s="133">
        <v>481315</v>
      </c>
      <c r="J14" s="74">
        <f t="shared" si="2"/>
        <v>97.722999999999999</v>
      </c>
      <c r="K14" s="74">
        <f>I14/I6*100</f>
        <v>1.0322569714314147</v>
      </c>
      <c r="L14" s="133">
        <v>477377</v>
      </c>
      <c r="M14" s="133">
        <v>477377</v>
      </c>
      <c r="N14" s="74">
        <f t="shared" si="3"/>
        <v>99.182000000000002</v>
      </c>
      <c r="O14" s="74">
        <f>M14/M6*100</f>
        <v>0.89172958482514697</v>
      </c>
      <c r="P14" s="370">
        <v>471887</v>
      </c>
      <c r="Q14" s="370">
        <v>471887</v>
      </c>
      <c r="R14" s="282">
        <f t="shared" si="4"/>
        <v>98.850000000000009</v>
      </c>
      <c r="S14" s="371">
        <f t="shared" si="1"/>
        <v>0.88079372545506129</v>
      </c>
      <c r="T14" s="179"/>
    </row>
    <row r="15" spans="1:20" ht="26.25" customHeight="1" x14ac:dyDescent="0.15">
      <c r="A15" s="133">
        <v>4928154</v>
      </c>
      <c r="B15" s="81"/>
      <c r="C15" s="6" t="s">
        <v>45</v>
      </c>
      <c r="D15" s="133">
        <v>4905077</v>
      </c>
      <c r="E15" s="133">
        <v>4992348</v>
      </c>
      <c r="F15" s="3">
        <f t="shared" si="0"/>
        <v>101.30300000000001</v>
      </c>
      <c r="G15" s="74">
        <f>E15/E6*100</f>
        <v>11.173311040789411</v>
      </c>
      <c r="H15" s="133">
        <v>4684019</v>
      </c>
      <c r="I15" s="133">
        <v>4789826</v>
      </c>
      <c r="J15" s="74">
        <f>ROUND(I15/E15,5)*100</f>
        <v>95.942999999999998</v>
      </c>
      <c r="K15" s="74">
        <f>I15/I6*100</f>
        <v>10.272547667210553</v>
      </c>
      <c r="L15" s="133">
        <v>5004285</v>
      </c>
      <c r="M15" s="133">
        <v>5000241</v>
      </c>
      <c r="N15" s="74">
        <f>ROUND(M15/I15,5)*100</f>
        <v>104.393</v>
      </c>
      <c r="O15" s="74">
        <f>M15/M6*100</f>
        <v>9.3403386232593473</v>
      </c>
      <c r="P15" s="370">
        <v>5291481</v>
      </c>
      <c r="Q15" s="370">
        <v>5237146</v>
      </c>
      <c r="R15" s="282">
        <f>ROUND(Q15/M15,5)*100</f>
        <v>104.738</v>
      </c>
      <c r="S15" s="371">
        <f t="shared" si="1"/>
        <v>9.775317684301692</v>
      </c>
      <c r="T15" s="179"/>
    </row>
    <row r="16" spans="1:20" ht="26.25" customHeight="1" x14ac:dyDescent="0.15">
      <c r="A16" s="133">
        <v>17739</v>
      </c>
      <c r="B16" s="81"/>
      <c r="C16" s="7" t="s">
        <v>46</v>
      </c>
      <c r="D16" s="133">
        <v>17500</v>
      </c>
      <c r="E16" s="133">
        <v>16566</v>
      </c>
      <c r="F16" s="3">
        <f t="shared" si="0"/>
        <v>93.387</v>
      </c>
      <c r="G16" s="74">
        <f>E16/E6*100</f>
        <v>3.707615548870339E-2</v>
      </c>
      <c r="H16" s="133">
        <v>17000</v>
      </c>
      <c r="I16" s="133">
        <v>17832</v>
      </c>
      <c r="J16" s="74">
        <f>ROUND(I16/E16,5)*100</f>
        <v>107.642</v>
      </c>
      <c r="K16" s="74">
        <f>I16/I6*100</f>
        <v>3.8243575027923471E-2</v>
      </c>
      <c r="L16" s="133">
        <v>17500</v>
      </c>
      <c r="M16" s="133">
        <v>16276</v>
      </c>
      <c r="N16" s="74">
        <f>ROUND(M16/I16,5)*100</f>
        <v>91.274000000000001</v>
      </c>
      <c r="O16" s="74">
        <f>M16/M6*100</f>
        <v>3.0403204851959967E-2</v>
      </c>
      <c r="P16" s="370">
        <v>18000</v>
      </c>
      <c r="Q16" s="370">
        <v>15403</v>
      </c>
      <c r="R16" s="282">
        <f>ROUND(Q16/M16,5)*100</f>
        <v>94.635999999999996</v>
      </c>
      <c r="S16" s="371">
        <f t="shared" si="1"/>
        <v>2.8750242649584139E-2</v>
      </c>
      <c r="T16" s="179"/>
    </row>
    <row r="17" spans="1:20" ht="26.25" customHeight="1" x14ac:dyDescent="0.15">
      <c r="A17" s="133">
        <v>646415</v>
      </c>
      <c r="B17" s="81"/>
      <c r="C17" s="369" t="s">
        <v>47</v>
      </c>
      <c r="D17" s="133">
        <v>714396</v>
      </c>
      <c r="E17" s="133">
        <v>671139</v>
      </c>
      <c r="F17" s="3">
        <f t="shared" si="0"/>
        <v>103.82499999999999</v>
      </c>
      <c r="G17" s="74">
        <f>E17/E6*100</f>
        <v>1.5020677241659364</v>
      </c>
      <c r="H17" s="133">
        <v>665902</v>
      </c>
      <c r="I17" s="133">
        <v>604689</v>
      </c>
      <c r="J17" s="74">
        <f>ROUND(I17/E17,5)*100</f>
        <v>90.09899999999999</v>
      </c>
      <c r="K17" s="74">
        <f>I17/I6*100</f>
        <v>1.296852239796995</v>
      </c>
      <c r="L17" s="133">
        <v>640036</v>
      </c>
      <c r="M17" s="133">
        <v>602423</v>
      </c>
      <c r="N17" s="74">
        <f t="shared" ref="N17:N27" si="5">ROUND(M17/I17,5)*100</f>
        <v>99.625</v>
      </c>
      <c r="O17" s="74">
        <f>M17/M6*100</f>
        <v>1.1253127228147137</v>
      </c>
      <c r="P17" s="370">
        <v>652011</v>
      </c>
      <c r="Q17" s="370">
        <v>635045</v>
      </c>
      <c r="R17" s="282">
        <f t="shared" ref="R17:R33" si="6">ROUND(Q17/M17,5)*100</f>
        <v>105.41499999999999</v>
      </c>
      <c r="S17" s="371">
        <f t="shared" si="1"/>
        <v>1.1853338858277711</v>
      </c>
      <c r="T17" s="179"/>
    </row>
    <row r="18" spans="1:20" ht="26.25" customHeight="1" x14ac:dyDescent="0.15">
      <c r="A18" s="133">
        <v>508853</v>
      </c>
      <c r="B18" s="81"/>
      <c r="C18" s="369" t="s">
        <v>48</v>
      </c>
      <c r="D18" s="133">
        <v>508539</v>
      </c>
      <c r="E18" s="133">
        <v>521480</v>
      </c>
      <c r="F18" s="3">
        <f t="shared" si="0"/>
        <v>102.48099999999999</v>
      </c>
      <c r="G18" s="74">
        <f>E18/E6*100</f>
        <v>1.1671178053995559</v>
      </c>
      <c r="H18" s="133">
        <v>621362</v>
      </c>
      <c r="I18" s="133">
        <v>610398</v>
      </c>
      <c r="J18" s="74">
        <f t="shared" ref="J18:J29" si="7">ROUND(I18/E18,5)*100</f>
        <v>117.05099999999999</v>
      </c>
      <c r="K18" s="74">
        <f>I18/I6*100</f>
        <v>1.3090961030672068</v>
      </c>
      <c r="L18" s="133">
        <v>651686</v>
      </c>
      <c r="M18" s="133">
        <v>632884</v>
      </c>
      <c r="N18" s="74">
        <f t="shared" si="5"/>
        <v>103.684</v>
      </c>
      <c r="O18" s="74">
        <f>M18/M6*100</f>
        <v>1.1822131911727594</v>
      </c>
      <c r="P18" s="370">
        <v>647522</v>
      </c>
      <c r="Q18" s="370">
        <v>643603</v>
      </c>
      <c r="R18" s="282">
        <f t="shared" si="6"/>
        <v>101.69399999999999</v>
      </c>
      <c r="S18" s="371">
        <f t="shared" si="1"/>
        <v>1.2013076946049666</v>
      </c>
      <c r="T18" s="179"/>
    </row>
    <row r="19" spans="1:20" ht="26.25" customHeight="1" x14ac:dyDescent="0.15">
      <c r="A19" s="133">
        <v>8861903</v>
      </c>
      <c r="B19" s="81"/>
      <c r="C19" s="369" t="s">
        <v>49</v>
      </c>
      <c r="D19" s="133">
        <v>10795769</v>
      </c>
      <c r="E19" s="133">
        <v>10447629</v>
      </c>
      <c r="F19" s="3">
        <f t="shared" si="0"/>
        <v>117.89400000000001</v>
      </c>
      <c r="G19" s="74">
        <f>E19/E6*100</f>
        <v>23.382706585312487</v>
      </c>
      <c r="H19" s="133">
        <v>10639242</v>
      </c>
      <c r="I19" s="133">
        <v>9472689</v>
      </c>
      <c r="J19" s="74">
        <f t="shared" si="7"/>
        <v>90.668000000000006</v>
      </c>
      <c r="K19" s="74">
        <f>I19/I6*100</f>
        <v>20.315696079390161</v>
      </c>
      <c r="L19" s="133">
        <v>12789479</v>
      </c>
      <c r="M19" s="133">
        <v>11133970</v>
      </c>
      <c r="N19" s="74">
        <f t="shared" si="5"/>
        <v>117.53800000000001</v>
      </c>
      <c r="O19" s="74">
        <f>M19/M6*100</f>
        <v>20.798007540278736</v>
      </c>
      <c r="P19" s="370">
        <v>11207988</v>
      </c>
      <c r="Q19" s="370">
        <v>10765836</v>
      </c>
      <c r="R19" s="282">
        <f t="shared" si="6"/>
        <v>96.694000000000003</v>
      </c>
      <c r="S19" s="371">
        <f t="shared" si="1"/>
        <v>20.094812525198229</v>
      </c>
      <c r="T19" s="179"/>
    </row>
    <row r="20" spans="1:20" ht="26.25" customHeight="1" x14ac:dyDescent="0.15">
      <c r="A20" s="133">
        <v>6095910</v>
      </c>
      <c r="B20" s="81"/>
      <c r="C20" s="369" t="s">
        <v>50</v>
      </c>
      <c r="D20" s="133">
        <v>8070837</v>
      </c>
      <c r="E20" s="133">
        <v>6429495</v>
      </c>
      <c r="F20" s="3">
        <f t="shared" si="0"/>
        <v>105.47200000000001</v>
      </c>
      <c r="G20" s="74">
        <f>E20/E6*100</f>
        <v>14.389771600497465</v>
      </c>
      <c r="H20" s="133">
        <v>9811137</v>
      </c>
      <c r="I20" s="133">
        <v>7929475</v>
      </c>
      <c r="J20" s="74">
        <f t="shared" si="7"/>
        <v>123.33000000000001</v>
      </c>
      <c r="K20" s="74">
        <f>I20/I6*100</f>
        <v>17.006026923202302</v>
      </c>
      <c r="L20" s="133">
        <v>11736900</v>
      </c>
      <c r="M20" s="133">
        <v>9620428</v>
      </c>
      <c r="N20" s="74">
        <f t="shared" si="5"/>
        <v>121.32499999999999</v>
      </c>
      <c r="O20" s="74">
        <f>M20/M6*100</f>
        <v>17.970744854235164</v>
      </c>
      <c r="P20" s="370">
        <v>11166580</v>
      </c>
      <c r="Q20" s="370">
        <v>9982690</v>
      </c>
      <c r="R20" s="282">
        <f t="shared" si="6"/>
        <v>103.76600000000001</v>
      </c>
      <c r="S20" s="371">
        <f t="shared" si="1"/>
        <v>18.633042900446476</v>
      </c>
      <c r="T20" s="179"/>
    </row>
    <row r="21" spans="1:20" ht="26.25" customHeight="1" x14ac:dyDescent="0.15">
      <c r="A21" s="133">
        <v>892762</v>
      </c>
      <c r="B21" s="81"/>
      <c r="C21" s="369" t="s">
        <v>51</v>
      </c>
      <c r="D21" s="133">
        <v>134203</v>
      </c>
      <c r="E21" s="133">
        <v>243101</v>
      </c>
      <c r="F21" s="3">
        <f t="shared" si="0"/>
        <v>27.229999999999997</v>
      </c>
      <c r="G21" s="74">
        <f>E21/E6*100</f>
        <v>0.54408127945546791</v>
      </c>
      <c r="H21" s="133">
        <v>33588</v>
      </c>
      <c r="I21" s="133">
        <v>35834</v>
      </c>
      <c r="J21" s="74">
        <f t="shared" si="7"/>
        <v>14.74</v>
      </c>
      <c r="K21" s="74">
        <f>I21/I6*100</f>
        <v>7.6851742235902284E-2</v>
      </c>
      <c r="L21" s="133">
        <v>214594</v>
      </c>
      <c r="M21" s="133">
        <v>224346</v>
      </c>
      <c r="N21" s="74">
        <f t="shared" si="5"/>
        <v>626.06999999999994</v>
      </c>
      <c r="O21" s="74">
        <f>M21/M6*100</f>
        <v>0.41907332242060769</v>
      </c>
      <c r="P21" s="370">
        <v>465063</v>
      </c>
      <c r="Q21" s="370">
        <v>485417</v>
      </c>
      <c r="R21" s="282">
        <f t="shared" si="6"/>
        <v>216.37</v>
      </c>
      <c r="S21" s="371">
        <f t="shared" si="1"/>
        <v>0.90604794755782514</v>
      </c>
      <c r="T21" s="179"/>
    </row>
    <row r="22" spans="1:20" ht="26.25" customHeight="1" x14ac:dyDescent="0.15">
      <c r="A22" s="133">
        <v>28140</v>
      </c>
      <c r="B22" s="81"/>
      <c r="C22" s="369" t="s">
        <v>52</v>
      </c>
      <c r="D22" s="133">
        <v>8569</v>
      </c>
      <c r="E22" s="133">
        <v>10903</v>
      </c>
      <c r="F22" s="3">
        <f t="shared" si="0"/>
        <v>38.746000000000002</v>
      </c>
      <c r="G22" s="74">
        <f>E22/E6*100</f>
        <v>2.4401866672300678E-2</v>
      </c>
      <c r="H22" s="133">
        <v>38217</v>
      </c>
      <c r="I22" s="133">
        <v>43194</v>
      </c>
      <c r="J22" s="74">
        <f t="shared" si="7"/>
        <v>396.166</v>
      </c>
      <c r="K22" s="74">
        <f>I22/I6*100</f>
        <v>9.2636438972416232E-2</v>
      </c>
      <c r="L22" s="133">
        <v>103505</v>
      </c>
      <c r="M22" s="133">
        <v>108699</v>
      </c>
      <c r="N22" s="74">
        <f t="shared" si="5"/>
        <v>251.65299999999999</v>
      </c>
      <c r="O22" s="74">
        <f>M22/M6*100</f>
        <v>0.20304730672174959</v>
      </c>
      <c r="P22" s="370">
        <v>154322</v>
      </c>
      <c r="Q22" s="370">
        <v>140933</v>
      </c>
      <c r="R22" s="282">
        <f t="shared" si="6"/>
        <v>129.654</v>
      </c>
      <c r="S22" s="371">
        <f t="shared" si="1"/>
        <v>0.26305641416177633</v>
      </c>
      <c r="T22" s="179"/>
    </row>
    <row r="23" spans="1:20" ht="26.25" customHeight="1" x14ac:dyDescent="0.15">
      <c r="A23" s="133">
        <v>194520</v>
      </c>
      <c r="B23" s="81"/>
      <c r="C23" s="369" t="s">
        <v>53</v>
      </c>
      <c r="D23" s="133">
        <v>1921460</v>
      </c>
      <c r="E23" s="133">
        <v>570559</v>
      </c>
      <c r="F23" s="3">
        <f t="shared" si="0"/>
        <v>293.31599999999997</v>
      </c>
      <c r="G23" s="74">
        <f>E23/E6*100</f>
        <v>1.2769608957792535</v>
      </c>
      <c r="H23" s="133">
        <v>2177514</v>
      </c>
      <c r="I23" s="133">
        <v>1437968</v>
      </c>
      <c r="J23" s="74">
        <f t="shared" si="7"/>
        <v>252.02800000000002</v>
      </c>
      <c r="K23" s="74">
        <f>I23/I6*100</f>
        <v>3.0839522821754746</v>
      </c>
      <c r="L23" s="133">
        <v>5310903</v>
      </c>
      <c r="M23" s="133">
        <v>5061737</v>
      </c>
      <c r="N23" s="74">
        <f t="shared" si="5"/>
        <v>352.00599999999997</v>
      </c>
      <c r="O23" s="74">
        <f>M23/M6*100</f>
        <v>9.4552117791684243</v>
      </c>
      <c r="P23" s="370">
        <v>5550831</v>
      </c>
      <c r="Q23" s="370">
        <v>4690411</v>
      </c>
      <c r="R23" s="282">
        <f t="shared" si="6"/>
        <v>92.664000000000001</v>
      </c>
      <c r="S23" s="371">
        <f t="shared" si="1"/>
        <v>8.7548175275127296</v>
      </c>
      <c r="T23" s="179"/>
    </row>
    <row r="24" spans="1:20" ht="26.25" customHeight="1" x14ac:dyDescent="0.15">
      <c r="A24" s="133">
        <v>1608335</v>
      </c>
      <c r="B24" s="81"/>
      <c r="C24" s="369" t="s">
        <v>54</v>
      </c>
      <c r="D24" s="133">
        <v>1192160</v>
      </c>
      <c r="E24" s="133">
        <v>1192160</v>
      </c>
      <c r="F24" s="3">
        <f t="shared" si="0"/>
        <v>74.123999999999995</v>
      </c>
      <c r="G24" s="74">
        <f>E24/E6*100</f>
        <v>2.6681582474594125</v>
      </c>
      <c r="H24" s="133">
        <v>1057317</v>
      </c>
      <c r="I24" s="133">
        <v>1057317</v>
      </c>
      <c r="J24" s="74">
        <f t="shared" si="7"/>
        <v>88.688999999999993</v>
      </c>
      <c r="K24" s="74">
        <f>I24/I6*100</f>
        <v>2.2675853531740109</v>
      </c>
      <c r="L24" s="133">
        <v>1335927</v>
      </c>
      <c r="M24" s="133">
        <v>1335927</v>
      </c>
      <c r="N24" s="74">
        <f t="shared" si="5"/>
        <v>126.35099999999998</v>
      </c>
      <c r="O24" s="74">
        <f>M24/M6*100</f>
        <v>2.4954818289668421</v>
      </c>
      <c r="P24" s="370">
        <v>916210</v>
      </c>
      <c r="Q24" s="370">
        <v>916211</v>
      </c>
      <c r="R24" s="282">
        <f t="shared" si="6"/>
        <v>68.581999999999994</v>
      </c>
      <c r="S24" s="371">
        <f t="shared" si="1"/>
        <v>1.7101401394675149</v>
      </c>
      <c r="T24" s="179"/>
    </row>
    <row r="25" spans="1:20" ht="26.25" customHeight="1" x14ac:dyDescent="0.15">
      <c r="A25" s="133">
        <v>382644</v>
      </c>
      <c r="B25" s="81"/>
      <c r="C25" s="369" t="s">
        <v>55</v>
      </c>
      <c r="D25" s="133">
        <v>309322</v>
      </c>
      <c r="E25" s="133">
        <v>344076</v>
      </c>
      <c r="F25" s="3">
        <f t="shared" si="0"/>
        <v>89.920999999999992</v>
      </c>
      <c r="G25" s="74">
        <f>E25/E6*100</f>
        <v>0.77007215235609716</v>
      </c>
      <c r="H25" s="133">
        <v>903236</v>
      </c>
      <c r="I25" s="133">
        <v>969153</v>
      </c>
      <c r="J25" s="74">
        <f t="shared" si="7"/>
        <v>281.66800000000001</v>
      </c>
      <c r="K25" s="74">
        <f>I25/I6*100</f>
        <v>2.0785035592775412</v>
      </c>
      <c r="L25" s="133">
        <v>488379</v>
      </c>
      <c r="M25" s="133">
        <v>485985</v>
      </c>
      <c r="N25" s="74">
        <f t="shared" si="5"/>
        <v>50.144999999999996</v>
      </c>
      <c r="O25" s="74">
        <f>M25/M6*100</f>
        <v>0.90780913676454678</v>
      </c>
      <c r="P25" s="370">
        <v>252662</v>
      </c>
      <c r="Q25" s="370">
        <v>282407</v>
      </c>
      <c r="R25" s="282">
        <f t="shared" si="6"/>
        <v>58.109999999999992</v>
      </c>
      <c r="S25" s="371">
        <f t="shared" si="1"/>
        <v>0.52712262390061071</v>
      </c>
      <c r="T25" s="179"/>
    </row>
    <row r="26" spans="1:20" ht="26.25" customHeight="1" x14ac:dyDescent="0.15">
      <c r="A26" s="133">
        <v>3101120</v>
      </c>
      <c r="B26" s="81"/>
      <c r="C26" s="369" t="s">
        <v>56</v>
      </c>
      <c r="D26" s="133">
        <v>3496281</v>
      </c>
      <c r="E26" s="133">
        <v>3035881</v>
      </c>
      <c r="F26" s="3">
        <f t="shared" si="0"/>
        <v>97.896000000000001</v>
      </c>
      <c r="G26" s="74">
        <f>E26/E6*100</f>
        <v>6.7945669444162942</v>
      </c>
      <c r="H26" s="133">
        <v>3417718</v>
      </c>
      <c r="I26" s="133">
        <v>2835232</v>
      </c>
      <c r="J26" s="74">
        <f t="shared" si="7"/>
        <v>93.391000000000005</v>
      </c>
      <c r="K26" s="74">
        <f>I26/I6*100</f>
        <v>6.0806083284864014</v>
      </c>
      <c r="L26" s="133">
        <v>3706969</v>
      </c>
      <c r="M26" s="133">
        <v>3294269</v>
      </c>
      <c r="N26" s="74">
        <f t="shared" si="5"/>
        <v>116.19</v>
      </c>
      <c r="O26" s="74">
        <f>M26/M6*100</f>
        <v>6.153620990689439</v>
      </c>
      <c r="P26" s="370">
        <v>3460932</v>
      </c>
      <c r="Q26" s="370">
        <v>3066932</v>
      </c>
      <c r="R26" s="282">
        <f t="shared" si="6"/>
        <v>93.099000000000004</v>
      </c>
      <c r="S26" s="371">
        <f t="shared" si="1"/>
        <v>5.7245367259478268</v>
      </c>
      <c r="T26" s="179"/>
    </row>
    <row r="27" spans="1:20" ht="26.25" customHeight="1" x14ac:dyDescent="0.15">
      <c r="A27" s="133">
        <f>SUM(A28:A33)</f>
        <v>24027068</v>
      </c>
      <c r="B27" s="556" t="s">
        <v>57</v>
      </c>
      <c r="C27" s="557"/>
      <c r="D27" s="133">
        <f>SUM(D28:D33)</f>
        <v>26837630</v>
      </c>
      <c r="E27" s="133">
        <f>SUM(E28:E33)</f>
        <v>24878165</v>
      </c>
      <c r="F27" s="3">
        <f t="shared" si="0"/>
        <v>103.542</v>
      </c>
      <c r="G27" s="74">
        <f>SUM(G28:G33)</f>
        <v>100</v>
      </c>
      <c r="H27" s="133">
        <f>SUM(H28:H33)</f>
        <v>29261904</v>
      </c>
      <c r="I27" s="133">
        <f>SUM(I28:I33)</f>
        <v>27450386</v>
      </c>
      <c r="J27" s="74">
        <f t="shared" si="7"/>
        <v>110.33900000000001</v>
      </c>
      <c r="K27" s="74">
        <f>SUM(K28:K33)</f>
        <v>100.00000000000001</v>
      </c>
      <c r="L27" s="133">
        <f>SUM(L28:L33)</f>
        <v>13845843</v>
      </c>
      <c r="M27" s="133">
        <f>SUM(M28:M33)</f>
        <v>27269877</v>
      </c>
      <c r="N27" s="74">
        <f t="shared" si="5"/>
        <v>99.341999999999999</v>
      </c>
      <c r="O27" s="74">
        <f>M27/M27*100</f>
        <v>100</v>
      </c>
      <c r="P27" s="281">
        <f>SUM(P28:P33)</f>
        <v>29357505</v>
      </c>
      <c r="Q27" s="281">
        <f>SUM(Q28:Q33)</f>
        <v>27563649</v>
      </c>
      <c r="R27" s="282">
        <f t="shared" si="6"/>
        <v>101.077</v>
      </c>
      <c r="S27" s="371">
        <f>Q27/Q27*100</f>
        <v>100</v>
      </c>
      <c r="T27" s="179"/>
    </row>
    <row r="28" spans="1:20" ht="26.25" customHeight="1" x14ac:dyDescent="0.15">
      <c r="A28" s="133">
        <v>13909492</v>
      </c>
      <c r="B28" s="81"/>
      <c r="C28" s="369" t="s">
        <v>58</v>
      </c>
      <c r="D28" s="133">
        <v>15034510</v>
      </c>
      <c r="E28" s="133">
        <v>14142349</v>
      </c>
      <c r="F28" s="3">
        <f t="shared" si="0"/>
        <v>101.67399999999999</v>
      </c>
      <c r="G28" s="74">
        <f>E28/E27*100</f>
        <v>56.846431398778805</v>
      </c>
      <c r="H28" s="133">
        <v>17300077</v>
      </c>
      <c r="I28" s="133">
        <v>16120057</v>
      </c>
      <c r="J28" s="74">
        <f t="shared" si="7"/>
        <v>113.98399999999999</v>
      </c>
      <c r="K28" s="74">
        <f>I28/I27*100</f>
        <v>58.724336335379768</v>
      </c>
      <c r="L28" s="133">
        <v>1593932</v>
      </c>
      <c r="M28" s="133">
        <v>15556231</v>
      </c>
      <c r="N28" s="74">
        <f>ROUND(M28/I28,5)*100</f>
        <v>96.501999999999995</v>
      </c>
      <c r="O28" s="74">
        <v>56.84</v>
      </c>
      <c r="P28" s="370">
        <v>16284105</v>
      </c>
      <c r="Q28" s="370">
        <v>15680180</v>
      </c>
      <c r="R28" s="282">
        <f>ROUND(Q28/M28,5)*100</f>
        <v>100.797</v>
      </c>
      <c r="S28" s="371">
        <v>58.73</v>
      </c>
      <c r="T28" s="179"/>
    </row>
    <row r="29" spans="1:20" ht="26.25" customHeight="1" x14ac:dyDescent="0.15">
      <c r="A29" s="133">
        <v>1740215</v>
      </c>
      <c r="B29" s="81"/>
      <c r="C29" s="5" t="s">
        <v>59</v>
      </c>
      <c r="D29" s="133">
        <v>2702519</v>
      </c>
      <c r="E29" s="133">
        <v>1927479</v>
      </c>
      <c r="F29" s="3">
        <f t="shared" si="0"/>
        <v>110.761</v>
      </c>
      <c r="G29" s="74">
        <f>E29/E27*100</f>
        <v>7.7476735120938374</v>
      </c>
      <c r="H29" s="133">
        <v>2627068</v>
      </c>
      <c r="I29" s="133">
        <v>2128406</v>
      </c>
      <c r="J29" s="74">
        <f t="shared" si="7"/>
        <v>110.42400000000001</v>
      </c>
      <c r="K29" s="74">
        <f>I29/I27*100</f>
        <v>7.7536468886084151</v>
      </c>
      <c r="L29" s="133">
        <v>2613382</v>
      </c>
      <c r="M29" s="133">
        <v>2236364</v>
      </c>
      <c r="N29" s="74">
        <f t="shared" ref="N29" si="8">ROUND(M29/I29,5)*100</f>
        <v>105.072</v>
      </c>
      <c r="O29" s="74">
        <f>M29/M27*100</f>
        <v>8.2008584050452438</v>
      </c>
      <c r="P29" s="370">
        <v>2863368</v>
      </c>
      <c r="Q29" s="370">
        <v>2080062</v>
      </c>
      <c r="R29" s="282">
        <f t="shared" si="6"/>
        <v>93.010999999999996</v>
      </c>
      <c r="S29" s="371">
        <f t="shared" ref="S29:S33" si="9">Q29/$Q$27*100</f>
        <v>7.5463956169228537</v>
      </c>
      <c r="T29" s="179"/>
    </row>
    <row r="30" spans="1:20" ht="26.25" customHeight="1" x14ac:dyDescent="0.15">
      <c r="A30" s="115">
        <v>0</v>
      </c>
      <c r="B30" s="81"/>
      <c r="C30" s="369" t="s">
        <v>60</v>
      </c>
      <c r="D30" s="115">
        <v>0</v>
      </c>
      <c r="E30" s="115">
        <v>0</v>
      </c>
      <c r="F30" s="3" t="s">
        <v>397</v>
      </c>
      <c r="G30" s="178">
        <f>E30/E27*100</f>
        <v>0</v>
      </c>
      <c r="H30" s="115">
        <v>0</v>
      </c>
      <c r="I30" s="115">
        <v>0</v>
      </c>
      <c r="J30" s="178">
        <v>0</v>
      </c>
      <c r="K30" s="178">
        <f>I30/I27*100</f>
        <v>0</v>
      </c>
      <c r="L30" s="115">
        <v>0</v>
      </c>
      <c r="M30" s="115">
        <v>0</v>
      </c>
      <c r="N30" s="115">
        <v>0</v>
      </c>
      <c r="O30" s="115">
        <f>M30/M27*100</f>
        <v>0</v>
      </c>
      <c r="P30" s="372">
        <v>0</v>
      </c>
      <c r="Q30" s="372">
        <v>0</v>
      </c>
      <c r="R30" s="178">
        <v>0</v>
      </c>
      <c r="S30" s="373">
        <f>Q30/$Q$27*100</f>
        <v>0</v>
      </c>
      <c r="T30" s="179"/>
    </row>
    <row r="31" spans="1:20" ht="26.25" customHeight="1" x14ac:dyDescent="0.15">
      <c r="A31" s="133">
        <v>1804481</v>
      </c>
      <c r="B31" s="81"/>
      <c r="C31" s="369" t="s">
        <v>61</v>
      </c>
      <c r="D31" s="133">
        <v>2077685</v>
      </c>
      <c r="E31" s="133">
        <v>1875861</v>
      </c>
      <c r="F31" s="3">
        <f t="shared" si="0"/>
        <v>103.956</v>
      </c>
      <c r="G31" s="74">
        <f>E31/E27*100</f>
        <v>7.5401903637185459</v>
      </c>
      <c r="H31" s="133">
        <v>2007031</v>
      </c>
      <c r="I31" s="133">
        <v>2016855</v>
      </c>
      <c r="J31" s="74">
        <f t="shared" ref="J31:J33" si="10">ROUND(I31/E31,5)*100</f>
        <v>107.51599999999999</v>
      </c>
      <c r="K31" s="74">
        <f>I31/I27*100</f>
        <v>7.3472737323256583</v>
      </c>
      <c r="L31" s="133">
        <v>1974965</v>
      </c>
      <c r="M31" s="133">
        <v>1868692</v>
      </c>
      <c r="N31" s="74">
        <f t="shared" ref="N31:N32" si="11">ROUND(M31/I31,5)*100</f>
        <v>92.653999999999996</v>
      </c>
      <c r="O31" s="74">
        <f>M31/M27*100</f>
        <v>6.8525868305163247</v>
      </c>
      <c r="P31" s="370">
        <v>2037883</v>
      </c>
      <c r="Q31" s="370">
        <v>1773655</v>
      </c>
      <c r="R31" s="282">
        <f t="shared" si="6"/>
        <v>94.914000000000001</v>
      </c>
      <c r="S31" s="371">
        <f t="shared" si="9"/>
        <v>6.4347612320850551</v>
      </c>
      <c r="T31" s="179"/>
    </row>
    <row r="32" spans="1:20" ht="26.25" customHeight="1" x14ac:dyDescent="0.15">
      <c r="A32" s="133">
        <v>5743808</v>
      </c>
      <c r="B32" s="81"/>
      <c r="C32" s="369" t="s">
        <v>62</v>
      </c>
      <c r="D32" s="133">
        <v>6175978</v>
      </c>
      <c r="E32" s="133">
        <v>6072155</v>
      </c>
      <c r="F32" s="3">
        <f t="shared" si="0"/>
        <v>105.717</v>
      </c>
      <c r="G32" s="74">
        <f>E32/E27*100</f>
        <v>24.407567841116897</v>
      </c>
      <c r="H32" s="133">
        <v>6427891</v>
      </c>
      <c r="I32" s="133">
        <v>6276033</v>
      </c>
      <c r="J32" s="74">
        <f t="shared" si="10"/>
        <v>103.35799999999999</v>
      </c>
      <c r="K32" s="74">
        <f>I32/I27*100</f>
        <v>22.863186696172505</v>
      </c>
      <c r="L32" s="133">
        <v>6729057</v>
      </c>
      <c r="M32" s="133">
        <v>6636081</v>
      </c>
      <c r="N32" s="74">
        <f t="shared" si="11"/>
        <v>105.73699999999999</v>
      </c>
      <c r="O32" s="74">
        <f>M32/M27*100</f>
        <v>24.334840234152871</v>
      </c>
      <c r="P32" s="370">
        <v>7156556</v>
      </c>
      <c r="Q32" s="370">
        <v>6980923</v>
      </c>
      <c r="R32" s="282">
        <f t="shared" si="6"/>
        <v>105.196</v>
      </c>
      <c r="S32" s="371">
        <f t="shared" si="9"/>
        <v>25.326556001348006</v>
      </c>
      <c r="T32" s="179"/>
    </row>
    <row r="33" spans="1:20" ht="26.25" customHeight="1" thickBot="1" x14ac:dyDescent="0.2">
      <c r="A33" s="136">
        <v>829072</v>
      </c>
      <c r="B33" s="131"/>
      <c r="C33" s="132" t="s">
        <v>63</v>
      </c>
      <c r="D33" s="136">
        <v>846938</v>
      </c>
      <c r="E33" s="136">
        <v>860321</v>
      </c>
      <c r="F33" s="375">
        <f t="shared" si="0"/>
        <v>103.76900000000001</v>
      </c>
      <c r="G33" s="228">
        <f>E33/E27*100</f>
        <v>3.4581368842919082</v>
      </c>
      <c r="H33" s="136">
        <v>899837</v>
      </c>
      <c r="I33" s="136">
        <v>909035</v>
      </c>
      <c r="J33" s="137">
        <f t="shared" si="10"/>
        <v>105.66199999999999</v>
      </c>
      <c r="K33" s="228">
        <f>I33/I27*100</f>
        <v>3.3115563475136565</v>
      </c>
      <c r="L33" s="136">
        <v>934507</v>
      </c>
      <c r="M33" s="136">
        <v>972509</v>
      </c>
      <c r="N33" s="137">
        <f>ROUND(M33/I33,5)*100</f>
        <v>106.983</v>
      </c>
      <c r="O33" s="137">
        <f>M33/M27*100</f>
        <v>3.566239040975506</v>
      </c>
      <c r="P33" s="374">
        <v>1015593</v>
      </c>
      <c r="Q33" s="374">
        <v>1048829</v>
      </c>
      <c r="R33" s="283">
        <f t="shared" si="6"/>
        <v>107.84800000000001</v>
      </c>
      <c r="S33" s="284">
        <f t="shared" si="9"/>
        <v>3.8051166592638004</v>
      </c>
      <c r="T33" s="179"/>
    </row>
    <row r="34" spans="1:20" ht="15" customHeight="1" x14ac:dyDescent="0.15">
      <c r="B34" s="356" t="s">
        <v>328</v>
      </c>
      <c r="C34" s="356"/>
      <c r="D34" s="8"/>
      <c r="E34" s="8"/>
      <c r="F34" s="9"/>
      <c r="G34" s="9"/>
      <c r="H34" s="8"/>
      <c r="I34" s="8"/>
      <c r="J34" s="9"/>
      <c r="K34" s="9"/>
      <c r="L34" s="8"/>
      <c r="M34" s="8"/>
      <c r="N34" s="9"/>
      <c r="O34" s="9"/>
      <c r="P34" s="8"/>
      <c r="Q34" s="8"/>
      <c r="S34" s="138" t="s">
        <v>28</v>
      </c>
    </row>
    <row r="35" spans="1:20" ht="15.75" customHeight="1" x14ac:dyDescent="0.15">
      <c r="C35" s="19" t="s">
        <v>329</v>
      </c>
      <c r="D35" s="361"/>
    </row>
    <row r="36" spans="1:20" ht="24.95" hidden="1" customHeight="1" x14ac:dyDescent="0.15">
      <c r="D36" s="263"/>
      <c r="E36" s="103">
        <v>561826</v>
      </c>
      <c r="I36" s="103">
        <v>626946</v>
      </c>
      <c r="J36" s="3">
        <f>ROUND(I36/E36,5)*100</f>
        <v>111.59099999999999</v>
      </c>
    </row>
  </sheetData>
  <sheetProtection sheet="1" objects="1" scenarios="1"/>
  <mergeCells count="19">
    <mergeCell ref="B27:C27"/>
    <mergeCell ref="P4:P5"/>
    <mergeCell ref="K4:K5"/>
    <mergeCell ref="L4:L5"/>
    <mergeCell ref="M4:M5"/>
    <mergeCell ref="D4:D5"/>
    <mergeCell ref="E4:E5"/>
    <mergeCell ref="G4:G5"/>
    <mergeCell ref="H4:H5"/>
    <mergeCell ref="Q4:Q5"/>
    <mergeCell ref="S4:S5"/>
    <mergeCell ref="B6:C6"/>
    <mergeCell ref="B3:C5"/>
    <mergeCell ref="D3:G3"/>
    <mergeCell ref="H3:K3"/>
    <mergeCell ref="L3:O3"/>
    <mergeCell ref="P3:S3"/>
    <mergeCell ref="O4:O5"/>
    <mergeCell ref="I4:I5"/>
  </mergeCells>
  <phoneticPr fontId="28"/>
  <printOptions horizontalCentered="1"/>
  <pageMargins left="0.59055118110236227" right="0.59055118110236227" top="0.59055118110236227" bottom="0.59055118110236227" header="0.39370078740157483" footer="0.39370078740157483"/>
  <pageSetup paperSize="9" scale="89" firstPageNumber="158" orientation="portrait" useFirstPageNumber="1" verticalDpi="300" r:id="rId1"/>
  <headerFooter scaleWithDoc="0" alignWithMargins="0">
    <oddHeader>&amp;L&amp;"ＭＳ 明朝,標準"&amp;10財　政</oddHeader>
    <oddFooter>&amp;C&amp;"ＭＳ 明朝,標準"&amp;12&amp;A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S36"/>
  <sheetViews>
    <sheetView view="pageBreakPreview" zoomScaleNormal="90" zoomScaleSheetLayoutView="100" workbookViewId="0">
      <pane xSplit="2" topLeftCell="C1" activePane="topRight" state="frozen"/>
      <selection activeCell="P9" sqref="P9"/>
      <selection pane="topRight" activeCell="J1" sqref="A1:J1048576"/>
    </sheetView>
  </sheetViews>
  <sheetFormatPr defaultRowHeight="24.95" customHeight="1" x14ac:dyDescent="0.15"/>
  <cols>
    <col min="1" max="1" width="11.25" style="19" hidden="1" customWidth="1"/>
    <col min="2" max="2" width="2.75" style="19" hidden="1" customWidth="1"/>
    <col min="3" max="3" width="21.625" style="19" hidden="1" customWidth="1"/>
    <col min="4" max="4" width="12.75" style="441" hidden="1" customWidth="1"/>
    <col min="5" max="5" width="12.75" style="103" hidden="1" customWidth="1"/>
    <col min="6" max="6" width="10.125" style="10" hidden="1" customWidth="1"/>
    <col min="7" max="7" width="8.375" style="10" hidden="1" customWidth="1"/>
    <col min="8" max="9" width="12.75" style="103" hidden="1" customWidth="1"/>
    <col min="10" max="10" width="9.125" style="10" hidden="1" customWidth="1"/>
    <col min="11" max="11" width="9.125" style="10" customWidth="1"/>
    <col min="12" max="13" width="14.125" style="103" customWidth="1"/>
    <col min="14" max="15" width="9.125" style="10" customWidth="1"/>
    <col min="16" max="17" width="14.125" style="103" customWidth="1"/>
    <col min="18" max="19" width="9.125" style="10" customWidth="1"/>
    <col min="20" max="16384" width="9" style="19"/>
  </cols>
  <sheetData>
    <row r="1" spans="1:19" ht="5.0999999999999996" customHeight="1" x14ac:dyDescent="0.15">
      <c r="D1" s="103"/>
      <c r="P1" s="441"/>
      <c r="Q1" s="441"/>
      <c r="R1" s="101"/>
      <c r="S1" s="3"/>
    </row>
    <row r="2" spans="1:19" ht="18" customHeight="1" thickBot="1" x14ac:dyDescent="0.2">
      <c r="B2" s="428" t="s">
        <v>445</v>
      </c>
      <c r="D2" s="103"/>
      <c r="P2" s="441"/>
      <c r="Q2" s="441"/>
      <c r="R2" s="101"/>
      <c r="S2" s="3" t="s">
        <v>1</v>
      </c>
    </row>
    <row r="3" spans="1:19" ht="17.25" customHeight="1" x14ac:dyDescent="0.15">
      <c r="B3" s="547" t="s">
        <v>30</v>
      </c>
      <c r="C3" s="548"/>
      <c r="D3" s="551" t="s">
        <v>424</v>
      </c>
      <c r="E3" s="551"/>
      <c r="F3" s="551"/>
      <c r="G3" s="551"/>
      <c r="H3" s="548" t="s">
        <v>425</v>
      </c>
      <c r="I3" s="548"/>
      <c r="J3" s="548"/>
      <c r="K3" s="548"/>
      <c r="L3" s="548" t="s">
        <v>428</v>
      </c>
      <c r="M3" s="548"/>
      <c r="N3" s="548"/>
      <c r="O3" s="548"/>
      <c r="P3" s="552" t="s">
        <v>439</v>
      </c>
      <c r="Q3" s="552"/>
      <c r="R3" s="552"/>
      <c r="S3" s="553"/>
    </row>
    <row r="4" spans="1:19" ht="13.5" customHeight="1" x14ac:dyDescent="0.15">
      <c r="A4" s="19" t="s">
        <v>423</v>
      </c>
      <c r="B4" s="549"/>
      <c r="C4" s="550"/>
      <c r="D4" s="559" t="s">
        <v>31</v>
      </c>
      <c r="E4" s="555" t="s">
        <v>32</v>
      </c>
      <c r="F4" s="433" t="s">
        <v>33</v>
      </c>
      <c r="G4" s="554" t="s">
        <v>34</v>
      </c>
      <c r="H4" s="555" t="s">
        <v>31</v>
      </c>
      <c r="I4" s="555" t="s">
        <v>32</v>
      </c>
      <c r="J4" s="106" t="s">
        <v>33</v>
      </c>
      <c r="K4" s="558" t="s">
        <v>34</v>
      </c>
      <c r="L4" s="555" t="s">
        <v>31</v>
      </c>
      <c r="M4" s="555" t="s">
        <v>32</v>
      </c>
      <c r="N4" s="105" t="s">
        <v>33</v>
      </c>
      <c r="O4" s="554" t="s">
        <v>34</v>
      </c>
      <c r="P4" s="543" t="s">
        <v>31</v>
      </c>
      <c r="Q4" s="543" t="s">
        <v>32</v>
      </c>
      <c r="R4" s="124" t="s">
        <v>33</v>
      </c>
      <c r="S4" s="544" t="s">
        <v>34</v>
      </c>
    </row>
    <row r="5" spans="1:19" ht="13.5" customHeight="1" x14ac:dyDescent="0.15">
      <c r="A5" s="19" t="s">
        <v>385</v>
      </c>
      <c r="B5" s="549"/>
      <c r="C5" s="550"/>
      <c r="D5" s="559"/>
      <c r="E5" s="555"/>
      <c r="F5" s="434" t="s">
        <v>35</v>
      </c>
      <c r="G5" s="554"/>
      <c r="H5" s="555"/>
      <c r="I5" s="555"/>
      <c r="J5" s="108" t="s">
        <v>35</v>
      </c>
      <c r="K5" s="558"/>
      <c r="L5" s="555"/>
      <c r="M5" s="555"/>
      <c r="N5" s="107" t="s">
        <v>35</v>
      </c>
      <c r="O5" s="554"/>
      <c r="P5" s="543"/>
      <c r="Q5" s="543"/>
      <c r="R5" s="125" t="s">
        <v>35</v>
      </c>
      <c r="S5" s="544"/>
    </row>
    <row r="6" spans="1:19" s="98" customFormat="1" ht="26.25" customHeight="1" x14ac:dyDescent="0.15">
      <c r="A6" s="134">
        <f>SUM(A7:A26)</f>
        <v>42982464</v>
      </c>
      <c r="B6" s="545" t="s">
        <v>36</v>
      </c>
      <c r="C6" s="546"/>
      <c r="D6" s="134">
        <f>SUM(D7:D26)</f>
        <v>47924129</v>
      </c>
      <c r="E6" s="134">
        <f>SUM(E7:E26)</f>
        <v>44681008</v>
      </c>
      <c r="F6" s="3">
        <f>ROUND(E6/A6,5)*100</f>
        <v>103.952</v>
      </c>
      <c r="G6" s="135">
        <f>SUM(G7:G26)</f>
        <v>100.00000000000003</v>
      </c>
      <c r="H6" s="134">
        <f>SUM(H7:H26)</f>
        <v>50497485</v>
      </c>
      <c r="I6" s="134">
        <f>SUM(I7:I26)</f>
        <v>46627440</v>
      </c>
      <c r="J6" s="135">
        <f>ROUND(I6/E6,5)*100</f>
        <v>104.35600000000001</v>
      </c>
      <c r="K6" s="135">
        <v>100</v>
      </c>
      <c r="L6" s="134">
        <f>SUM(L7:L26)</f>
        <v>57832708</v>
      </c>
      <c r="M6" s="134">
        <f>SUM(M7:M26)</f>
        <v>53533830</v>
      </c>
      <c r="N6" s="135">
        <f>ROUND(M6/I6,5)*100</f>
        <v>114.812</v>
      </c>
      <c r="O6" s="135">
        <f>M6/M6*100</f>
        <v>100</v>
      </c>
      <c r="P6" s="278">
        <f>SUM(P7:P26)</f>
        <v>55911232</v>
      </c>
      <c r="Q6" s="278">
        <f>SUM(Q7:Q26)</f>
        <v>53575200</v>
      </c>
      <c r="R6" s="279">
        <f>ROUND(Q6/M6,5)*100</f>
        <v>100.077</v>
      </c>
      <c r="S6" s="280">
        <f>Q6/Q6*100</f>
        <v>100</v>
      </c>
    </row>
    <row r="7" spans="1:19" ht="26.25" customHeight="1" x14ac:dyDescent="0.15">
      <c r="A7" s="133">
        <v>13984803</v>
      </c>
      <c r="B7" s="81"/>
      <c r="C7" s="457" t="s">
        <v>37</v>
      </c>
      <c r="D7" s="133">
        <v>13952613</v>
      </c>
      <c r="E7" s="133">
        <v>14333664</v>
      </c>
      <c r="F7" s="3">
        <f t="shared" ref="F7:F33" si="0">ROUND(E7/A7,5)*100</f>
        <v>102.495</v>
      </c>
      <c r="G7" s="74">
        <f>E7/E6*100</f>
        <v>32.079992465702659</v>
      </c>
      <c r="H7" s="133">
        <v>13815424</v>
      </c>
      <c r="I7" s="133">
        <v>14088234</v>
      </c>
      <c r="J7" s="74">
        <f>ROUND(I7/E7,5)*100</f>
        <v>98.287999999999997</v>
      </c>
      <c r="K7" s="74">
        <f>I7/I6*100</f>
        <v>30.214470277587619</v>
      </c>
      <c r="L7" s="133">
        <v>13301828</v>
      </c>
      <c r="M7" s="133">
        <v>13505815</v>
      </c>
      <c r="N7" s="74">
        <f>ROUND(M7/I7,5)*100</f>
        <v>95.866</v>
      </c>
      <c r="O7" s="74">
        <v>25.22</v>
      </c>
      <c r="P7" s="340">
        <v>13482341</v>
      </c>
      <c r="Q7" s="340">
        <v>14024325</v>
      </c>
      <c r="R7" s="282">
        <f>ROUND(Q7/M7,5)*100</f>
        <v>103.839</v>
      </c>
      <c r="S7" s="371">
        <f t="shared" ref="S7:S26" si="1">Q7/$Q$6*100</f>
        <v>26.176897146440893</v>
      </c>
    </row>
    <row r="8" spans="1:19" ht="26.25" customHeight="1" x14ac:dyDescent="0.15">
      <c r="A8" s="133">
        <v>173061</v>
      </c>
      <c r="B8" s="81"/>
      <c r="C8" s="457" t="s">
        <v>38</v>
      </c>
      <c r="D8" s="133">
        <v>172199</v>
      </c>
      <c r="E8" s="133">
        <v>164562</v>
      </c>
      <c r="F8" s="3">
        <f t="shared" si="0"/>
        <v>95.088999999999999</v>
      </c>
      <c r="G8" s="74">
        <f>E8/E6*100</f>
        <v>0.36830413494700032</v>
      </c>
      <c r="H8" s="133">
        <v>168066</v>
      </c>
      <c r="I8" s="133">
        <v>172753</v>
      </c>
      <c r="J8" s="74">
        <f t="shared" ref="J8:J14" si="2">ROUND(I8/E8,5)*100</f>
        <v>104.977</v>
      </c>
      <c r="K8" s="74">
        <f>I8/I6*100</f>
        <v>0.37049642871236338</v>
      </c>
      <c r="L8" s="133">
        <v>168778</v>
      </c>
      <c r="M8" s="133">
        <v>177231</v>
      </c>
      <c r="N8" s="74">
        <f t="shared" ref="N8:N14" si="3">ROUND(M8/I8,5)*100</f>
        <v>102.592</v>
      </c>
      <c r="O8" s="74">
        <f>M8/M6*100</f>
        <v>0.33106355364448986</v>
      </c>
      <c r="P8" s="340">
        <v>171559</v>
      </c>
      <c r="Q8" s="340">
        <v>177029</v>
      </c>
      <c r="R8" s="282">
        <f t="shared" ref="R8:R14" si="4">ROUND(Q8/M8,5)*100</f>
        <v>99.885999999999996</v>
      </c>
      <c r="S8" s="371">
        <f t="shared" si="1"/>
        <v>0.33043087100001489</v>
      </c>
    </row>
    <row r="9" spans="1:19" ht="26.25" customHeight="1" x14ac:dyDescent="0.15">
      <c r="A9" s="133">
        <v>26376</v>
      </c>
      <c r="B9" s="81"/>
      <c r="C9" s="457" t="s">
        <v>39</v>
      </c>
      <c r="D9" s="133">
        <v>22227</v>
      </c>
      <c r="E9" s="133">
        <v>21334</v>
      </c>
      <c r="F9" s="3">
        <f t="shared" si="0"/>
        <v>80.884</v>
      </c>
      <c r="G9" s="74">
        <f>E9/E6*100</f>
        <v>4.7747356102619709E-2</v>
      </c>
      <c r="H9" s="133">
        <v>18988</v>
      </c>
      <c r="I9" s="133">
        <v>17980</v>
      </c>
      <c r="J9" s="74">
        <f t="shared" si="2"/>
        <v>84.279000000000011</v>
      </c>
      <c r="K9" s="74">
        <f>I9/I6*100</f>
        <v>3.8560984690559894E-2</v>
      </c>
      <c r="L9" s="133">
        <v>9953</v>
      </c>
      <c r="M9" s="133">
        <v>10571</v>
      </c>
      <c r="N9" s="74">
        <f t="shared" si="3"/>
        <v>58.792999999999992</v>
      </c>
      <c r="O9" s="74">
        <f>M9/M6*100</f>
        <v>1.9746392141193708E-2</v>
      </c>
      <c r="P9" s="340">
        <v>13335</v>
      </c>
      <c r="Q9" s="340">
        <v>12797</v>
      </c>
      <c r="R9" s="282">
        <f t="shared" si="4"/>
        <v>121.05799999999999</v>
      </c>
      <c r="S9" s="371">
        <f t="shared" si="1"/>
        <v>2.3886051755289763E-2</v>
      </c>
    </row>
    <row r="10" spans="1:19" ht="26.25" customHeight="1" x14ac:dyDescent="0.15">
      <c r="A10" s="133">
        <v>18772</v>
      </c>
      <c r="B10" s="81"/>
      <c r="C10" s="457" t="s">
        <v>40</v>
      </c>
      <c r="D10" s="133">
        <v>29652</v>
      </c>
      <c r="E10" s="133">
        <v>31761</v>
      </c>
      <c r="F10" s="3">
        <f t="shared" si="0"/>
        <v>169.19299999999998</v>
      </c>
      <c r="G10" s="74">
        <f>E10/E6*100</f>
        <v>7.1083893183430419E-2</v>
      </c>
      <c r="H10" s="133">
        <v>36841</v>
      </c>
      <c r="I10" s="133">
        <v>36024</v>
      </c>
      <c r="J10" s="74">
        <f t="shared" si="2"/>
        <v>113.422</v>
      </c>
      <c r="K10" s="74">
        <f>I10/I6*100</f>
        <v>7.7259227613611217E-2</v>
      </c>
      <c r="L10" s="133">
        <v>28255</v>
      </c>
      <c r="M10" s="133">
        <v>17300</v>
      </c>
      <c r="N10" s="74">
        <f t="shared" si="3"/>
        <v>48.024000000000001</v>
      </c>
      <c r="O10" s="74">
        <f>M10/M6*100</f>
        <v>3.2316014004602323E-2</v>
      </c>
      <c r="P10" s="340">
        <v>18550</v>
      </c>
      <c r="Q10" s="340">
        <v>25881</v>
      </c>
      <c r="R10" s="282">
        <f t="shared" si="4"/>
        <v>149.601</v>
      </c>
      <c r="S10" s="371">
        <f t="shared" si="1"/>
        <v>4.830779913094118E-2</v>
      </c>
    </row>
    <row r="11" spans="1:19" ht="26.25" customHeight="1" x14ac:dyDescent="0.15">
      <c r="A11" s="133">
        <v>30797</v>
      </c>
      <c r="B11" s="81"/>
      <c r="C11" s="5" t="s">
        <v>41</v>
      </c>
      <c r="D11" s="133">
        <v>25920</v>
      </c>
      <c r="E11" s="133">
        <v>23884</v>
      </c>
      <c r="F11" s="3">
        <f t="shared" si="0"/>
        <v>77.553000000000011</v>
      </c>
      <c r="G11" s="74">
        <f>E11/E6*100</f>
        <v>5.3454478914173112E-2</v>
      </c>
      <c r="H11" s="133">
        <v>31495</v>
      </c>
      <c r="I11" s="133">
        <v>28931</v>
      </c>
      <c r="J11" s="74">
        <f t="shared" si="2"/>
        <v>121.13100000000001</v>
      </c>
      <c r="K11" s="74">
        <f>I11/I6*100</f>
        <v>6.2047155065772436E-2</v>
      </c>
      <c r="L11" s="133">
        <v>30173</v>
      </c>
      <c r="M11" s="133">
        <v>13659</v>
      </c>
      <c r="N11" s="74">
        <f t="shared" si="3"/>
        <v>47.211999999999996</v>
      </c>
      <c r="O11" s="74">
        <f>M11/M6*100</f>
        <v>2.5514707242130816E-2</v>
      </c>
      <c r="P11" s="340">
        <v>13601</v>
      </c>
      <c r="Q11" s="340">
        <v>28724</v>
      </c>
      <c r="R11" s="282">
        <f t="shared" si="4"/>
        <v>210.29399999999998</v>
      </c>
      <c r="S11" s="371">
        <f t="shared" si="1"/>
        <v>5.3614358882468009E-2</v>
      </c>
    </row>
    <row r="12" spans="1:19" ht="26.25" customHeight="1" x14ac:dyDescent="0.15">
      <c r="A12" s="133">
        <v>942248</v>
      </c>
      <c r="B12" s="81"/>
      <c r="C12" s="457" t="s">
        <v>42</v>
      </c>
      <c r="D12" s="133">
        <v>1139286</v>
      </c>
      <c r="E12" s="133">
        <v>1122142</v>
      </c>
      <c r="F12" s="3">
        <f t="shared" si="0"/>
        <v>119.092</v>
      </c>
      <c r="G12" s="74">
        <f>E12/E6*100</f>
        <v>2.5114518454910417</v>
      </c>
      <c r="H12" s="133">
        <v>1846826</v>
      </c>
      <c r="I12" s="133">
        <v>1968363</v>
      </c>
      <c r="J12" s="74">
        <f t="shared" si="2"/>
        <v>175.411</v>
      </c>
      <c r="K12" s="74">
        <f>I12/I6*100</f>
        <v>4.2214691606487511</v>
      </c>
      <c r="L12" s="133">
        <v>1781276</v>
      </c>
      <c r="M12" s="133">
        <v>1781276</v>
      </c>
      <c r="N12" s="74">
        <f t="shared" si="3"/>
        <v>90.495000000000005</v>
      </c>
      <c r="O12" s="74">
        <f>M12/M6*100</f>
        <v>3.327383824396648</v>
      </c>
      <c r="P12" s="340">
        <v>1909199</v>
      </c>
      <c r="Q12" s="340">
        <v>1926475</v>
      </c>
      <c r="R12" s="282">
        <f t="shared" si="4"/>
        <v>108.151</v>
      </c>
      <c r="S12" s="371">
        <f t="shared" si="1"/>
        <v>3.5958335199868596</v>
      </c>
    </row>
    <row r="13" spans="1:19" ht="26.25" customHeight="1" x14ac:dyDescent="0.15">
      <c r="A13" s="133">
        <v>36626</v>
      </c>
      <c r="B13" s="81"/>
      <c r="C13" s="457" t="s">
        <v>43</v>
      </c>
      <c r="D13" s="133">
        <v>15587</v>
      </c>
      <c r="E13" s="133">
        <v>15792</v>
      </c>
      <c r="F13" s="3">
        <f t="shared" si="0"/>
        <v>43.116999999999997</v>
      </c>
      <c r="G13" s="74">
        <f>E13/E6*100</f>
        <v>3.5343875858843653E-2</v>
      </c>
      <c r="H13" s="133">
        <v>32278</v>
      </c>
      <c r="I13" s="133">
        <v>30233</v>
      </c>
      <c r="J13" s="74">
        <f t="shared" si="2"/>
        <v>191.44499999999999</v>
      </c>
      <c r="K13" s="74">
        <f>I13/I6*100</f>
        <v>6.4839502233019874E-2</v>
      </c>
      <c r="L13" s="133">
        <v>34905</v>
      </c>
      <c r="M13" s="133">
        <v>33416</v>
      </c>
      <c r="N13" s="74">
        <f t="shared" si="3"/>
        <v>110.52800000000001</v>
      </c>
      <c r="O13" s="74">
        <f>M13/M6*100</f>
        <v>6.2420342426461925E-2</v>
      </c>
      <c r="P13" s="340">
        <v>47158</v>
      </c>
      <c r="Q13" s="340">
        <v>46048</v>
      </c>
      <c r="R13" s="282">
        <f>ROUND(Q13/M13,5)*100</f>
        <v>137.80199999999999</v>
      </c>
      <c r="S13" s="371">
        <f t="shared" si="1"/>
        <v>8.5950215771476352E-2</v>
      </c>
    </row>
    <row r="14" spans="1:19" ht="26.25" customHeight="1" x14ac:dyDescent="0.15">
      <c r="A14" s="133">
        <v>503286</v>
      </c>
      <c r="B14" s="81"/>
      <c r="C14" s="6" t="s">
        <v>44</v>
      </c>
      <c r="D14" s="133">
        <v>492532</v>
      </c>
      <c r="E14" s="133">
        <v>492532</v>
      </c>
      <c r="F14" s="3">
        <f t="shared" si="0"/>
        <v>97.863</v>
      </c>
      <c r="G14" s="74">
        <f>E14/E6*100</f>
        <v>1.1023296520078507</v>
      </c>
      <c r="H14" s="133">
        <v>481315</v>
      </c>
      <c r="I14" s="133">
        <v>481315</v>
      </c>
      <c r="J14" s="74">
        <f t="shared" si="2"/>
        <v>97.722999999999999</v>
      </c>
      <c r="K14" s="74">
        <f>I14/I6*100</f>
        <v>1.0322569714314147</v>
      </c>
      <c r="L14" s="133">
        <v>477377</v>
      </c>
      <c r="M14" s="133">
        <v>477377</v>
      </c>
      <c r="N14" s="74">
        <f t="shared" si="3"/>
        <v>99.182000000000002</v>
      </c>
      <c r="O14" s="74">
        <f>M14/M6*100</f>
        <v>0.89172958482514697</v>
      </c>
      <c r="P14" s="340">
        <v>471887</v>
      </c>
      <c r="Q14" s="340">
        <v>471887</v>
      </c>
      <c r="R14" s="282">
        <f t="shared" si="4"/>
        <v>98.850000000000009</v>
      </c>
      <c r="S14" s="371">
        <f t="shared" si="1"/>
        <v>0.88079372545506129</v>
      </c>
    </row>
    <row r="15" spans="1:19" ht="26.25" customHeight="1" x14ac:dyDescent="0.15">
      <c r="A15" s="133">
        <v>4928154</v>
      </c>
      <c r="B15" s="81"/>
      <c r="C15" s="6" t="s">
        <v>45</v>
      </c>
      <c r="D15" s="133">
        <v>4905077</v>
      </c>
      <c r="E15" s="133">
        <v>4992348</v>
      </c>
      <c r="F15" s="3">
        <f t="shared" si="0"/>
        <v>101.30300000000001</v>
      </c>
      <c r="G15" s="74">
        <f>E15/E6*100</f>
        <v>11.173311040789411</v>
      </c>
      <c r="H15" s="133">
        <v>4684019</v>
      </c>
      <c r="I15" s="133">
        <v>4789826</v>
      </c>
      <c r="J15" s="74">
        <f>ROUND(I15/E15,5)*100</f>
        <v>95.942999999999998</v>
      </c>
      <c r="K15" s="74">
        <f>I15/I6*100</f>
        <v>10.272547667210553</v>
      </c>
      <c r="L15" s="133">
        <v>5004285</v>
      </c>
      <c r="M15" s="133">
        <v>5000241</v>
      </c>
      <c r="N15" s="74">
        <f>ROUND(M15/I15,5)*100</f>
        <v>104.393</v>
      </c>
      <c r="O15" s="74">
        <f>M15/M6*100</f>
        <v>9.3403386232593473</v>
      </c>
      <c r="P15" s="340">
        <v>5291481</v>
      </c>
      <c r="Q15" s="340">
        <v>5237146</v>
      </c>
      <c r="R15" s="282">
        <f>ROUND(Q15/M15,5)*100</f>
        <v>104.738</v>
      </c>
      <c r="S15" s="371">
        <f t="shared" si="1"/>
        <v>9.775317684301692</v>
      </c>
    </row>
    <row r="16" spans="1:19" ht="26.25" customHeight="1" x14ac:dyDescent="0.15">
      <c r="A16" s="133">
        <v>17739</v>
      </c>
      <c r="B16" s="81"/>
      <c r="C16" s="7" t="s">
        <v>46</v>
      </c>
      <c r="D16" s="133">
        <v>17500</v>
      </c>
      <c r="E16" s="133">
        <v>16566</v>
      </c>
      <c r="F16" s="3">
        <f t="shared" si="0"/>
        <v>93.387</v>
      </c>
      <c r="G16" s="74">
        <f>E16/E6*100</f>
        <v>3.707615548870339E-2</v>
      </c>
      <c r="H16" s="133">
        <v>17000</v>
      </c>
      <c r="I16" s="133">
        <v>17832</v>
      </c>
      <c r="J16" s="74">
        <f>ROUND(I16/E16,5)*100</f>
        <v>107.642</v>
      </c>
      <c r="K16" s="74">
        <f>I16/I6*100</f>
        <v>3.8243575027923471E-2</v>
      </c>
      <c r="L16" s="133">
        <v>17500</v>
      </c>
      <c r="M16" s="133">
        <v>16276</v>
      </c>
      <c r="N16" s="74">
        <f>ROUND(M16/I16,5)*100</f>
        <v>91.274000000000001</v>
      </c>
      <c r="O16" s="74">
        <f>M16/M6*100</f>
        <v>3.0403204851959967E-2</v>
      </c>
      <c r="P16" s="340">
        <v>18000</v>
      </c>
      <c r="Q16" s="340">
        <v>15403</v>
      </c>
      <c r="R16" s="282">
        <f>ROUND(Q16/M16,5)*100</f>
        <v>94.635999999999996</v>
      </c>
      <c r="S16" s="371">
        <f t="shared" si="1"/>
        <v>2.8750242649584139E-2</v>
      </c>
    </row>
    <row r="17" spans="1:19" ht="26.25" customHeight="1" x14ac:dyDescent="0.15">
      <c r="A17" s="133">
        <v>646415</v>
      </c>
      <c r="B17" s="81"/>
      <c r="C17" s="457" t="s">
        <v>47</v>
      </c>
      <c r="D17" s="133">
        <v>714396</v>
      </c>
      <c r="E17" s="133">
        <v>671139</v>
      </c>
      <c r="F17" s="3">
        <f t="shared" si="0"/>
        <v>103.82499999999999</v>
      </c>
      <c r="G17" s="74">
        <f>E17/E6*100</f>
        <v>1.5020677241659364</v>
      </c>
      <c r="H17" s="133">
        <v>665902</v>
      </c>
      <c r="I17" s="133">
        <v>604689</v>
      </c>
      <c r="J17" s="74">
        <f>ROUND(I17/E17,5)*100</f>
        <v>90.09899999999999</v>
      </c>
      <c r="K17" s="74">
        <f>I17/I6*100</f>
        <v>1.296852239796995</v>
      </c>
      <c r="L17" s="133">
        <v>640036</v>
      </c>
      <c r="M17" s="133">
        <v>602423</v>
      </c>
      <c r="N17" s="74">
        <f t="shared" ref="N17:N27" si="5">ROUND(M17/I17,5)*100</f>
        <v>99.625</v>
      </c>
      <c r="O17" s="74">
        <f>M17/M6*100</f>
        <v>1.1253127228147137</v>
      </c>
      <c r="P17" s="340">
        <v>652011</v>
      </c>
      <c r="Q17" s="340">
        <v>635045</v>
      </c>
      <c r="R17" s="282">
        <f t="shared" ref="R17:R33" si="6">ROUND(Q17/M17,5)*100</f>
        <v>105.41499999999999</v>
      </c>
      <c r="S17" s="371">
        <f t="shared" si="1"/>
        <v>1.1853338858277711</v>
      </c>
    </row>
    <row r="18" spans="1:19" ht="26.25" customHeight="1" x14ac:dyDescent="0.15">
      <c r="A18" s="133">
        <v>508853</v>
      </c>
      <c r="B18" s="81"/>
      <c r="C18" s="457" t="s">
        <v>48</v>
      </c>
      <c r="D18" s="133">
        <v>508539</v>
      </c>
      <c r="E18" s="133">
        <v>521480</v>
      </c>
      <c r="F18" s="3">
        <f t="shared" si="0"/>
        <v>102.48099999999999</v>
      </c>
      <c r="G18" s="74">
        <f>E18/E6*100</f>
        <v>1.1671178053995559</v>
      </c>
      <c r="H18" s="133">
        <v>621362</v>
      </c>
      <c r="I18" s="133">
        <v>610398</v>
      </c>
      <c r="J18" s="74">
        <f t="shared" ref="J18:J29" si="7">ROUND(I18/E18,5)*100</f>
        <v>117.05099999999999</v>
      </c>
      <c r="K18" s="74">
        <f>I18/I6*100</f>
        <v>1.3090961030672068</v>
      </c>
      <c r="L18" s="133">
        <v>651686</v>
      </c>
      <c r="M18" s="133">
        <v>632884</v>
      </c>
      <c r="N18" s="74">
        <f t="shared" si="5"/>
        <v>103.684</v>
      </c>
      <c r="O18" s="74">
        <f>M18/M6*100</f>
        <v>1.1822131911727594</v>
      </c>
      <c r="P18" s="340">
        <v>647522</v>
      </c>
      <c r="Q18" s="340">
        <v>643603</v>
      </c>
      <c r="R18" s="282">
        <f t="shared" si="6"/>
        <v>101.69399999999999</v>
      </c>
      <c r="S18" s="371">
        <f t="shared" si="1"/>
        <v>1.2013076946049666</v>
      </c>
    </row>
    <row r="19" spans="1:19" ht="26.25" customHeight="1" x14ac:dyDescent="0.15">
      <c r="A19" s="133">
        <v>8861903</v>
      </c>
      <c r="B19" s="81"/>
      <c r="C19" s="457" t="s">
        <v>49</v>
      </c>
      <c r="D19" s="133">
        <v>10795769</v>
      </c>
      <c r="E19" s="133">
        <v>10447629</v>
      </c>
      <c r="F19" s="3">
        <f t="shared" si="0"/>
        <v>117.89400000000001</v>
      </c>
      <c r="G19" s="74">
        <f>E19/E6*100</f>
        <v>23.382706585312487</v>
      </c>
      <c r="H19" s="133">
        <v>10639242</v>
      </c>
      <c r="I19" s="133">
        <v>9472689</v>
      </c>
      <c r="J19" s="74">
        <f t="shared" si="7"/>
        <v>90.668000000000006</v>
      </c>
      <c r="K19" s="74">
        <f>I19/I6*100</f>
        <v>20.315696079390161</v>
      </c>
      <c r="L19" s="133">
        <v>12789479</v>
      </c>
      <c r="M19" s="133">
        <v>11133970</v>
      </c>
      <c r="N19" s="74">
        <f t="shared" si="5"/>
        <v>117.53800000000001</v>
      </c>
      <c r="O19" s="74">
        <f>M19/M6*100</f>
        <v>20.798007540278736</v>
      </c>
      <c r="P19" s="340">
        <v>11207988</v>
      </c>
      <c r="Q19" s="340">
        <v>10765836</v>
      </c>
      <c r="R19" s="282">
        <f t="shared" si="6"/>
        <v>96.694000000000003</v>
      </c>
      <c r="S19" s="371">
        <f t="shared" si="1"/>
        <v>20.094812525198229</v>
      </c>
    </row>
    <row r="20" spans="1:19" ht="26.25" customHeight="1" x14ac:dyDescent="0.15">
      <c r="A20" s="133">
        <v>6095910</v>
      </c>
      <c r="B20" s="81"/>
      <c r="C20" s="457" t="s">
        <v>50</v>
      </c>
      <c r="D20" s="133">
        <v>8070837</v>
      </c>
      <c r="E20" s="133">
        <v>6429495</v>
      </c>
      <c r="F20" s="3">
        <f t="shared" si="0"/>
        <v>105.47200000000001</v>
      </c>
      <c r="G20" s="74">
        <f>E20/E6*100</f>
        <v>14.389771600497465</v>
      </c>
      <c r="H20" s="133">
        <v>9811137</v>
      </c>
      <c r="I20" s="133">
        <v>7929475</v>
      </c>
      <c r="J20" s="74">
        <f t="shared" si="7"/>
        <v>123.33000000000001</v>
      </c>
      <c r="K20" s="74">
        <f>I20/I6*100</f>
        <v>17.006026923202302</v>
      </c>
      <c r="L20" s="133">
        <v>11736900</v>
      </c>
      <c r="M20" s="133">
        <v>9620428</v>
      </c>
      <c r="N20" s="74">
        <f t="shared" si="5"/>
        <v>121.32499999999999</v>
      </c>
      <c r="O20" s="74">
        <f>M20/M6*100</f>
        <v>17.970744854235164</v>
      </c>
      <c r="P20" s="340">
        <v>11166580</v>
      </c>
      <c r="Q20" s="340">
        <v>9982690</v>
      </c>
      <c r="R20" s="282">
        <f t="shared" si="6"/>
        <v>103.76600000000001</v>
      </c>
      <c r="S20" s="371">
        <f t="shared" si="1"/>
        <v>18.633042900446476</v>
      </c>
    </row>
    <row r="21" spans="1:19" ht="26.25" customHeight="1" x14ac:dyDescent="0.15">
      <c r="A21" s="133">
        <v>892762</v>
      </c>
      <c r="B21" s="81"/>
      <c r="C21" s="457" t="s">
        <v>51</v>
      </c>
      <c r="D21" s="133">
        <v>134203</v>
      </c>
      <c r="E21" s="133">
        <v>243101</v>
      </c>
      <c r="F21" s="3">
        <f t="shared" si="0"/>
        <v>27.229999999999997</v>
      </c>
      <c r="G21" s="74">
        <f>E21/E6*100</f>
        <v>0.54408127945546791</v>
      </c>
      <c r="H21" s="133">
        <v>33588</v>
      </c>
      <c r="I21" s="133">
        <v>35834</v>
      </c>
      <c r="J21" s="74">
        <f t="shared" si="7"/>
        <v>14.74</v>
      </c>
      <c r="K21" s="74">
        <f>I21/I6*100</f>
        <v>7.6851742235902284E-2</v>
      </c>
      <c r="L21" s="133">
        <v>214594</v>
      </c>
      <c r="M21" s="133">
        <v>224346</v>
      </c>
      <c r="N21" s="74">
        <f t="shared" si="5"/>
        <v>626.06999999999994</v>
      </c>
      <c r="O21" s="74">
        <f>M21/M6*100</f>
        <v>0.41907332242060769</v>
      </c>
      <c r="P21" s="340">
        <v>465063</v>
      </c>
      <c r="Q21" s="340">
        <v>485417</v>
      </c>
      <c r="R21" s="282">
        <f t="shared" si="6"/>
        <v>216.37</v>
      </c>
      <c r="S21" s="371">
        <f t="shared" si="1"/>
        <v>0.90604794755782514</v>
      </c>
    </row>
    <row r="22" spans="1:19" ht="26.25" customHeight="1" x14ac:dyDescent="0.15">
      <c r="A22" s="133">
        <v>28140</v>
      </c>
      <c r="B22" s="81"/>
      <c r="C22" s="457" t="s">
        <v>52</v>
      </c>
      <c r="D22" s="133">
        <v>8569</v>
      </c>
      <c r="E22" s="133">
        <v>10903</v>
      </c>
      <c r="F22" s="3">
        <f t="shared" si="0"/>
        <v>38.746000000000002</v>
      </c>
      <c r="G22" s="74">
        <f>E22/E6*100</f>
        <v>2.4401866672300678E-2</v>
      </c>
      <c r="H22" s="133">
        <v>38217</v>
      </c>
      <c r="I22" s="133">
        <v>43194</v>
      </c>
      <c r="J22" s="74">
        <f t="shared" si="7"/>
        <v>396.166</v>
      </c>
      <c r="K22" s="74">
        <f>I22/I6*100</f>
        <v>9.2636438972416232E-2</v>
      </c>
      <c r="L22" s="133">
        <v>103505</v>
      </c>
      <c r="M22" s="133">
        <v>108699</v>
      </c>
      <c r="N22" s="74">
        <f t="shared" si="5"/>
        <v>251.65299999999999</v>
      </c>
      <c r="O22" s="74">
        <f>M22/M6*100</f>
        <v>0.20304730672174959</v>
      </c>
      <c r="P22" s="340">
        <v>154322</v>
      </c>
      <c r="Q22" s="340">
        <v>140933</v>
      </c>
      <c r="R22" s="282">
        <f t="shared" si="6"/>
        <v>129.654</v>
      </c>
      <c r="S22" s="371">
        <f t="shared" si="1"/>
        <v>0.26305641416177633</v>
      </c>
    </row>
    <row r="23" spans="1:19" ht="26.25" customHeight="1" x14ac:dyDescent="0.15">
      <c r="A23" s="133">
        <v>194520</v>
      </c>
      <c r="B23" s="81"/>
      <c r="C23" s="457" t="s">
        <v>53</v>
      </c>
      <c r="D23" s="133">
        <v>1921460</v>
      </c>
      <c r="E23" s="133">
        <v>570559</v>
      </c>
      <c r="F23" s="3">
        <f t="shared" si="0"/>
        <v>293.31599999999997</v>
      </c>
      <c r="G23" s="74">
        <f>E23/E6*100</f>
        <v>1.2769608957792535</v>
      </c>
      <c r="H23" s="133">
        <v>2177514</v>
      </c>
      <c r="I23" s="133">
        <v>1437968</v>
      </c>
      <c r="J23" s="74">
        <f t="shared" si="7"/>
        <v>252.02800000000002</v>
      </c>
      <c r="K23" s="74">
        <f>I23/I6*100</f>
        <v>3.0839522821754746</v>
      </c>
      <c r="L23" s="133">
        <v>5310903</v>
      </c>
      <c r="M23" s="133">
        <v>5061737</v>
      </c>
      <c r="N23" s="74">
        <f t="shared" si="5"/>
        <v>352.00599999999997</v>
      </c>
      <c r="O23" s="74">
        <f>M23/M6*100</f>
        <v>9.4552117791684243</v>
      </c>
      <c r="P23" s="340">
        <v>5550831</v>
      </c>
      <c r="Q23" s="340">
        <v>4690411</v>
      </c>
      <c r="R23" s="282">
        <f t="shared" si="6"/>
        <v>92.664000000000001</v>
      </c>
      <c r="S23" s="371">
        <f t="shared" si="1"/>
        <v>8.7548175275127296</v>
      </c>
    </row>
    <row r="24" spans="1:19" ht="26.25" customHeight="1" x14ac:dyDescent="0.15">
      <c r="A24" s="133">
        <v>1608335</v>
      </c>
      <c r="B24" s="81"/>
      <c r="C24" s="457" t="s">
        <v>54</v>
      </c>
      <c r="D24" s="133">
        <v>1192160</v>
      </c>
      <c r="E24" s="133">
        <v>1192160</v>
      </c>
      <c r="F24" s="3">
        <f t="shared" si="0"/>
        <v>74.123999999999995</v>
      </c>
      <c r="G24" s="74">
        <f>E24/E6*100</f>
        <v>2.6681582474594125</v>
      </c>
      <c r="H24" s="133">
        <v>1057317</v>
      </c>
      <c r="I24" s="133">
        <v>1057317</v>
      </c>
      <c r="J24" s="74">
        <f t="shared" si="7"/>
        <v>88.688999999999993</v>
      </c>
      <c r="K24" s="74">
        <f>I24/I6*100</f>
        <v>2.2675853531740109</v>
      </c>
      <c r="L24" s="133">
        <v>1335927</v>
      </c>
      <c r="M24" s="133">
        <v>1335927</v>
      </c>
      <c r="N24" s="74">
        <f t="shared" si="5"/>
        <v>126.35099999999998</v>
      </c>
      <c r="O24" s="74">
        <f>M24/M6*100</f>
        <v>2.4954818289668421</v>
      </c>
      <c r="P24" s="340">
        <v>916210</v>
      </c>
      <c r="Q24" s="340">
        <v>916211</v>
      </c>
      <c r="R24" s="282">
        <f t="shared" si="6"/>
        <v>68.581999999999994</v>
      </c>
      <c r="S24" s="371">
        <f t="shared" si="1"/>
        <v>1.7101401394675149</v>
      </c>
    </row>
    <row r="25" spans="1:19" ht="26.25" customHeight="1" x14ac:dyDescent="0.15">
      <c r="A25" s="133">
        <v>382644</v>
      </c>
      <c r="B25" s="81"/>
      <c r="C25" s="457" t="s">
        <v>55</v>
      </c>
      <c r="D25" s="133">
        <v>309322</v>
      </c>
      <c r="E25" s="133">
        <v>344076</v>
      </c>
      <c r="F25" s="3">
        <f t="shared" si="0"/>
        <v>89.920999999999992</v>
      </c>
      <c r="G25" s="74">
        <f>E25/E6*100</f>
        <v>0.77007215235609716</v>
      </c>
      <c r="H25" s="133">
        <v>903236</v>
      </c>
      <c r="I25" s="133">
        <v>969153</v>
      </c>
      <c r="J25" s="74">
        <f t="shared" si="7"/>
        <v>281.66800000000001</v>
      </c>
      <c r="K25" s="74">
        <f>I25/I6*100</f>
        <v>2.0785035592775412</v>
      </c>
      <c r="L25" s="133">
        <v>488379</v>
      </c>
      <c r="M25" s="133">
        <v>485985</v>
      </c>
      <c r="N25" s="74">
        <f t="shared" si="5"/>
        <v>50.144999999999996</v>
      </c>
      <c r="O25" s="74">
        <f>M25/M6*100</f>
        <v>0.90780913676454678</v>
      </c>
      <c r="P25" s="340">
        <v>252662</v>
      </c>
      <c r="Q25" s="340">
        <v>282407</v>
      </c>
      <c r="R25" s="282">
        <f t="shared" si="6"/>
        <v>58.109999999999992</v>
      </c>
      <c r="S25" s="371">
        <f t="shared" si="1"/>
        <v>0.52712262390061071</v>
      </c>
    </row>
    <row r="26" spans="1:19" ht="26.25" customHeight="1" x14ac:dyDescent="0.15">
      <c r="A26" s="133">
        <v>3101120</v>
      </c>
      <c r="B26" s="81"/>
      <c r="C26" s="457" t="s">
        <v>56</v>
      </c>
      <c r="D26" s="133">
        <v>3496281</v>
      </c>
      <c r="E26" s="133">
        <v>3035881</v>
      </c>
      <c r="F26" s="3">
        <f t="shared" si="0"/>
        <v>97.896000000000001</v>
      </c>
      <c r="G26" s="410">
        <f>E26/E6*100</f>
        <v>6.7945669444162942</v>
      </c>
      <c r="H26" s="133">
        <v>3417718</v>
      </c>
      <c r="I26" s="133">
        <v>2835232</v>
      </c>
      <c r="J26" s="74">
        <f t="shared" si="7"/>
        <v>93.391000000000005</v>
      </c>
      <c r="K26" s="74">
        <f>I26/I6*100</f>
        <v>6.0806083284864014</v>
      </c>
      <c r="L26" s="133">
        <v>3706969</v>
      </c>
      <c r="M26" s="133">
        <v>3294269</v>
      </c>
      <c r="N26" s="74">
        <f t="shared" si="5"/>
        <v>116.19</v>
      </c>
      <c r="O26" s="74">
        <f>M26/M6*100</f>
        <v>6.153620990689439</v>
      </c>
      <c r="P26" s="340">
        <v>3460932</v>
      </c>
      <c r="Q26" s="340">
        <v>3066932</v>
      </c>
      <c r="R26" s="282">
        <f t="shared" si="6"/>
        <v>93.099000000000004</v>
      </c>
      <c r="S26" s="371">
        <f t="shared" si="1"/>
        <v>5.7245367259478268</v>
      </c>
    </row>
    <row r="27" spans="1:19" ht="26.25" customHeight="1" x14ac:dyDescent="0.15">
      <c r="A27" s="133">
        <f>SUM(A28:A33)</f>
        <v>24027068</v>
      </c>
      <c r="B27" s="556" t="s">
        <v>57</v>
      </c>
      <c r="C27" s="557"/>
      <c r="D27" s="133">
        <f>SUM(D28:D33)</f>
        <v>26837630</v>
      </c>
      <c r="E27" s="133">
        <f>SUM(E28:E33)</f>
        <v>24878165</v>
      </c>
      <c r="F27" s="3">
        <f t="shared" si="0"/>
        <v>103.542</v>
      </c>
      <c r="G27" s="74">
        <f>SUM(G28:G33)</f>
        <v>100</v>
      </c>
      <c r="H27" s="133">
        <f>SUM(H28:H33)</f>
        <v>29261904</v>
      </c>
      <c r="I27" s="133">
        <f>SUM(I28:I33)</f>
        <v>27450386</v>
      </c>
      <c r="J27" s="74">
        <f t="shared" si="7"/>
        <v>110.33900000000001</v>
      </c>
      <c r="K27" s="74">
        <f>SUM(K28:K33)</f>
        <v>100.00000000000001</v>
      </c>
      <c r="L27" s="133">
        <f>SUM(L28:L33)</f>
        <v>13845843</v>
      </c>
      <c r="M27" s="133">
        <f>SUM(M28:M33)</f>
        <v>27269877</v>
      </c>
      <c r="N27" s="74">
        <f t="shared" si="5"/>
        <v>99.341999999999999</v>
      </c>
      <c r="O27" s="74">
        <f>M27/M27*100</f>
        <v>100</v>
      </c>
      <c r="P27" s="340">
        <f>SUM(P28:P33)</f>
        <v>29357505</v>
      </c>
      <c r="Q27" s="340">
        <f>SUM(Q28:Q33)</f>
        <v>27563649</v>
      </c>
      <c r="R27" s="282">
        <f t="shared" si="6"/>
        <v>101.077</v>
      </c>
      <c r="S27" s="371">
        <f>Q27/Q27*100</f>
        <v>100</v>
      </c>
    </row>
    <row r="28" spans="1:19" ht="26.25" customHeight="1" x14ac:dyDescent="0.15">
      <c r="A28" s="133">
        <v>13909492</v>
      </c>
      <c r="B28" s="81"/>
      <c r="C28" s="457" t="s">
        <v>58</v>
      </c>
      <c r="D28" s="133">
        <v>15034510</v>
      </c>
      <c r="E28" s="133">
        <v>14142349</v>
      </c>
      <c r="F28" s="3">
        <f t="shared" si="0"/>
        <v>101.67399999999999</v>
      </c>
      <c r="G28" s="74">
        <f>E28/E27*100</f>
        <v>56.846431398778805</v>
      </c>
      <c r="H28" s="133">
        <v>17300077</v>
      </c>
      <c r="I28" s="133">
        <v>16120057</v>
      </c>
      <c r="J28" s="74">
        <f t="shared" si="7"/>
        <v>113.98399999999999</v>
      </c>
      <c r="K28" s="467">
        <f>I28/I27*100</f>
        <v>58.724336335379768</v>
      </c>
      <c r="L28" s="133">
        <v>1593932</v>
      </c>
      <c r="M28" s="133">
        <v>15556231</v>
      </c>
      <c r="N28" s="74">
        <f>ROUND(M28/I28,5)*100</f>
        <v>96.501999999999995</v>
      </c>
      <c r="O28" s="74">
        <v>57.05</v>
      </c>
      <c r="P28" s="340">
        <v>16284105</v>
      </c>
      <c r="Q28" s="340">
        <v>15680180</v>
      </c>
      <c r="R28" s="282">
        <f>ROUND(Q28/M28,5)*100</f>
        <v>100.797</v>
      </c>
      <c r="S28" s="371">
        <f t="shared" ref="S28:S33" si="8">Q28/$Q$27*100</f>
        <v>56.887170490380278</v>
      </c>
    </row>
    <row r="29" spans="1:19" ht="26.25" customHeight="1" x14ac:dyDescent="0.15">
      <c r="A29" s="133">
        <v>1740215</v>
      </c>
      <c r="B29" s="81"/>
      <c r="C29" s="5" t="s">
        <v>59</v>
      </c>
      <c r="D29" s="133">
        <v>2702519</v>
      </c>
      <c r="E29" s="133">
        <v>1927479</v>
      </c>
      <c r="F29" s="3">
        <f t="shared" si="0"/>
        <v>110.761</v>
      </c>
      <c r="G29" s="74">
        <f>E29/E27*100</f>
        <v>7.7476735120938374</v>
      </c>
      <c r="H29" s="133">
        <v>2627068</v>
      </c>
      <c r="I29" s="133">
        <v>2128406</v>
      </c>
      <c r="J29" s="74">
        <f t="shared" si="7"/>
        <v>110.42400000000001</v>
      </c>
      <c r="K29" s="74">
        <f>I29/I27*100</f>
        <v>7.7536468886084151</v>
      </c>
      <c r="L29" s="133">
        <v>2613382</v>
      </c>
      <c r="M29" s="133">
        <v>2236364</v>
      </c>
      <c r="N29" s="74">
        <f t="shared" ref="N29" si="9">ROUND(M29/I29,5)*100</f>
        <v>105.072</v>
      </c>
      <c r="O29" s="74">
        <f>M29/M27*100</f>
        <v>8.2008584050452438</v>
      </c>
      <c r="P29" s="340">
        <v>2863368</v>
      </c>
      <c r="Q29" s="340">
        <v>2080062</v>
      </c>
      <c r="R29" s="282">
        <f t="shared" si="6"/>
        <v>93.010999999999996</v>
      </c>
      <c r="S29" s="371">
        <f t="shared" si="8"/>
        <v>7.5463956169228537</v>
      </c>
    </row>
    <row r="30" spans="1:19" ht="26.25" customHeight="1" x14ac:dyDescent="0.15">
      <c r="A30" s="115">
        <v>0</v>
      </c>
      <c r="B30" s="81"/>
      <c r="C30" s="457" t="s">
        <v>60</v>
      </c>
      <c r="D30" s="115">
        <v>0</v>
      </c>
      <c r="E30" s="115">
        <v>0</v>
      </c>
      <c r="F30" s="3" t="e">
        <f t="shared" si="0"/>
        <v>#DIV/0!</v>
      </c>
      <c r="G30" s="178">
        <f>E30/E27*100</f>
        <v>0</v>
      </c>
      <c r="H30" s="115">
        <v>0</v>
      </c>
      <c r="I30" s="115">
        <v>0</v>
      </c>
      <c r="J30" s="178">
        <v>0</v>
      </c>
      <c r="K30" s="178">
        <f>I30/I27*100</f>
        <v>0</v>
      </c>
      <c r="L30" s="115">
        <v>0</v>
      </c>
      <c r="M30" s="115">
        <v>0</v>
      </c>
      <c r="N30" s="115">
        <v>0</v>
      </c>
      <c r="O30" s="115">
        <f>M30/M27*100</f>
        <v>0</v>
      </c>
      <c r="P30" s="341">
        <v>0</v>
      </c>
      <c r="Q30" s="341">
        <v>0</v>
      </c>
      <c r="R30" s="178">
        <v>0</v>
      </c>
      <c r="S30" s="373">
        <f>Q30/$Q$27*100</f>
        <v>0</v>
      </c>
    </row>
    <row r="31" spans="1:19" ht="26.25" customHeight="1" x14ac:dyDescent="0.15">
      <c r="A31" s="133">
        <v>1804481</v>
      </c>
      <c r="B31" s="81"/>
      <c r="C31" s="457" t="s">
        <v>61</v>
      </c>
      <c r="D31" s="133">
        <v>2077685</v>
      </c>
      <c r="E31" s="133">
        <v>1875861</v>
      </c>
      <c r="F31" s="3">
        <f t="shared" si="0"/>
        <v>103.956</v>
      </c>
      <c r="G31" s="74">
        <f>E31/E27*100</f>
        <v>7.5401903637185459</v>
      </c>
      <c r="H31" s="133">
        <v>2007031</v>
      </c>
      <c r="I31" s="133">
        <v>2016855</v>
      </c>
      <c r="J31" s="74">
        <f t="shared" ref="J31:J33" si="10">ROUND(I31/E31,5)*100</f>
        <v>107.51599999999999</v>
      </c>
      <c r="K31" s="74">
        <f>I31/I27*100</f>
        <v>7.3472737323256583</v>
      </c>
      <c r="L31" s="133">
        <v>1974965</v>
      </c>
      <c r="M31" s="133">
        <v>1868692</v>
      </c>
      <c r="N31" s="74">
        <f t="shared" ref="N31:N32" si="11">ROUND(M31/I31,5)*100</f>
        <v>92.653999999999996</v>
      </c>
      <c r="O31" s="74">
        <f>M31/M27*100</f>
        <v>6.8525868305163247</v>
      </c>
      <c r="P31" s="340">
        <v>2037883</v>
      </c>
      <c r="Q31" s="340">
        <v>1773655</v>
      </c>
      <c r="R31" s="282">
        <f t="shared" si="6"/>
        <v>94.914000000000001</v>
      </c>
      <c r="S31" s="371">
        <f t="shared" si="8"/>
        <v>6.4347612320850551</v>
      </c>
    </row>
    <row r="32" spans="1:19" ht="26.25" customHeight="1" x14ac:dyDescent="0.15">
      <c r="A32" s="133">
        <v>5743808</v>
      </c>
      <c r="B32" s="81"/>
      <c r="C32" s="457" t="s">
        <v>62</v>
      </c>
      <c r="D32" s="133">
        <v>6175978</v>
      </c>
      <c r="E32" s="133">
        <v>6072155</v>
      </c>
      <c r="F32" s="3">
        <f t="shared" si="0"/>
        <v>105.717</v>
      </c>
      <c r="G32" s="74">
        <f>E32/E27*100</f>
        <v>24.407567841116897</v>
      </c>
      <c r="H32" s="133">
        <v>6427891</v>
      </c>
      <c r="I32" s="133">
        <v>6276033</v>
      </c>
      <c r="J32" s="74">
        <f t="shared" si="10"/>
        <v>103.35799999999999</v>
      </c>
      <c r="K32" s="74">
        <f>I32/I27*100</f>
        <v>22.863186696172505</v>
      </c>
      <c r="L32" s="133">
        <v>6729057</v>
      </c>
      <c r="M32" s="133">
        <v>6636081</v>
      </c>
      <c r="N32" s="74">
        <f t="shared" si="11"/>
        <v>105.73699999999999</v>
      </c>
      <c r="O32" s="74">
        <f>M32/M27*100</f>
        <v>24.334840234152871</v>
      </c>
      <c r="P32" s="340">
        <v>7156556</v>
      </c>
      <c r="Q32" s="340">
        <v>6980923</v>
      </c>
      <c r="R32" s="282">
        <f t="shared" si="6"/>
        <v>105.196</v>
      </c>
      <c r="S32" s="371">
        <f t="shared" si="8"/>
        <v>25.326556001348006</v>
      </c>
    </row>
    <row r="33" spans="1:19" ht="26.25" customHeight="1" thickBot="1" x14ac:dyDescent="0.2">
      <c r="A33" s="136">
        <v>829072</v>
      </c>
      <c r="B33" s="131"/>
      <c r="C33" s="132" t="s">
        <v>63</v>
      </c>
      <c r="D33" s="136">
        <v>846938</v>
      </c>
      <c r="E33" s="136">
        <v>860321</v>
      </c>
      <c r="F33" s="375">
        <f t="shared" si="0"/>
        <v>103.76900000000001</v>
      </c>
      <c r="G33" s="228">
        <f>E33/E27*100</f>
        <v>3.4581368842919082</v>
      </c>
      <c r="H33" s="136">
        <v>899837</v>
      </c>
      <c r="I33" s="136">
        <v>909035</v>
      </c>
      <c r="J33" s="137">
        <f t="shared" si="10"/>
        <v>105.66199999999999</v>
      </c>
      <c r="K33" s="228">
        <f>I33/I27*100</f>
        <v>3.3115563475136565</v>
      </c>
      <c r="L33" s="136">
        <v>934507</v>
      </c>
      <c r="M33" s="136">
        <v>972509</v>
      </c>
      <c r="N33" s="137">
        <f>ROUND(M33/I33,5)*100</f>
        <v>106.983</v>
      </c>
      <c r="O33" s="137">
        <f>M33/M27*100</f>
        <v>3.566239040975506</v>
      </c>
      <c r="P33" s="342">
        <v>1015593</v>
      </c>
      <c r="Q33" s="342">
        <v>1048829</v>
      </c>
      <c r="R33" s="283">
        <f t="shared" si="6"/>
        <v>107.84800000000001</v>
      </c>
      <c r="S33" s="284">
        <f t="shared" si="8"/>
        <v>3.8051166592638004</v>
      </c>
    </row>
    <row r="34" spans="1:19" ht="15" customHeight="1" x14ac:dyDescent="0.15">
      <c r="B34" s="435" t="s">
        <v>328</v>
      </c>
      <c r="C34" s="435"/>
      <c r="D34" s="8"/>
      <c r="E34" s="8"/>
      <c r="F34" s="9"/>
      <c r="G34" s="9"/>
      <c r="H34" s="8"/>
      <c r="I34" s="8"/>
      <c r="J34" s="9"/>
      <c r="K34" s="9"/>
      <c r="L34" s="8"/>
      <c r="M34" s="8"/>
      <c r="N34" s="9"/>
      <c r="O34" s="9"/>
      <c r="P34" s="8"/>
      <c r="Q34" s="8"/>
      <c r="S34" s="138" t="s">
        <v>28</v>
      </c>
    </row>
    <row r="35" spans="1:19" ht="15.75" customHeight="1" x14ac:dyDescent="0.15">
      <c r="C35" s="19" t="s">
        <v>329</v>
      </c>
    </row>
    <row r="36" spans="1:19" ht="24.95" customHeight="1" x14ac:dyDescent="0.15">
      <c r="E36" s="103">
        <v>561826</v>
      </c>
      <c r="I36" s="103">
        <v>626946</v>
      </c>
      <c r="J36" s="3">
        <f>ROUND(I36/E36,5)*100</f>
        <v>111.59099999999999</v>
      </c>
    </row>
  </sheetData>
  <sheetProtection sheet="1" objects="1" scenarios="1"/>
  <mergeCells count="19">
    <mergeCell ref="H3:K3"/>
    <mergeCell ref="L3:O3"/>
    <mergeCell ref="P3:S3"/>
    <mergeCell ref="E4:E5"/>
    <mergeCell ref="O4:O5"/>
    <mergeCell ref="P4:P5"/>
    <mergeCell ref="H4:H5"/>
    <mergeCell ref="K4:K5"/>
    <mergeCell ref="L4:L5"/>
    <mergeCell ref="I4:I5"/>
    <mergeCell ref="M4:M5"/>
    <mergeCell ref="Q4:Q5"/>
    <mergeCell ref="S4:S5"/>
    <mergeCell ref="B6:C6"/>
    <mergeCell ref="B27:C27"/>
    <mergeCell ref="D4:D5"/>
    <mergeCell ref="B3:C5"/>
    <mergeCell ref="D3:G3"/>
    <mergeCell ref="G4:G5"/>
  </mergeCells>
  <phoneticPr fontId="28"/>
  <printOptions horizontalCentered="1"/>
  <pageMargins left="0.59055118110236227" right="0.59055118110236227" top="0.59055118110236227" bottom="0.59055118110236227" header="0.39370078740157483" footer="0.39370078740157483"/>
  <pageSetup paperSize="9" scale="90" firstPageNumber="159" orientation="portrait" useFirstPageNumber="1" verticalDpi="300" r:id="rId1"/>
  <headerFooter scaleWithDoc="0" alignWithMargins="0">
    <oddHeader>&amp;R&amp;"ＭＳ 明朝,標準"&amp;10財　政</oddHeader>
    <oddFooter>&amp;C&amp;"ＭＳ 明朝,標準"&amp;12&amp;A</oddFooter>
  </headerFooter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T32"/>
  <sheetViews>
    <sheetView view="pageBreakPreview" zoomScaleNormal="115" zoomScaleSheetLayoutView="100" workbookViewId="0">
      <pane xSplit="3" ySplit="5" topLeftCell="D6" activePane="bottomRight" state="frozen"/>
      <selection activeCell="F1" sqref="F1:H1048576"/>
      <selection pane="topRight" activeCell="F1" sqref="F1:H1048576"/>
      <selection pane="bottomLeft" activeCell="F1" sqref="F1:H1048576"/>
      <selection pane="bottomRight" activeCell="K1" sqref="K1:T1048576"/>
    </sheetView>
  </sheetViews>
  <sheetFormatPr defaultRowHeight="26.1" customHeight="1" x14ac:dyDescent="0.15"/>
  <cols>
    <col min="1" max="1" width="11.25" style="52" hidden="1" customWidth="1"/>
    <col min="2" max="2" width="1.75" style="52" customWidth="1"/>
    <col min="3" max="3" width="17.5" style="52" customWidth="1"/>
    <col min="4" max="4" width="12.5" style="123" customWidth="1"/>
    <col min="5" max="5" width="11.75" style="123" customWidth="1"/>
    <col min="6" max="6" width="7.75" style="104" customWidth="1"/>
    <col min="7" max="7" width="7.875" style="104" customWidth="1"/>
    <col min="8" max="8" width="12" style="123" customWidth="1"/>
    <col min="9" max="9" width="11.875" style="123" customWidth="1"/>
    <col min="10" max="10" width="8.625" style="104" customWidth="1"/>
    <col min="11" max="11" width="7.625" style="104" hidden="1" customWidth="1"/>
    <col min="12" max="13" width="12.625" style="123" hidden="1" customWidth="1"/>
    <col min="14" max="15" width="7.625" style="104" hidden="1" customWidth="1"/>
    <col min="16" max="17" width="12.625" style="123" hidden="1" customWidth="1"/>
    <col min="18" max="18" width="9.125" style="104" hidden="1" customWidth="1"/>
    <col min="19" max="19" width="7.625" style="104" hidden="1" customWidth="1"/>
    <col min="20" max="20" width="0" style="52" hidden="1" customWidth="1"/>
    <col min="21" max="16384" width="9" style="52"/>
  </cols>
  <sheetData>
    <row r="1" spans="1:20" ht="5.0999999999999996" customHeight="1" x14ac:dyDescent="0.15">
      <c r="B1" s="560"/>
      <c r="C1" s="560"/>
      <c r="D1" s="560"/>
      <c r="E1" s="263"/>
      <c r="F1" s="101"/>
      <c r="G1" s="101"/>
      <c r="H1" s="263"/>
      <c r="I1" s="263"/>
      <c r="J1" s="102"/>
      <c r="K1" s="101"/>
      <c r="L1" s="312"/>
      <c r="M1" s="312"/>
      <c r="N1" s="101"/>
      <c r="O1" s="101"/>
      <c r="P1" s="312"/>
      <c r="Q1" s="312"/>
      <c r="R1" s="101"/>
      <c r="S1" s="3"/>
      <c r="T1" s="19"/>
    </row>
    <row r="2" spans="1:20" ht="15" customHeight="1" thickBot="1" x14ac:dyDescent="0.2">
      <c r="B2" s="561" t="s">
        <v>446</v>
      </c>
      <c r="C2" s="561"/>
      <c r="D2" s="561"/>
      <c r="E2" s="103"/>
      <c r="F2" s="10"/>
      <c r="G2" s="10"/>
      <c r="H2" s="103"/>
      <c r="I2" s="103"/>
      <c r="K2" s="10"/>
      <c r="L2" s="103"/>
      <c r="M2" s="103"/>
      <c r="N2" s="10"/>
      <c r="O2" s="10"/>
      <c r="P2" s="103"/>
      <c r="Q2" s="103"/>
      <c r="R2" s="10"/>
      <c r="S2" s="138" t="s">
        <v>1</v>
      </c>
      <c r="T2" s="19"/>
    </row>
    <row r="3" spans="1:20" ht="40.5" customHeight="1" x14ac:dyDescent="0.15">
      <c r="A3" s="52" t="s">
        <v>416</v>
      </c>
      <c r="B3" s="562" t="s">
        <v>64</v>
      </c>
      <c r="C3" s="563"/>
      <c r="D3" s="568" t="s">
        <v>374</v>
      </c>
      <c r="E3" s="569"/>
      <c r="F3" s="569"/>
      <c r="G3" s="551"/>
      <c r="H3" s="568" t="s">
        <v>417</v>
      </c>
      <c r="I3" s="569"/>
      <c r="J3" s="569"/>
      <c r="K3" s="551"/>
      <c r="L3" s="548" t="s">
        <v>418</v>
      </c>
      <c r="M3" s="548"/>
      <c r="N3" s="548"/>
      <c r="O3" s="548"/>
      <c r="P3" s="576" t="s">
        <v>419</v>
      </c>
      <c r="Q3" s="552"/>
      <c r="R3" s="552"/>
      <c r="S3" s="553"/>
      <c r="T3" s="179"/>
    </row>
    <row r="4" spans="1:20" s="19" customFormat="1" ht="30" customHeight="1" x14ac:dyDescent="0.15">
      <c r="B4" s="564"/>
      <c r="C4" s="565"/>
      <c r="D4" s="570" t="s">
        <v>31</v>
      </c>
      <c r="E4" s="570" t="s">
        <v>32</v>
      </c>
      <c r="F4" s="105" t="s">
        <v>33</v>
      </c>
      <c r="G4" s="572" t="s">
        <v>34</v>
      </c>
      <c r="H4" s="570" t="s">
        <v>31</v>
      </c>
      <c r="I4" s="570" t="s">
        <v>32</v>
      </c>
      <c r="J4" s="106" t="s">
        <v>33</v>
      </c>
      <c r="K4" s="581" t="s">
        <v>34</v>
      </c>
      <c r="L4" s="555" t="s">
        <v>31</v>
      </c>
      <c r="M4" s="555" t="s">
        <v>32</v>
      </c>
      <c r="N4" s="105" t="s">
        <v>33</v>
      </c>
      <c r="O4" s="580" t="s">
        <v>34</v>
      </c>
      <c r="P4" s="555" t="s">
        <v>31</v>
      </c>
      <c r="Q4" s="555" t="s">
        <v>32</v>
      </c>
      <c r="R4" s="105" t="s">
        <v>33</v>
      </c>
      <c r="S4" s="575" t="s">
        <v>34</v>
      </c>
      <c r="T4" s="179"/>
    </row>
    <row r="5" spans="1:20" ht="30" customHeight="1" x14ac:dyDescent="0.15">
      <c r="A5" s="52" t="s">
        <v>385</v>
      </c>
      <c r="B5" s="566"/>
      <c r="C5" s="567"/>
      <c r="D5" s="571"/>
      <c r="E5" s="571"/>
      <c r="F5" s="107" t="s">
        <v>35</v>
      </c>
      <c r="G5" s="573"/>
      <c r="H5" s="571"/>
      <c r="I5" s="571"/>
      <c r="J5" s="108" t="s">
        <v>35</v>
      </c>
      <c r="K5" s="582"/>
      <c r="L5" s="555"/>
      <c r="M5" s="555"/>
      <c r="N5" s="107" t="s">
        <v>35</v>
      </c>
      <c r="O5" s="580"/>
      <c r="P5" s="555"/>
      <c r="Q5" s="555"/>
      <c r="R5" s="107" t="s">
        <v>35</v>
      </c>
      <c r="S5" s="575"/>
      <c r="T5" s="179"/>
    </row>
    <row r="6" spans="1:20" ht="9" customHeight="1" x14ac:dyDescent="0.15">
      <c r="B6" s="218"/>
      <c r="C6" s="219"/>
      <c r="D6" s="110"/>
      <c r="E6" s="110"/>
      <c r="F6" s="111"/>
      <c r="G6" s="111"/>
      <c r="H6" s="110"/>
      <c r="I6" s="110"/>
      <c r="J6" s="111"/>
      <c r="K6" s="111"/>
      <c r="L6" s="110"/>
      <c r="M6" s="110"/>
      <c r="N6" s="111"/>
      <c r="O6" s="111"/>
      <c r="P6" s="110"/>
      <c r="Q6" s="110"/>
      <c r="R6" s="111"/>
      <c r="S6" s="112"/>
      <c r="T6" s="179"/>
    </row>
    <row r="7" spans="1:20" s="113" customFormat="1" ht="26.1" customHeight="1" x14ac:dyDescent="0.15">
      <c r="A7" s="358">
        <f>SUM(A8:A21)</f>
        <v>41790305</v>
      </c>
      <c r="B7" s="577" t="s">
        <v>36</v>
      </c>
      <c r="C7" s="578"/>
      <c r="D7" s="262">
        <f>SUM(D8:D21)</f>
        <v>47924129</v>
      </c>
      <c r="E7" s="262">
        <f>SUM(E8:E21)</f>
        <v>43623690</v>
      </c>
      <c r="F7" s="3">
        <f>ROUND(E7/A7,5)*100</f>
        <v>104.387</v>
      </c>
      <c r="G7" s="3">
        <f>ROUND(E7/E7,5)*100</f>
        <v>100</v>
      </c>
      <c r="H7" s="262">
        <f>SUM(H8:H21)</f>
        <v>50497484</v>
      </c>
      <c r="I7" s="262">
        <f>SUM(I8:I21)</f>
        <v>45291513</v>
      </c>
      <c r="J7" s="3">
        <f>ROUND(I7/E7,5)*100</f>
        <v>103.82299999999999</v>
      </c>
      <c r="K7" s="3">
        <f>ROUND(I7/I7,5)*100</f>
        <v>100</v>
      </c>
      <c r="L7" s="311">
        <f>SUM(L8:L21)</f>
        <v>57832708</v>
      </c>
      <c r="M7" s="311">
        <f>SUM(M8:M21)</f>
        <v>52617619</v>
      </c>
      <c r="N7" s="3">
        <f>ROUND(M7/I7,5)*100</f>
        <v>116.17500000000001</v>
      </c>
      <c r="O7" s="3">
        <f>ROUND(M7/M7,5)*100</f>
        <v>100</v>
      </c>
      <c r="P7" s="314">
        <f>SUM(P8:P21)</f>
        <v>52227640</v>
      </c>
      <c r="Q7" s="314">
        <f>SUM(Q8:Q21)</f>
        <v>52616185</v>
      </c>
      <c r="R7" s="12">
        <f>ROUND(Q7/M7,5)*100</f>
        <v>99.997</v>
      </c>
      <c r="S7" s="83">
        <f>ROUND(Q7/$Q$7,5)*100</f>
        <v>100</v>
      </c>
      <c r="T7" s="13"/>
    </row>
    <row r="8" spans="1:20" ht="26.1" customHeight="1" x14ac:dyDescent="0.15">
      <c r="A8" s="409">
        <v>345480</v>
      </c>
      <c r="B8" s="109"/>
      <c r="C8" s="220" t="s">
        <v>65</v>
      </c>
      <c r="D8" s="409">
        <v>356908</v>
      </c>
      <c r="E8" s="409">
        <v>354007</v>
      </c>
      <c r="F8" s="3">
        <f t="shared" ref="F8:F29" si="0">ROUND(E8/A8,5)*100</f>
        <v>102.468</v>
      </c>
      <c r="G8" s="3">
        <f>ROUND(E8/E7,5)*100</f>
        <v>0.81200000000000006</v>
      </c>
      <c r="H8" s="409">
        <v>374435</v>
      </c>
      <c r="I8" s="409">
        <v>370189</v>
      </c>
      <c r="J8" s="3">
        <f>ROUND(I8/E8,5)*100</f>
        <v>104.571</v>
      </c>
      <c r="K8" s="3">
        <f>ROUND(I8/I7,5)*100</f>
        <v>0.81700000000000006</v>
      </c>
      <c r="L8" s="409">
        <v>328459</v>
      </c>
      <c r="M8" s="409">
        <v>321453</v>
      </c>
      <c r="N8" s="3">
        <f t="shared" ref="N8:N17" si="1">ROUND(M8/I8,5)*100</f>
        <v>86.834999999999994</v>
      </c>
      <c r="O8" s="3">
        <f>ROUND(M8/M7,5)*100</f>
        <v>0.61099999999999999</v>
      </c>
      <c r="P8" s="320">
        <v>341324</v>
      </c>
      <c r="Q8" s="320">
        <v>336734</v>
      </c>
      <c r="R8" s="12">
        <f>ROUND(Q8/M8,5)*100</f>
        <v>104.75399999999999</v>
      </c>
      <c r="S8" s="83">
        <f>ROUND(Q8/$Q$7,5)*100</f>
        <v>0.64</v>
      </c>
      <c r="T8" s="179"/>
    </row>
    <row r="9" spans="1:20" ht="26.1" customHeight="1" x14ac:dyDescent="0.15">
      <c r="A9" s="409">
        <v>6905983</v>
      </c>
      <c r="B9" s="109"/>
      <c r="C9" s="220" t="s">
        <v>66</v>
      </c>
      <c r="D9" s="409">
        <v>6613063</v>
      </c>
      <c r="E9" s="409">
        <v>6458547</v>
      </c>
      <c r="F9" s="3">
        <f t="shared" si="0"/>
        <v>93.521000000000001</v>
      </c>
      <c r="G9" s="3">
        <f>ROUND(E9/E7,5)*100</f>
        <v>14.804999999999998</v>
      </c>
      <c r="H9" s="409">
        <v>7607746</v>
      </c>
      <c r="I9" s="409">
        <v>7319861</v>
      </c>
      <c r="J9" s="3">
        <f>ROUND(I9/E9,5)*100</f>
        <v>113.336</v>
      </c>
      <c r="K9" s="3">
        <f>ROUND(I9/I7,5)*100</f>
        <v>16.162000000000003</v>
      </c>
      <c r="L9" s="409">
        <v>12304388</v>
      </c>
      <c r="M9" s="409">
        <v>11725490</v>
      </c>
      <c r="N9" s="3">
        <f t="shared" si="1"/>
        <v>160.18699999999998</v>
      </c>
      <c r="O9" s="3">
        <f>ROUND(M9/M7,5)*100</f>
        <v>22.284000000000002</v>
      </c>
      <c r="P9" s="320">
        <v>11308890</v>
      </c>
      <c r="Q9" s="320">
        <v>10879053</v>
      </c>
      <c r="R9" s="12">
        <f t="shared" ref="R9:R29" si="2">ROUND(Q9/M9,5)*100</f>
        <v>92.781000000000006</v>
      </c>
      <c r="S9" s="83">
        <f>ROUND(Q9/$Q$7,5)*100</f>
        <v>20.675999999999998</v>
      </c>
      <c r="T9" s="179"/>
    </row>
    <row r="10" spans="1:20" ht="26.1" customHeight="1" x14ac:dyDescent="0.15">
      <c r="A10" s="409">
        <v>18529415</v>
      </c>
      <c r="B10" s="109"/>
      <c r="C10" s="220" t="s">
        <v>67</v>
      </c>
      <c r="D10" s="409">
        <v>20821166</v>
      </c>
      <c r="E10" s="409">
        <v>19930891</v>
      </c>
      <c r="F10" s="3">
        <f t="shared" si="0"/>
        <v>107.56399999999999</v>
      </c>
      <c r="G10" s="3">
        <f>ROUND(E10/E7,5)*100</f>
        <v>45.688000000000002</v>
      </c>
      <c r="H10" s="409">
        <v>21781521</v>
      </c>
      <c r="I10" s="409">
        <v>20554172</v>
      </c>
      <c r="J10" s="3">
        <f>ROUND(I10/E10,5)*100</f>
        <v>103.127</v>
      </c>
      <c r="K10" s="3">
        <f>ROUND(I10/I7,5)*100</f>
        <v>45.381999999999998</v>
      </c>
      <c r="L10" s="409">
        <v>23533819</v>
      </c>
      <c r="M10" s="409">
        <v>21412760</v>
      </c>
      <c r="N10" s="3">
        <f t="shared" si="1"/>
        <v>104.17700000000001</v>
      </c>
      <c r="O10" s="3">
        <f>ROUND(M10/M7,5)*100</f>
        <v>40.695</v>
      </c>
      <c r="P10" s="320">
        <v>22109630</v>
      </c>
      <c r="Q10" s="320">
        <v>22933831</v>
      </c>
      <c r="R10" s="12">
        <f t="shared" si="2"/>
        <v>107.104</v>
      </c>
      <c r="S10" s="83">
        <f t="shared" ref="S10:S21" si="3">ROUND(Q10/$Q$7,5)*100</f>
        <v>43.586999999999996</v>
      </c>
      <c r="T10" s="179"/>
    </row>
    <row r="11" spans="1:20" ht="26.1" customHeight="1" x14ac:dyDescent="0.15">
      <c r="A11" s="409">
        <v>2090576</v>
      </c>
      <c r="B11" s="109"/>
      <c r="C11" s="220" t="s">
        <v>68</v>
      </c>
      <c r="D11" s="409">
        <v>2163936</v>
      </c>
      <c r="E11" s="409">
        <v>2087788</v>
      </c>
      <c r="F11" s="3">
        <f t="shared" si="0"/>
        <v>99.86699999999999</v>
      </c>
      <c r="G11" s="3">
        <f>ROUND(E11/E7,5)*100</f>
        <v>4.7859999999999996</v>
      </c>
      <c r="H11" s="409">
        <v>2228658</v>
      </c>
      <c r="I11" s="409">
        <v>2116753</v>
      </c>
      <c r="J11" s="3">
        <f t="shared" ref="J11:J17" si="4">ROUND(I11/E11,5)*100</f>
        <v>101.387</v>
      </c>
      <c r="K11" s="3">
        <f>ROUND(I11/I7,5)*100</f>
        <v>4.6739999999999995</v>
      </c>
      <c r="L11" s="409">
        <v>2143714</v>
      </c>
      <c r="M11" s="409">
        <v>2061811</v>
      </c>
      <c r="N11" s="3">
        <f t="shared" si="1"/>
        <v>97.403999999999996</v>
      </c>
      <c r="O11" s="3">
        <f>ROUND(M11/M7,5)*100</f>
        <v>3.9180000000000001</v>
      </c>
      <c r="P11" s="320">
        <v>2462222</v>
      </c>
      <c r="Q11" s="320">
        <v>2398957</v>
      </c>
      <c r="R11" s="12">
        <f t="shared" si="2"/>
        <v>116.352</v>
      </c>
      <c r="S11" s="83">
        <f t="shared" si="3"/>
        <v>4.5590000000000002</v>
      </c>
      <c r="T11" s="179"/>
    </row>
    <row r="12" spans="1:20" ht="26.1" customHeight="1" x14ac:dyDescent="0.15">
      <c r="A12" s="409">
        <v>43182</v>
      </c>
      <c r="B12" s="109"/>
      <c r="C12" s="220" t="s">
        <v>69</v>
      </c>
      <c r="D12" s="409">
        <v>94397</v>
      </c>
      <c r="E12" s="409">
        <v>61833</v>
      </c>
      <c r="F12" s="3">
        <f t="shared" si="0"/>
        <v>143.19200000000001</v>
      </c>
      <c r="G12" s="3">
        <f>ROUND(E12/E7,5)*100</f>
        <v>0.14200000000000002</v>
      </c>
      <c r="H12" s="409">
        <v>72944</v>
      </c>
      <c r="I12" s="409">
        <v>50528</v>
      </c>
      <c r="J12" s="3">
        <f t="shared" si="4"/>
        <v>81.716999999999999</v>
      </c>
      <c r="K12" s="3">
        <f>ROUND(I12/I7,5)*100</f>
        <v>0.11199999999999999</v>
      </c>
      <c r="L12" s="409">
        <v>56538</v>
      </c>
      <c r="M12" s="409">
        <v>53722</v>
      </c>
      <c r="N12" s="3">
        <f t="shared" si="1"/>
        <v>106.321</v>
      </c>
      <c r="O12" s="3">
        <f>ROUND(M12/M7,5)*100</f>
        <v>0.10200000000000001</v>
      </c>
      <c r="P12" s="320">
        <v>69238</v>
      </c>
      <c r="Q12" s="320">
        <v>63639</v>
      </c>
      <c r="R12" s="12">
        <f t="shared" si="2"/>
        <v>118.46000000000001</v>
      </c>
      <c r="S12" s="83">
        <f t="shared" si="3"/>
        <v>0.121</v>
      </c>
      <c r="T12" s="179"/>
    </row>
    <row r="13" spans="1:20" ht="26.1" customHeight="1" x14ac:dyDescent="0.15">
      <c r="A13" s="409">
        <v>75495</v>
      </c>
      <c r="B13" s="109"/>
      <c r="C13" s="220" t="s">
        <v>70</v>
      </c>
      <c r="D13" s="409">
        <v>88219</v>
      </c>
      <c r="E13" s="409">
        <v>81504</v>
      </c>
      <c r="F13" s="3">
        <f t="shared" si="0"/>
        <v>107.959</v>
      </c>
      <c r="G13" s="3">
        <f>ROUND(E13/E7,5)*100</f>
        <v>0.187</v>
      </c>
      <c r="H13" s="409">
        <v>284923</v>
      </c>
      <c r="I13" s="409">
        <v>249731</v>
      </c>
      <c r="J13" s="3">
        <f t="shared" si="4"/>
        <v>306.40299999999996</v>
      </c>
      <c r="K13" s="3">
        <f>ROUND(I13/I7,5)*100</f>
        <v>0.55100000000000005</v>
      </c>
      <c r="L13" s="409">
        <v>184658</v>
      </c>
      <c r="M13" s="409">
        <v>132935</v>
      </c>
      <c r="N13" s="3">
        <f t="shared" si="1"/>
        <v>53.230999999999995</v>
      </c>
      <c r="O13" s="3">
        <f>ROUND(M13/M7,5)*100</f>
        <v>0.253</v>
      </c>
      <c r="P13" s="320">
        <v>93830</v>
      </c>
      <c r="Q13" s="320">
        <v>130341</v>
      </c>
      <c r="R13" s="12">
        <f t="shared" si="2"/>
        <v>98.048999999999992</v>
      </c>
      <c r="S13" s="83">
        <f t="shared" si="3"/>
        <v>0.248</v>
      </c>
      <c r="T13" s="179"/>
    </row>
    <row r="14" spans="1:20" ht="26.1" customHeight="1" x14ac:dyDescent="0.15">
      <c r="A14" s="409">
        <v>256177</v>
      </c>
      <c r="B14" s="109"/>
      <c r="C14" s="220" t="s">
        <v>71</v>
      </c>
      <c r="D14" s="409">
        <v>580544</v>
      </c>
      <c r="E14" s="409">
        <v>400212</v>
      </c>
      <c r="F14" s="3">
        <f t="shared" si="0"/>
        <v>156.22499999999999</v>
      </c>
      <c r="G14" s="3">
        <f>ROUND(E14/E7,5)*100</f>
        <v>0.91699999999999993</v>
      </c>
      <c r="H14" s="409">
        <v>404172</v>
      </c>
      <c r="I14" s="409">
        <v>383830</v>
      </c>
      <c r="J14" s="3">
        <f t="shared" si="4"/>
        <v>95.906999999999996</v>
      </c>
      <c r="K14" s="3">
        <f>ROUND(I14/I7,5)*100</f>
        <v>0.84699999999999998</v>
      </c>
      <c r="L14" s="409">
        <v>218904</v>
      </c>
      <c r="M14" s="409">
        <v>211448</v>
      </c>
      <c r="N14" s="3">
        <f t="shared" si="1"/>
        <v>55.088999999999999</v>
      </c>
      <c r="O14" s="3">
        <f>ROUND(M14/M7,5)*100</f>
        <v>0.40200000000000002</v>
      </c>
      <c r="P14" s="320">
        <v>225403</v>
      </c>
      <c r="Q14" s="320">
        <v>221771</v>
      </c>
      <c r="R14" s="12">
        <f t="shared" si="2"/>
        <v>104.88200000000001</v>
      </c>
      <c r="S14" s="83">
        <f t="shared" si="3"/>
        <v>0.42100000000000004</v>
      </c>
      <c r="T14" s="179"/>
    </row>
    <row r="15" spans="1:20" ht="26.1" customHeight="1" x14ac:dyDescent="0.15">
      <c r="A15" s="409">
        <v>4083862</v>
      </c>
      <c r="B15" s="109"/>
      <c r="C15" s="220" t="s">
        <v>72</v>
      </c>
      <c r="D15" s="409">
        <v>7634639</v>
      </c>
      <c r="E15" s="409">
        <v>5002527</v>
      </c>
      <c r="F15" s="3">
        <f t="shared" si="0"/>
        <v>122.495</v>
      </c>
      <c r="G15" s="3">
        <f>ROUND(E15/E7,5)*100</f>
        <v>11.466999999999999</v>
      </c>
      <c r="H15" s="409">
        <v>8401575</v>
      </c>
      <c r="I15" s="409">
        <v>5732393</v>
      </c>
      <c r="J15" s="3">
        <f t="shared" si="4"/>
        <v>114.58999999999999</v>
      </c>
      <c r="K15" s="3">
        <f>ROUND(I15/I7,5)*100</f>
        <v>12.656999999999998</v>
      </c>
      <c r="L15" s="409">
        <v>8787257</v>
      </c>
      <c r="M15" s="409">
        <v>6710215</v>
      </c>
      <c r="N15" s="3">
        <f t="shared" si="1"/>
        <v>117.05799999999999</v>
      </c>
      <c r="O15" s="3">
        <f>ROUND(M15/M7,5)*100</f>
        <v>12.753</v>
      </c>
      <c r="P15" s="320">
        <v>7056222</v>
      </c>
      <c r="Q15" s="320">
        <v>7577846</v>
      </c>
      <c r="R15" s="12">
        <f t="shared" si="2"/>
        <v>112.92999999999999</v>
      </c>
      <c r="S15" s="83">
        <f t="shared" si="3"/>
        <v>14.402000000000001</v>
      </c>
      <c r="T15" s="179"/>
    </row>
    <row r="16" spans="1:20" ht="26.1" customHeight="1" x14ac:dyDescent="0.15">
      <c r="A16" s="409">
        <v>860072</v>
      </c>
      <c r="B16" s="109"/>
      <c r="C16" s="220" t="s">
        <v>73</v>
      </c>
      <c r="D16" s="409">
        <v>961057</v>
      </c>
      <c r="E16" s="409">
        <v>924196</v>
      </c>
      <c r="F16" s="3">
        <f t="shared" si="0"/>
        <v>107.45599999999999</v>
      </c>
      <c r="G16" s="3">
        <f>ROUND(E16/E7,5)*100</f>
        <v>2.1190000000000002</v>
      </c>
      <c r="H16" s="409">
        <v>1249192</v>
      </c>
      <c r="I16" s="409">
        <v>1083077</v>
      </c>
      <c r="J16" s="3">
        <f t="shared" si="4"/>
        <v>117.191</v>
      </c>
      <c r="K16" s="3">
        <f>ROUND(I16/I7,5)*100</f>
        <v>2.391</v>
      </c>
      <c r="L16" s="409">
        <v>1184209</v>
      </c>
      <c r="M16" s="409">
        <v>1150673</v>
      </c>
      <c r="N16" s="3">
        <f t="shared" si="1"/>
        <v>106.24100000000001</v>
      </c>
      <c r="O16" s="3">
        <f>ROUND(M16/M7,5)*100</f>
        <v>2.1870000000000003</v>
      </c>
      <c r="P16" s="320">
        <v>868692</v>
      </c>
      <c r="Q16" s="320">
        <v>858526</v>
      </c>
      <c r="R16" s="12">
        <f t="shared" si="2"/>
        <v>74.611000000000004</v>
      </c>
      <c r="S16" s="83">
        <f t="shared" si="3"/>
        <v>1.6320000000000001</v>
      </c>
      <c r="T16" s="179"/>
    </row>
    <row r="17" spans="1:20" ht="26.1" customHeight="1" x14ac:dyDescent="0.15">
      <c r="A17" s="409">
        <v>5138607</v>
      </c>
      <c r="B17" s="109"/>
      <c r="C17" s="220" t="s">
        <v>74</v>
      </c>
      <c r="D17" s="409">
        <v>5185448</v>
      </c>
      <c r="E17" s="409">
        <v>4943756</v>
      </c>
      <c r="F17" s="3">
        <f t="shared" si="0"/>
        <v>96.207999999999998</v>
      </c>
      <c r="G17" s="3">
        <f>ROUND(E17/E7,5)*100</f>
        <v>11.333</v>
      </c>
      <c r="H17" s="409">
        <v>4824024</v>
      </c>
      <c r="I17" s="409">
        <v>4205181</v>
      </c>
      <c r="J17" s="3">
        <f t="shared" si="4"/>
        <v>85.06</v>
      </c>
      <c r="K17" s="3">
        <f>ROUND(I17/I7,5)*100</f>
        <v>9.2850000000000001</v>
      </c>
      <c r="L17" s="409">
        <v>5906858</v>
      </c>
      <c r="M17" s="409">
        <v>5661830</v>
      </c>
      <c r="N17" s="3">
        <f t="shared" si="1"/>
        <v>134.63900000000001</v>
      </c>
      <c r="O17" s="3">
        <f>ROUND(M17/M7,5)*100</f>
        <v>10.76</v>
      </c>
      <c r="P17" s="320">
        <v>4617388</v>
      </c>
      <c r="Q17" s="320">
        <v>4257973</v>
      </c>
      <c r="R17" s="12">
        <f t="shared" si="2"/>
        <v>75.204999999999998</v>
      </c>
      <c r="S17" s="83">
        <f t="shared" si="3"/>
        <v>8.093</v>
      </c>
      <c r="T17" s="179"/>
    </row>
    <row r="18" spans="1:20" ht="26.1" customHeight="1" x14ac:dyDescent="0.15">
      <c r="A18" s="217">
        <v>15578</v>
      </c>
      <c r="B18" s="109"/>
      <c r="C18" s="220" t="s">
        <v>75</v>
      </c>
      <c r="D18" s="409">
        <v>3</v>
      </c>
      <c r="E18" s="217">
        <v>0</v>
      </c>
      <c r="F18" s="231" t="s">
        <v>386</v>
      </c>
      <c r="G18" s="217">
        <f>ROUND(E18/E7,5)*100</f>
        <v>0</v>
      </c>
      <c r="H18" s="409">
        <v>3</v>
      </c>
      <c r="I18" s="217">
        <v>0</v>
      </c>
      <c r="J18" s="217">
        <v>0</v>
      </c>
      <c r="K18" s="3">
        <f>ROUND(I18/I7,5)*100</f>
        <v>0</v>
      </c>
      <c r="L18" s="409">
        <v>3</v>
      </c>
      <c r="M18" s="217">
        <v>0</v>
      </c>
      <c r="N18" s="217">
        <v>0</v>
      </c>
      <c r="O18" s="217">
        <f>ROUND(M18/M7,5)*100</f>
        <v>0</v>
      </c>
      <c r="P18" s="320">
        <v>3</v>
      </c>
      <c r="Q18" s="321">
        <v>0</v>
      </c>
      <c r="R18" s="272">
        <v>0</v>
      </c>
      <c r="S18" s="285">
        <f t="shared" si="3"/>
        <v>0</v>
      </c>
      <c r="T18" s="179"/>
    </row>
    <row r="19" spans="1:20" ht="26.1" customHeight="1" x14ac:dyDescent="0.15">
      <c r="A19" s="409">
        <v>3445878</v>
      </c>
      <c r="B19" s="109"/>
      <c r="C19" s="220" t="s">
        <v>18</v>
      </c>
      <c r="D19" s="409">
        <v>3379846</v>
      </c>
      <c r="E19" s="409">
        <v>3378429</v>
      </c>
      <c r="F19" s="3">
        <f t="shared" si="0"/>
        <v>98.043000000000006</v>
      </c>
      <c r="G19" s="3">
        <f>ROUND(E19/E7,5)*100</f>
        <v>7.7439999999999998</v>
      </c>
      <c r="H19" s="409">
        <v>3226380</v>
      </c>
      <c r="I19" s="409">
        <v>3225798</v>
      </c>
      <c r="J19" s="3">
        <f t="shared" ref="J19" si="5">ROUND(I19/E19,5)*100</f>
        <v>95.481999999999999</v>
      </c>
      <c r="K19" s="3">
        <f>ROUND(I19/I7,5)*100</f>
        <v>7.1220000000000008</v>
      </c>
      <c r="L19" s="409">
        <v>3176326</v>
      </c>
      <c r="M19" s="409">
        <v>3175282</v>
      </c>
      <c r="N19" s="3">
        <f t="shared" ref="N19" si="6">ROUND(M19/I19,5)*100</f>
        <v>98.433999999999997</v>
      </c>
      <c r="O19" s="3">
        <f>ROUND(M19/M7,5)*100</f>
        <v>6.0350000000000001</v>
      </c>
      <c r="P19" s="320">
        <v>2957675</v>
      </c>
      <c r="Q19" s="320">
        <v>2957514</v>
      </c>
      <c r="R19" s="12">
        <f t="shared" si="2"/>
        <v>93.141999999999996</v>
      </c>
      <c r="S19" s="83">
        <f t="shared" si="3"/>
        <v>5.6210000000000004</v>
      </c>
      <c r="T19" s="179"/>
    </row>
    <row r="20" spans="1:20" ht="26.1" customHeight="1" x14ac:dyDescent="0.15">
      <c r="A20" s="217">
        <v>0</v>
      </c>
      <c r="B20" s="109"/>
      <c r="C20" s="220" t="s">
        <v>76</v>
      </c>
      <c r="D20" s="409">
        <v>1</v>
      </c>
      <c r="E20" s="217">
        <v>0</v>
      </c>
      <c r="F20" s="231" t="s">
        <v>386</v>
      </c>
      <c r="G20" s="217">
        <f>ROUND(E20/E7,5)*100</f>
        <v>0</v>
      </c>
      <c r="H20" s="409">
        <v>1</v>
      </c>
      <c r="I20" s="217">
        <v>0</v>
      </c>
      <c r="J20" s="217">
        <v>0</v>
      </c>
      <c r="K20" s="217">
        <f>ROUND(I20/I7,5)*100</f>
        <v>0</v>
      </c>
      <c r="L20" s="409">
        <v>1</v>
      </c>
      <c r="M20" s="217">
        <v>0</v>
      </c>
      <c r="N20" s="217">
        <v>0</v>
      </c>
      <c r="O20" s="217">
        <f>ROUND(M20/M7,5)*100</f>
        <v>0</v>
      </c>
      <c r="P20" s="320">
        <v>1</v>
      </c>
      <c r="Q20" s="321">
        <v>0</v>
      </c>
      <c r="R20" s="272">
        <v>0</v>
      </c>
      <c r="S20" s="273">
        <f t="shared" si="3"/>
        <v>0</v>
      </c>
      <c r="T20" s="179"/>
    </row>
    <row r="21" spans="1:20" ht="26.1" customHeight="1" x14ac:dyDescent="0.15">
      <c r="A21" s="217">
        <v>0</v>
      </c>
      <c r="B21" s="109"/>
      <c r="C21" s="220" t="s">
        <v>77</v>
      </c>
      <c r="D21" s="409">
        <v>44902</v>
      </c>
      <c r="E21" s="217">
        <v>0</v>
      </c>
      <c r="F21" s="231" t="s">
        <v>386</v>
      </c>
      <c r="G21" s="217">
        <f>ROUND(E21/E7,5)*100</f>
        <v>0</v>
      </c>
      <c r="H21" s="409">
        <v>41910</v>
      </c>
      <c r="I21" s="217">
        <v>0</v>
      </c>
      <c r="J21" s="217">
        <v>0</v>
      </c>
      <c r="K21" s="217">
        <f>ROUND(I21/I7,5)*100</f>
        <v>0</v>
      </c>
      <c r="L21" s="409">
        <v>7574</v>
      </c>
      <c r="M21" s="217">
        <v>0</v>
      </c>
      <c r="N21" s="217">
        <v>0</v>
      </c>
      <c r="O21" s="217">
        <f>ROUND(M21/M7,5)*100</f>
        <v>0</v>
      </c>
      <c r="P21" s="320">
        <v>117122</v>
      </c>
      <c r="Q21" s="321">
        <v>0</v>
      </c>
      <c r="R21" s="272">
        <v>0</v>
      </c>
      <c r="S21" s="273">
        <f t="shared" si="3"/>
        <v>0</v>
      </c>
      <c r="T21" s="179"/>
    </row>
    <row r="22" spans="1:20" ht="26.1" customHeight="1" x14ac:dyDescent="0.15">
      <c r="A22" s="358"/>
      <c r="B22" s="109"/>
      <c r="C22" s="220"/>
      <c r="D22" s="262"/>
      <c r="E22" s="262"/>
      <c r="F22" s="231"/>
      <c r="G22" s="3"/>
      <c r="H22" s="262"/>
      <c r="I22" s="262"/>
      <c r="J22" s="3"/>
      <c r="K22" s="3"/>
      <c r="L22" s="311"/>
      <c r="M22" s="311"/>
      <c r="N22" s="3"/>
      <c r="O22" s="3"/>
      <c r="P22" s="314"/>
      <c r="Q22" s="314"/>
      <c r="R22" s="12"/>
      <c r="S22" s="83"/>
      <c r="T22" s="179"/>
    </row>
    <row r="23" spans="1:20" s="113" customFormat="1" ht="26.1" customHeight="1" x14ac:dyDescent="0.15">
      <c r="A23" s="358">
        <f>SUM(A24:A29)</f>
        <v>23927914</v>
      </c>
      <c r="B23" s="577" t="s">
        <v>57</v>
      </c>
      <c r="C23" s="578"/>
      <c r="D23" s="262">
        <f>SUM(D24:D29)</f>
        <v>26837630</v>
      </c>
      <c r="E23" s="262">
        <f>SUM(E24:E29)</f>
        <v>25807548</v>
      </c>
      <c r="F23" s="3">
        <f t="shared" si="0"/>
        <v>107.85499999999999</v>
      </c>
      <c r="G23" s="3">
        <f>ROUND(E23/E23,5)*100</f>
        <v>100</v>
      </c>
      <c r="H23" s="262">
        <f>SUM(H24:H29)</f>
        <v>29261904</v>
      </c>
      <c r="I23" s="262">
        <f>SUM(I24:I29)</f>
        <v>27067336</v>
      </c>
      <c r="J23" s="3">
        <f>ROUND(I23/E23,5)*100</f>
        <v>104.881</v>
      </c>
      <c r="K23" s="3">
        <f>ROUND(I23/I23,5)*100</f>
        <v>100</v>
      </c>
      <c r="L23" s="311">
        <f>SUM(L24:L29)</f>
        <v>28205843</v>
      </c>
      <c r="M23" s="311">
        <f>SUM(M24:M29)</f>
        <v>26906215</v>
      </c>
      <c r="N23" s="3">
        <f t="shared" ref="N23" si="7">ROUND(M23/I23,5)*100</f>
        <v>99.405000000000001</v>
      </c>
      <c r="O23" s="3">
        <f>ROUND(M23/M23,5)*100</f>
        <v>100</v>
      </c>
      <c r="P23" s="314">
        <f>SUM(P24:P29)</f>
        <v>29357505</v>
      </c>
      <c r="Q23" s="314">
        <f>SUM(Q24:Q29)</f>
        <v>26834135</v>
      </c>
      <c r="R23" s="12">
        <f t="shared" si="2"/>
        <v>99.731999999999999</v>
      </c>
      <c r="S23" s="83">
        <f>ROUND(Q23/$Q$23,5)*100</f>
        <v>100</v>
      </c>
      <c r="T23" s="13"/>
    </row>
    <row r="24" spans="1:20" ht="26.1" customHeight="1" x14ac:dyDescent="0.15">
      <c r="A24" s="409">
        <v>14068814</v>
      </c>
      <c r="B24" s="114"/>
      <c r="C24" s="221" t="s">
        <v>78</v>
      </c>
      <c r="D24" s="409">
        <v>15034510</v>
      </c>
      <c r="E24" s="409">
        <v>15265657</v>
      </c>
      <c r="F24" s="3">
        <f t="shared" si="0"/>
        <v>108.50700000000001</v>
      </c>
      <c r="G24" s="3">
        <f>ROUND(E24/E23,5)*100</f>
        <v>59.152000000000001</v>
      </c>
      <c r="H24" s="409">
        <v>17300077</v>
      </c>
      <c r="I24" s="409">
        <v>16101739</v>
      </c>
      <c r="J24" s="3">
        <f>ROUND(I24/E24,5)*100</f>
        <v>105.477</v>
      </c>
      <c r="K24" s="3">
        <f>ROUND(I24/I23,5)*100</f>
        <v>59.488</v>
      </c>
      <c r="L24" s="409">
        <v>15953932</v>
      </c>
      <c r="M24" s="409">
        <v>15533176</v>
      </c>
      <c r="N24" s="3">
        <f>ROUND(M24/I24,5)*100</f>
        <v>96.469000000000008</v>
      </c>
      <c r="O24" s="3">
        <f>ROUND(M24/M23,5)*100</f>
        <v>57.731000000000002</v>
      </c>
      <c r="P24" s="320">
        <v>16284105</v>
      </c>
      <c r="Q24" s="320">
        <v>15402724</v>
      </c>
      <c r="R24" s="12">
        <f>ROUND(Q24/M24,5)*100</f>
        <v>99.16</v>
      </c>
      <c r="S24" s="83">
        <f t="shared" ref="S24:S29" si="8">ROUND(Q24/$Q$23,5)*100</f>
        <v>57.4</v>
      </c>
      <c r="T24" s="179"/>
    </row>
    <row r="25" spans="1:20" ht="26.1" customHeight="1" x14ac:dyDescent="0.15">
      <c r="A25" s="409">
        <v>1661587</v>
      </c>
      <c r="B25" s="114"/>
      <c r="C25" s="240" t="s">
        <v>357</v>
      </c>
      <c r="D25" s="409">
        <v>2702519</v>
      </c>
      <c r="E25" s="409">
        <v>1891084</v>
      </c>
      <c r="F25" s="3">
        <f t="shared" si="0"/>
        <v>113.812</v>
      </c>
      <c r="G25" s="3">
        <f>ROUND(E25/E23,5)*100</f>
        <v>7.3279999999999994</v>
      </c>
      <c r="H25" s="409">
        <v>2627068</v>
      </c>
      <c r="I25" s="409">
        <v>2098411</v>
      </c>
      <c r="J25" s="3">
        <f t="shared" ref="J25" si="9">ROUND(I25/E25,5)*100</f>
        <v>110.96299999999999</v>
      </c>
      <c r="K25" s="3">
        <f>ROUND(I25/I23,5)*100</f>
        <v>7.7530000000000001</v>
      </c>
      <c r="L25" s="409">
        <v>2613382</v>
      </c>
      <c r="M25" s="409">
        <v>2211752</v>
      </c>
      <c r="N25" s="3">
        <f t="shared" ref="N25" si="10">ROUND(M25/I25,5)*100</f>
        <v>105.40099999999998</v>
      </c>
      <c r="O25" s="3">
        <f>ROUND(M25/M23,5)*100</f>
        <v>8.2199999999999989</v>
      </c>
      <c r="P25" s="320">
        <v>2863368</v>
      </c>
      <c r="Q25" s="320">
        <v>1949218</v>
      </c>
      <c r="R25" s="12">
        <f>ROUND(Q25/M25,5)*100</f>
        <v>88.13</v>
      </c>
      <c r="S25" s="83">
        <f t="shared" si="8"/>
        <v>7.2639999999999993</v>
      </c>
      <c r="T25" s="179"/>
    </row>
    <row r="26" spans="1:20" ht="26.1" customHeight="1" x14ac:dyDescent="0.15">
      <c r="A26" s="217">
        <v>0</v>
      </c>
      <c r="B26" s="114"/>
      <c r="C26" s="220" t="s">
        <v>60</v>
      </c>
      <c r="D26" s="217">
        <v>0</v>
      </c>
      <c r="E26" s="217">
        <v>0</v>
      </c>
      <c r="F26" s="231" t="s">
        <v>386</v>
      </c>
      <c r="G26" s="115">
        <f>ROUND(E26/E23,5)*100</f>
        <v>0</v>
      </c>
      <c r="H26" s="217">
        <v>0</v>
      </c>
      <c r="I26" s="217">
        <v>0</v>
      </c>
      <c r="J26" s="217">
        <v>0</v>
      </c>
      <c r="K26" s="217">
        <f>ROUND(I26/I23,5)*100</f>
        <v>0</v>
      </c>
      <c r="L26" s="217">
        <v>0</v>
      </c>
      <c r="M26" s="217">
        <v>0</v>
      </c>
      <c r="N26" s="217">
        <v>0</v>
      </c>
      <c r="O26" s="217">
        <f>ROUND(M26/M23,5)*100</f>
        <v>0</v>
      </c>
      <c r="P26" s="321"/>
      <c r="Q26" s="321"/>
      <c r="R26" s="272">
        <v>0</v>
      </c>
      <c r="S26" s="273">
        <f t="shared" si="8"/>
        <v>0</v>
      </c>
      <c r="T26" s="179"/>
    </row>
    <row r="27" spans="1:20" ht="26.1" customHeight="1" x14ac:dyDescent="0.15">
      <c r="A27" s="409">
        <v>1767136</v>
      </c>
      <c r="B27" s="114"/>
      <c r="C27" s="221" t="s">
        <v>61</v>
      </c>
      <c r="D27" s="409">
        <v>2077685</v>
      </c>
      <c r="E27" s="409">
        <v>1831328</v>
      </c>
      <c r="F27" s="3">
        <f t="shared" si="0"/>
        <v>103.633</v>
      </c>
      <c r="G27" s="3">
        <f>ROUND(E27/E23,5)*100</f>
        <v>7.0959999999999992</v>
      </c>
      <c r="H27" s="409">
        <v>2007031</v>
      </c>
      <c r="I27" s="409">
        <v>1845875</v>
      </c>
      <c r="J27" s="3">
        <f>ROUND(I27/E27,5)*100</f>
        <v>100.79400000000001</v>
      </c>
      <c r="K27" s="3">
        <f>ROUND(I27/I23,5)*100</f>
        <v>6.8199999999999994</v>
      </c>
      <c r="L27" s="409">
        <v>1974965</v>
      </c>
      <c r="M27" s="409">
        <v>1772019</v>
      </c>
      <c r="N27" s="3">
        <f t="shared" ref="N27:N29" si="11">ROUND(M27/I27,5)*100</f>
        <v>95.998999999999995</v>
      </c>
      <c r="O27" s="3">
        <f>ROUND(M27/M23,5)*100</f>
        <v>6.5860000000000003</v>
      </c>
      <c r="P27" s="320">
        <v>2037883</v>
      </c>
      <c r="Q27" s="320">
        <v>1675243</v>
      </c>
      <c r="R27" s="12">
        <f t="shared" si="2"/>
        <v>94.539000000000001</v>
      </c>
      <c r="S27" s="83">
        <f t="shared" si="8"/>
        <v>6.2430000000000003</v>
      </c>
      <c r="T27" s="179"/>
    </row>
    <row r="28" spans="1:20" ht="26.1" customHeight="1" x14ac:dyDescent="0.15">
      <c r="A28" s="409">
        <v>5634301</v>
      </c>
      <c r="B28" s="114"/>
      <c r="C28" s="220" t="s">
        <v>62</v>
      </c>
      <c r="D28" s="409">
        <v>6175978</v>
      </c>
      <c r="E28" s="409">
        <v>5994773</v>
      </c>
      <c r="F28" s="3">
        <f t="shared" si="0"/>
        <v>106.398</v>
      </c>
      <c r="G28" s="3">
        <f>ROUND(E28/E23,5)*100</f>
        <v>23.228999999999999</v>
      </c>
      <c r="H28" s="409">
        <v>6427891</v>
      </c>
      <c r="I28" s="409">
        <v>6157927</v>
      </c>
      <c r="J28" s="3">
        <f t="shared" ref="J28:J29" si="12">ROUND(I28/E28,5)*100</f>
        <v>102.72200000000001</v>
      </c>
      <c r="K28" s="3">
        <f>ROUND(I28/I23,5)*100</f>
        <v>22.75</v>
      </c>
      <c r="L28" s="409">
        <v>6729057</v>
      </c>
      <c r="M28" s="409">
        <v>6479628</v>
      </c>
      <c r="N28" s="3">
        <f t="shared" si="11"/>
        <v>105.224</v>
      </c>
      <c r="O28" s="3">
        <f>ROUND(M28/M23,5)*100</f>
        <v>24.082000000000001</v>
      </c>
      <c r="P28" s="320">
        <v>7156556</v>
      </c>
      <c r="Q28" s="320">
        <v>6802144</v>
      </c>
      <c r="R28" s="12">
        <f t="shared" si="2"/>
        <v>104.977</v>
      </c>
      <c r="S28" s="83">
        <f t="shared" si="8"/>
        <v>25.349</v>
      </c>
      <c r="T28" s="179"/>
    </row>
    <row r="29" spans="1:20" ht="26.1" customHeight="1" x14ac:dyDescent="0.15">
      <c r="A29" s="409">
        <v>796076</v>
      </c>
      <c r="B29" s="116"/>
      <c r="C29" s="221" t="s">
        <v>63</v>
      </c>
      <c r="D29" s="409">
        <v>846938</v>
      </c>
      <c r="E29" s="409">
        <v>824706</v>
      </c>
      <c r="F29" s="3">
        <f t="shared" si="0"/>
        <v>103.596</v>
      </c>
      <c r="G29" s="3">
        <v>3.19</v>
      </c>
      <c r="H29" s="409">
        <v>899837</v>
      </c>
      <c r="I29" s="409">
        <v>863384</v>
      </c>
      <c r="J29" s="3">
        <f t="shared" si="12"/>
        <v>104.69</v>
      </c>
      <c r="K29" s="3">
        <f>ROUND(I29/I23,5)*100</f>
        <v>3.19</v>
      </c>
      <c r="L29" s="409">
        <v>934507</v>
      </c>
      <c r="M29" s="409">
        <v>909640</v>
      </c>
      <c r="N29" s="3">
        <f t="shared" si="11"/>
        <v>105.35799999999999</v>
      </c>
      <c r="O29" s="3">
        <f>ROUND(M29/M23,5)*100</f>
        <v>3.3809999999999998</v>
      </c>
      <c r="P29" s="320">
        <v>1015593</v>
      </c>
      <c r="Q29" s="320">
        <v>1004806</v>
      </c>
      <c r="R29" s="12">
        <f t="shared" si="2"/>
        <v>110.46199999999999</v>
      </c>
      <c r="S29" s="83">
        <f t="shared" si="8"/>
        <v>3.7449999999999997</v>
      </c>
      <c r="T29" s="179"/>
    </row>
    <row r="30" spans="1:20" ht="9" customHeight="1" thickBot="1" x14ac:dyDescent="0.2">
      <c r="A30" s="364"/>
      <c r="B30" s="117"/>
      <c r="C30" s="222"/>
      <c r="D30" s="264"/>
      <c r="E30" s="264"/>
      <c r="F30" s="119"/>
      <c r="G30" s="119"/>
      <c r="H30" s="120"/>
      <c r="I30" s="120"/>
      <c r="J30" s="121"/>
      <c r="K30" s="121"/>
      <c r="L30" s="120"/>
      <c r="M30" s="120"/>
      <c r="N30" s="121"/>
      <c r="O30" s="121"/>
      <c r="P30" s="120"/>
      <c r="Q30" s="120"/>
      <c r="R30" s="121"/>
      <c r="S30" s="122"/>
      <c r="T30" s="179"/>
    </row>
    <row r="31" spans="1:20" ht="15" customHeight="1" x14ac:dyDescent="0.15">
      <c r="B31" s="579" t="s">
        <v>330</v>
      </c>
      <c r="C31" s="579"/>
      <c r="D31" s="579"/>
      <c r="E31" s="579"/>
      <c r="F31" s="579"/>
      <c r="G31" s="579"/>
      <c r="H31" s="579"/>
      <c r="I31" s="579"/>
      <c r="J31" s="579"/>
      <c r="K31" s="579"/>
      <c r="L31" s="579"/>
      <c r="M31" s="579"/>
      <c r="N31" s="579"/>
      <c r="O31" s="579"/>
      <c r="P31" s="579"/>
      <c r="Q31" s="579"/>
      <c r="S31" s="3" t="s">
        <v>28</v>
      </c>
      <c r="T31" s="19"/>
    </row>
    <row r="32" spans="1:20" ht="18.75" customHeight="1" x14ac:dyDescent="0.15">
      <c r="B32" s="574" t="s">
        <v>349</v>
      </c>
      <c r="C32" s="574"/>
      <c r="D32" s="574"/>
      <c r="E32" s="574"/>
      <c r="F32" s="574"/>
      <c r="G32" s="574"/>
      <c r="H32" s="574"/>
      <c r="I32" s="574"/>
      <c r="J32" s="574"/>
    </row>
  </sheetData>
  <sheetProtection sheet="1" objects="1" scenarios="1"/>
  <mergeCells count="23">
    <mergeCell ref="B32:J32"/>
    <mergeCell ref="S4:S5"/>
    <mergeCell ref="H3:K3"/>
    <mergeCell ref="P3:S3"/>
    <mergeCell ref="B7:C7"/>
    <mergeCell ref="L3:O3"/>
    <mergeCell ref="H4:H5"/>
    <mergeCell ref="B23:C23"/>
    <mergeCell ref="B31:Q31"/>
    <mergeCell ref="M4:M5"/>
    <mergeCell ref="O4:O5"/>
    <mergeCell ref="P4:P5"/>
    <mergeCell ref="Q4:Q5"/>
    <mergeCell ref="I4:I5"/>
    <mergeCell ref="K4:K5"/>
    <mergeCell ref="L4:L5"/>
    <mergeCell ref="B1:D1"/>
    <mergeCell ref="B2:D2"/>
    <mergeCell ref="B3:C5"/>
    <mergeCell ref="D3:G3"/>
    <mergeCell ref="D4:D5"/>
    <mergeCell ref="G4:G5"/>
    <mergeCell ref="E4:E5"/>
  </mergeCells>
  <phoneticPr fontId="28"/>
  <printOptions horizontalCentered="1"/>
  <pageMargins left="0.59055118110236227" right="0.59055118110236227" top="0.59055118110236227" bottom="0.59055118110236227" header="0.39370078740157483" footer="0.39370078740157483"/>
  <pageSetup paperSize="9" firstPageNumber="160" orientation="portrait" useFirstPageNumber="1" verticalDpi="300" r:id="rId1"/>
  <headerFooter scaleWithDoc="0" alignWithMargins="0">
    <oddHeader>&amp;L&amp;"ＭＳ 明朝,標準"&amp;10財　政</oddHeader>
    <oddFooter>&amp;C&amp;"ＭＳ 明朝,標準"&amp;12&amp;A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S32"/>
  <sheetViews>
    <sheetView view="pageBreakPreview" zoomScaleNormal="115" zoomScaleSheetLayoutView="100" workbookViewId="0">
      <pane xSplit="2" ySplit="5" topLeftCell="C6" activePane="bottomRight" state="frozen"/>
      <selection activeCell="J10" sqref="J10"/>
      <selection pane="topRight" activeCell="J10" sqref="J10"/>
      <selection pane="bottomLeft" activeCell="J10" sqref="J10"/>
      <selection pane="bottomRight" activeCell="A6" sqref="A1:I1048576"/>
    </sheetView>
  </sheetViews>
  <sheetFormatPr defaultRowHeight="26.1" customHeight="1" x14ac:dyDescent="0.15"/>
  <cols>
    <col min="1" max="1" width="1.75" style="52" hidden="1" customWidth="1"/>
    <col min="2" max="2" width="17.5" style="52" hidden="1" customWidth="1"/>
    <col min="3" max="3" width="12.5" style="123" hidden="1" customWidth="1"/>
    <col min="4" max="4" width="11.75" style="123" hidden="1" customWidth="1"/>
    <col min="5" max="5" width="7.75" style="104" hidden="1" customWidth="1"/>
    <col min="6" max="6" width="7.875" style="104" hidden="1" customWidth="1"/>
    <col min="7" max="7" width="12" style="123" hidden="1" customWidth="1"/>
    <col min="8" max="8" width="11.875" style="123" hidden="1" customWidth="1"/>
    <col min="9" max="9" width="8.625" style="104" hidden="1" customWidth="1"/>
    <col min="10" max="10" width="7.625" style="104" customWidth="1"/>
    <col min="11" max="12" width="12.625" style="123" customWidth="1"/>
    <col min="13" max="14" width="7.625" style="104" customWidth="1"/>
    <col min="15" max="16" width="12.625" style="123" customWidth="1"/>
    <col min="17" max="17" width="9.125" style="104" customWidth="1"/>
    <col min="18" max="18" width="8.75" style="104" customWidth="1"/>
    <col min="19" max="16384" width="9" style="52"/>
  </cols>
  <sheetData>
    <row r="1" spans="1:19" ht="5.0999999999999996" customHeight="1" x14ac:dyDescent="0.15">
      <c r="A1" s="560"/>
      <c r="B1" s="560"/>
      <c r="C1" s="560"/>
      <c r="D1" s="312"/>
      <c r="E1" s="101"/>
      <c r="F1" s="101"/>
      <c r="G1" s="312"/>
      <c r="H1" s="312"/>
      <c r="I1" s="102"/>
      <c r="J1" s="101"/>
      <c r="K1" s="230"/>
      <c r="L1" s="230"/>
      <c r="M1" s="101"/>
      <c r="N1" s="101"/>
      <c r="O1" s="230"/>
      <c r="P1" s="230"/>
      <c r="Q1" s="101"/>
      <c r="R1" s="3"/>
      <c r="S1" s="19"/>
    </row>
    <row r="2" spans="1:19" ht="15" customHeight="1" thickBot="1" x14ac:dyDescent="0.2">
      <c r="A2" s="561" t="s">
        <v>446</v>
      </c>
      <c r="B2" s="561"/>
      <c r="C2" s="561"/>
      <c r="D2" s="103"/>
      <c r="E2" s="10"/>
      <c r="F2" s="10"/>
      <c r="G2" s="103"/>
      <c r="H2" s="103"/>
      <c r="J2" s="10"/>
      <c r="K2" s="103"/>
      <c r="L2" s="103"/>
      <c r="M2" s="10"/>
      <c r="N2" s="10"/>
      <c r="O2" s="103"/>
      <c r="P2" s="103"/>
      <c r="Q2" s="10"/>
      <c r="R2" s="138" t="s">
        <v>1</v>
      </c>
      <c r="S2" s="19"/>
    </row>
    <row r="3" spans="1:19" ht="40.5" customHeight="1" x14ac:dyDescent="0.15">
      <c r="A3" s="562" t="s">
        <v>64</v>
      </c>
      <c r="B3" s="563"/>
      <c r="C3" s="568" t="s">
        <v>374</v>
      </c>
      <c r="D3" s="569"/>
      <c r="E3" s="569"/>
      <c r="F3" s="551"/>
      <c r="G3" s="548" t="s">
        <v>420</v>
      </c>
      <c r="H3" s="548"/>
      <c r="I3" s="548"/>
      <c r="J3" s="548"/>
      <c r="K3" s="548" t="s">
        <v>421</v>
      </c>
      <c r="L3" s="548"/>
      <c r="M3" s="548"/>
      <c r="N3" s="548"/>
      <c r="O3" s="576" t="s">
        <v>422</v>
      </c>
      <c r="P3" s="552"/>
      <c r="Q3" s="552"/>
      <c r="R3" s="553"/>
      <c r="S3" s="229"/>
    </row>
    <row r="4" spans="1:19" s="19" customFormat="1" ht="30" customHeight="1" x14ac:dyDescent="0.15">
      <c r="A4" s="564"/>
      <c r="B4" s="565"/>
      <c r="C4" s="570" t="s">
        <v>31</v>
      </c>
      <c r="D4" s="570" t="s">
        <v>32</v>
      </c>
      <c r="E4" s="105" t="s">
        <v>33</v>
      </c>
      <c r="F4" s="572" t="s">
        <v>34</v>
      </c>
      <c r="G4" s="570" t="s">
        <v>31</v>
      </c>
      <c r="H4" s="570" t="s">
        <v>32</v>
      </c>
      <c r="I4" s="106" t="s">
        <v>33</v>
      </c>
      <c r="J4" s="558" t="s">
        <v>34</v>
      </c>
      <c r="K4" s="555" t="s">
        <v>31</v>
      </c>
      <c r="L4" s="555" t="s">
        <v>32</v>
      </c>
      <c r="M4" s="105" t="s">
        <v>33</v>
      </c>
      <c r="N4" s="580" t="s">
        <v>34</v>
      </c>
      <c r="O4" s="555" t="s">
        <v>31</v>
      </c>
      <c r="P4" s="555" t="s">
        <v>32</v>
      </c>
      <c r="Q4" s="105" t="s">
        <v>33</v>
      </c>
      <c r="R4" s="575" t="s">
        <v>34</v>
      </c>
      <c r="S4" s="229"/>
    </row>
    <row r="5" spans="1:19" ht="30" customHeight="1" x14ac:dyDescent="0.15">
      <c r="A5" s="566"/>
      <c r="B5" s="567"/>
      <c r="C5" s="571"/>
      <c r="D5" s="571"/>
      <c r="E5" s="107" t="s">
        <v>35</v>
      </c>
      <c r="F5" s="573"/>
      <c r="G5" s="571"/>
      <c r="H5" s="571"/>
      <c r="I5" s="108" t="s">
        <v>35</v>
      </c>
      <c r="J5" s="558"/>
      <c r="K5" s="555"/>
      <c r="L5" s="555"/>
      <c r="M5" s="107" t="s">
        <v>35</v>
      </c>
      <c r="N5" s="580"/>
      <c r="O5" s="555"/>
      <c r="P5" s="555"/>
      <c r="Q5" s="107" t="s">
        <v>35</v>
      </c>
      <c r="R5" s="575"/>
      <c r="S5" s="229"/>
    </row>
    <row r="6" spans="1:19" ht="9" customHeight="1" x14ac:dyDescent="0.15">
      <c r="A6" s="218"/>
      <c r="B6" s="219"/>
      <c r="C6" s="110"/>
      <c r="D6" s="110"/>
      <c r="E6" s="111"/>
      <c r="F6" s="111"/>
      <c r="G6" s="110"/>
      <c r="H6" s="110"/>
      <c r="I6" s="111"/>
      <c r="J6" s="111"/>
      <c r="K6" s="110"/>
      <c r="L6" s="110"/>
      <c r="M6" s="111"/>
      <c r="N6" s="111"/>
      <c r="O6" s="110"/>
      <c r="P6" s="110"/>
      <c r="Q6" s="111"/>
      <c r="R6" s="112"/>
      <c r="S6" s="229"/>
    </row>
    <row r="7" spans="1:19" s="113" customFormat="1" ht="26.1" customHeight="1" x14ac:dyDescent="0.15">
      <c r="A7" s="577" t="s">
        <v>36</v>
      </c>
      <c r="B7" s="578"/>
      <c r="C7" s="311">
        <f>SUM(C8:C21)</f>
        <v>47924129</v>
      </c>
      <c r="D7" s="311">
        <f>SUM(D8:D21)</f>
        <v>43623690</v>
      </c>
      <c r="E7" s="3">
        <v>104.39</v>
      </c>
      <c r="F7" s="3">
        <f>ROUND(D7/D7,5)*100</f>
        <v>100</v>
      </c>
      <c r="G7" s="311">
        <f>SUM(G8:G21)</f>
        <v>50497484</v>
      </c>
      <c r="H7" s="311">
        <f>SUM(H8:H21)</f>
        <v>45291513</v>
      </c>
      <c r="I7" s="3">
        <f>ROUND(H7/D7,5)*100</f>
        <v>103.82299999999999</v>
      </c>
      <c r="J7" s="3">
        <f>ROUND(H7/H7,5)*100</f>
        <v>100</v>
      </c>
      <c r="K7" s="243">
        <f>SUM(K8:K21)</f>
        <v>57832708</v>
      </c>
      <c r="L7" s="243">
        <f>SUM(L8:L21)</f>
        <v>52617619</v>
      </c>
      <c r="M7" s="3">
        <f>ROUND(L7/H7,5)*100</f>
        <v>116.17500000000001</v>
      </c>
      <c r="N7" s="3">
        <f>ROUND(L7/L7,5)*100</f>
        <v>100</v>
      </c>
      <c r="O7" s="339">
        <f>SUM(O8:O21)</f>
        <v>52227640</v>
      </c>
      <c r="P7" s="339">
        <f>SUM(P8:P21)</f>
        <v>52616185</v>
      </c>
      <c r="Q7" s="343">
        <f>ROUND(P7/L7,5)*100</f>
        <v>99.997</v>
      </c>
      <c r="R7" s="344">
        <f>ROUND(P7/$P$7,5)*100</f>
        <v>100</v>
      </c>
      <c r="S7" s="13"/>
    </row>
    <row r="8" spans="1:19" ht="26.1" customHeight="1" x14ac:dyDescent="0.15">
      <c r="A8" s="109"/>
      <c r="B8" s="220" t="s">
        <v>65</v>
      </c>
      <c r="C8" s="409">
        <v>356908</v>
      </c>
      <c r="D8" s="409">
        <v>354007</v>
      </c>
      <c r="E8" s="3">
        <v>102.47</v>
      </c>
      <c r="F8" s="3">
        <f>ROUND(D8/D7,5)*100</f>
        <v>0.81200000000000006</v>
      </c>
      <c r="G8" s="409">
        <v>374435</v>
      </c>
      <c r="H8" s="409">
        <v>370189</v>
      </c>
      <c r="I8" s="3">
        <f>ROUND(H8/D8,5)*100</f>
        <v>104.571</v>
      </c>
      <c r="J8" s="3">
        <f>ROUND(H8/H7,5)*100</f>
        <v>0.81700000000000006</v>
      </c>
      <c r="K8" s="409">
        <v>328459</v>
      </c>
      <c r="L8" s="409">
        <v>321453</v>
      </c>
      <c r="M8" s="3">
        <f t="shared" ref="M8:M17" si="0">ROUND(L8/H8,5)*100</f>
        <v>86.834999999999994</v>
      </c>
      <c r="N8" s="3">
        <f>ROUND(L8/L7,5)*100</f>
        <v>0.61099999999999999</v>
      </c>
      <c r="O8" s="339">
        <v>341324</v>
      </c>
      <c r="P8" s="339">
        <v>336734</v>
      </c>
      <c r="Q8" s="343">
        <f>ROUND(P8/L8,5)*100</f>
        <v>104.75399999999999</v>
      </c>
      <c r="R8" s="344">
        <f>ROUND(P8/$P$7,5)*100</f>
        <v>0.64</v>
      </c>
      <c r="S8" s="229"/>
    </row>
    <row r="9" spans="1:19" ht="26.1" customHeight="1" x14ac:dyDescent="0.15">
      <c r="A9" s="109"/>
      <c r="B9" s="220" t="s">
        <v>66</v>
      </c>
      <c r="C9" s="409">
        <v>6613063</v>
      </c>
      <c r="D9" s="409">
        <v>6458547</v>
      </c>
      <c r="E9" s="3">
        <v>93.52</v>
      </c>
      <c r="F9" s="3">
        <f>ROUND(D9/D7,5)*100</f>
        <v>14.804999999999998</v>
      </c>
      <c r="G9" s="409">
        <v>7607746</v>
      </c>
      <c r="H9" s="409">
        <v>7319861</v>
      </c>
      <c r="I9" s="3">
        <f>ROUND(H9/D9,5)*100</f>
        <v>113.336</v>
      </c>
      <c r="J9" s="3">
        <f>ROUND(H9/H7,5)*100</f>
        <v>16.162000000000003</v>
      </c>
      <c r="K9" s="409">
        <v>12304388</v>
      </c>
      <c r="L9" s="409">
        <v>11725490</v>
      </c>
      <c r="M9" s="3">
        <f t="shared" si="0"/>
        <v>160.18699999999998</v>
      </c>
      <c r="N9" s="3">
        <f>ROUND(L9/L7,5)*100</f>
        <v>22.284000000000002</v>
      </c>
      <c r="O9" s="339">
        <v>11308890</v>
      </c>
      <c r="P9" s="339">
        <v>10879053</v>
      </c>
      <c r="Q9" s="343">
        <f t="shared" ref="Q9:Q29" si="1">ROUND(P9/L9,5)*100</f>
        <v>92.781000000000006</v>
      </c>
      <c r="R9" s="344">
        <f>ROUND(P9/$P$7,5)*100</f>
        <v>20.675999999999998</v>
      </c>
      <c r="S9" s="229"/>
    </row>
    <row r="10" spans="1:19" ht="26.1" customHeight="1" x14ac:dyDescent="0.15">
      <c r="A10" s="109"/>
      <c r="B10" s="220" t="s">
        <v>67</v>
      </c>
      <c r="C10" s="409">
        <v>20821166</v>
      </c>
      <c r="D10" s="409">
        <v>19930891</v>
      </c>
      <c r="E10" s="3">
        <v>107.56</v>
      </c>
      <c r="F10" s="3">
        <f>ROUND(D10/D7,5)*100</f>
        <v>45.688000000000002</v>
      </c>
      <c r="G10" s="409">
        <v>21781521</v>
      </c>
      <c r="H10" s="409">
        <v>20554172</v>
      </c>
      <c r="I10" s="3">
        <f>ROUND(H10/D10,5)*100</f>
        <v>103.127</v>
      </c>
      <c r="J10" s="3">
        <f>ROUND(H10/H7,5)*100</f>
        <v>45.381999999999998</v>
      </c>
      <c r="K10" s="409">
        <v>23533819</v>
      </c>
      <c r="L10" s="409">
        <v>21412760</v>
      </c>
      <c r="M10" s="3">
        <f t="shared" si="0"/>
        <v>104.17700000000001</v>
      </c>
      <c r="N10" s="3">
        <f>ROUND(L10/L7,5)*100</f>
        <v>40.695</v>
      </c>
      <c r="O10" s="339">
        <v>22109630</v>
      </c>
      <c r="P10" s="339">
        <v>22933831</v>
      </c>
      <c r="Q10" s="343">
        <f t="shared" si="1"/>
        <v>107.104</v>
      </c>
      <c r="R10" s="344">
        <f t="shared" ref="R10:R21" si="2">ROUND(P10/$P$7,5)*100</f>
        <v>43.586999999999996</v>
      </c>
      <c r="S10" s="229"/>
    </row>
    <row r="11" spans="1:19" ht="26.1" customHeight="1" x14ac:dyDescent="0.15">
      <c r="A11" s="109"/>
      <c r="B11" s="220" t="s">
        <v>68</v>
      </c>
      <c r="C11" s="409">
        <v>2163936</v>
      </c>
      <c r="D11" s="409">
        <v>2087788</v>
      </c>
      <c r="E11" s="3">
        <v>99.87</v>
      </c>
      <c r="F11" s="3">
        <f>ROUND(D11/D7,5)*100</f>
        <v>4.7859999999999996</v>
      </c>
      <c r="G11" s="409">
        <v>2228658</v>
      </c>
      <c r="H11" s="409">
        <v>2116753</v>
      </c>
      <c r="I11" s="3">
        <f t="shared" ref="I11:I17" si="3">ROUND(H11/D11,5)*100</f>
        <v>101.387</v>
      </c>
      <c r="J11" s="3">
        <f>ROUND(H11/H7,5)*100</f>
        <v>4.6739999999999995</v>
      </c>
      <c r="K11" s="409">
        <v>2143714</v>
      </c>
      <c r="L11" s="409">
        <v>2061811</v>
      </c>
      <c r="M11" s="3">
        <f t="shared" si="0"/>
        <v>97.403999999999996</v>
      </c>
      <c r="N11" s="3">
        <f>ROUND(L11/L7,5)*100</f>
        <v>3.9180000000000001</v>
      </c>
      <c r="O11" s="339">
        <v>2462222</v>
      </c>
      <c r="P11" s="339">
        <v>2398957</v>
      </c>
      <c r="Q11" s="343">
        <f t="shared" si="1"/>
        <v>116.352</v>
      </c>
      <c r="R11" s="344">
        <f t="shared" si="2"/>
        <v>4.5590000000000002</v>
      </c>
      <c r="S11" s="229"/>
    </row>
    <row r="12" spans="1:19" ht="26.1" customHeight="1" x14ac:dyDescent="0.15">
      <c r="A12" s="109"/>
      <c r="B12" s="220" t="s">
        <v>69</v>
      </c>
      <c r="C12" s="409">
        <v>94397</v>
      </c>
      <c r="D12" s="409">
        <v>61833</v>
      </c>
      <c r="E12" s="3">
        <v>143.19</v>
      </c>
      <c r="F12" s="3">
        <f>ROUND(D12/D7,5)*100</f>
        <v>0.14200000000000002</v>
      </c>
      <c r="G12" s="409">
        <v>72944</v>
      </c>
      <c r="H12" s="409">
        <v>50528</v>
      </c>
      <c r="I12" s="3">
        <f t="shared" si="3"/>
        <v>81.716999999999999</v>
      </c>
      <c r="J12" s="3">
        <f>ROUND(H12/H7,5)*100</f>
        <v>0.11199999999999999</v>
      </c>
      <c r="K12" s="409">
        <v>56538</v>
      </c>
      <c r="L12" s="409">
        <v>53722</v>
      </c>
      <c r="M12" s="3">
        <f t="shared" si="0"/>
        <v>106.321</v>
      </c>
      <c r="N12" s="3">
        <f>ROUND(L12/L7,5)*100</f>
        <v>0.10200000000000001</v>
      </c>
      <c r="O12" s="339">
        <v>69238</v>
      </c>
      <c r="P12" s="339">
        <v>63639</v>
      </c>
      <c r="Q12" s="343">
        <f t="shared" si="1"/>
        <v>118.46000000000001</v>
      </c>
      <c r="R12" s="344">
        <f t="shared" si="2"/>
        <v>0.121</v>
      </c>
      <c r="S12" s="229"/>
    </row>
    <row r="13" spans="1:19" ht="26.1" customHeight="1" x14ac:dyDescent="0.15">
      <c r="A13" s="109"/>
      <c r="B13" s="220" t="s">
        <v>70</v>
      </c>
      <c r="C13" s="409">
        <v>88219</v>
      </c>
      <c r="D13" s="409">
        <v>81504</v>
      </c>
      <c r="E13" s="3">
        <v>107.96</v>
      </c>
      <c r="F13" s="3">
        <f>ROUND(D13/D7,5)*100</f>
        <v>0.187</v>
      </c>
      <c r="G13" s="409">
        <v>284923</v>
      </c>
      <c r="H13" s="409">
        <v>249731</v>
      </c>
      <c r="I13" s="3">
        <f t="shared" si="3"/>
        <v>306.40299999999996</v>
      </c>
      <c r="J13" s="3">
        <f>ROUND(H13/H7,5)*100</f>
        <v>0.55100000000000005</v>
      </c>
      <c r="K13" s="409">
        <v>184658</v>
      </c>
      <c r="L13" s="409">
        <v>132935</v>
      </c>
      <c r="M13" s="3">
        <f t="shared" si="0"/>
        <v>53.230999999999995</v>
      </c>
      <c r="N13" s="3">
        <f>ROUND(L13/L7,5)*100</f>
        <v>0.253</v>
      </c>
      <c r="O13" s="339">
        <v>93830</v>
      </c>
      <c r="P13" s="339">
        <v>130341</v>
      </c>
      <c r="Q13" s="343">
        <f t="shared" si="1"/>
        <v>98.048999999999992</v>
      </c>
      <c r="R13" s="344">
        <f t="shared" si="2"/>
        <v>0.248</v>
      </c>
      <c r="S13" s="229"/>
    </row>
    <row r="14" spans="1:19" ht="26.1" customHeight="1" x14ac:dyDescent="0.15">
      <c r="A14" s="109"/>
      <c r="B14" s="220" t="s">
        <v>71</v>
      </c>
      <c r="C14" s="409">
        <v>580544</v>
      </c>
      <c r="D14" s="409">
        <v>400212</v>
      </c>
      <c r="E14" s="3">
        <v>156.22999999999999</v>
      </c>
      <c r="F14" s="3">
        <f>ROUND(D14/D7,5)*100</f>
        <v>0.91699999999999993</v>
      </c>
      <c r="G14" s="409">
        <v>404172</v>
      </c>
      <c r="H14" s="409">
        <v>383830</v>
      </c>
      <c r="I14" s="3">
        <f t="shared" si="3"/>
        <v>95.906999999999996</v>
      </c>
      <c r="J14" s="3">
        <f>ROUND(H14/H7,5)*100</f>
        <v>0.84699999999999998</v>
      </c>
      <c r="K14" s="409">
        <v>218904</v>
      </c>
      <c r="L14" s="409">
        <v>211448</v>
      </c>
      <c r="M14" s="3">
        <f t="shared" si="0"/>
        <v>55.088999999999999</v>
      </c>
      <c r="N14" s="3">
        <f>ROUND(L14/L7,5)*100</f>
        <v>0.40200000000000002</v>
      </c>
      <c r="O14" s="339">
        <v>225403</v>
      </c>
      <c r="P14" s="339">
        <v>221771</v>
      </c>
      <c r="Q14" s="343">
        <f t="shared" si="1"/>
        <v>104.88200000000001</v>
      </c>
      <c r="R14" s="344">
        <f t="shared" si="2"/>
        <v>0.42100000000000004</v>
      </c>
      <c r="S14" s="229"/>
    </row>
    <row r="15" spans="1:19" ht="26.1" customHeight="1" x14ac:dyDescent="0.15">
      <c r="A15" s="109"/>
      <c r="B15" s="220" t="s">
        <v>72</v>
      </c>
      <c r="C15" s="409">
        <v>7634639</v>
      </c>
      <c r="D15" s="409">
        <v>5002527</v>
      </c>
      <c r="E15" s="3">
        <v>122.5</v>
      </c>
      <c r="F15" s="3">
        <f>ROUND(D15/D7,5)*100</f>
        <v>11.466999999999999</v>
      </c>
      <c r="G15" s="409">
        <v>8401575</v>
      </c>
      <c r="H15" s="409">
        <v>5732393</v>
      </c>
      <c r="I15" s="3">
        <f t="shared" si="3"/>
        <v>114.58999999999999</v>
      </c>
      <c r="J15" s="3">
        <f>ROUND(H15/H7,5)*100</f>
        <v>12.656999999999998</v>
      </c>
      <c r="K15" s="409">
        <v>8787257</v>
      </c>
      <c r="L15" s="409">
        <v>6710215</v>
      </c>
      <c r="M15" s="3">
        <f t="shared" si="0"/>
        <v>117.05799999999999</v>
      </c>
      <c r="N15" s="3">
        <f>ROUND(L15/L7,5)*100</f>
        <v>12.753</v>
      </c>
      <c r="O15" s="339">
        <v>7056222</v>
      </c>
      <c r="P15" s="339">
        <v>7577846</v>
      </c>
      <c r="Q15" s="343">
        <f t="shared" si="1"/>
        <v>112.92999999999999</v>
      </c>
      <c r="R15" s="344">
        <f t="shared" si="2"/>
        <v>14.402000000000001</v>
      </c>
      <c r="S15" s="229"/>
    </row>
    <row r="16" spans="1:19" ht="26.1" customHeight="1" x14ac:dyDescent="0.15">
      <c r="A16" s="109"/>
      <c r="B16" s="220" t="s">
        <v>73</v>
      </c>
      <c r="C16" s="409">
        <v>961057</v>
      </c>
      <c r="D16" s="409">
        <v>924196</v>
      </c>
      <c r="E16" s="3">
        <v>107.46</v>
      </c>
      <c r="F16" s="3">
        <f>ROUND(D16/D7,5)*100</f>
        <v>2.1190000000000002</v>
      </c>
      <c r="G16" s="409">
        <v>1249192</v>
      </c>
      <c r="H16" s="409">
        <v>1083077</v>
      </c>
      <c r="I16" s="3">
        <f t="shared" si="3"/>
        <v>117.191</v>
      </c>
      <c r="J16" s="3">
        <f>ROUND(H16/H7,5)*100</f>
        <v>2.391</v>
      </c>
      <c r="K16" s="409">
        <v>1184209</v>
      </c>
      <c r="L16" s="409">
        <v>1150673</v>
      </c>
      <c r="M16" s="3">
        <f t="shared" si="0"/>
        <v>106.24100000000001</v>
      </c>
      <c r="N16" s="3">
        <f>ROUND(L16/L7,5)*100</f>
        <v>2.1870000000000003</v>
      </c>
      <c r="O16" s="339">
        <v>868692</v>
      </c>
      <c r="P16" s="339">
        <v>858526</v>
      </c>
      <c r="Q16" s="343">
        <f t="shared" si="1"/>
        <v>74.611000000000004</v>
      </c>
      <c r="R16" s="344">
        <f t="shared" si="2"/>
        <v>1.6320000000000001</v>
      </c>
      <c r="S16" s="229"/>
    </row>
    <row r="17" spans="1:19" ht="26.1" customHeight="1" x14ac:dyDescent="0.15">
      <c r="A17" s="109"/>
      <c r="B17" s="220" t="s">
        <v>74</v>
      </c>
      <c r="C17" s="409">
        <v>5185448</v>
      </c>
      <c r="D17" s="409">
        <v>4943756</v>
      </c>
      <c r="E17" s="3">
        <v>96.21</v>
      </c>
      <c r="F17" s="3">
        <f>ROUND(D17/D7,5)*100</f>
        <v>11.333</v>
      </c>
      <c r="G17" s="409">
        <v>4824024</v>
      </c>
      <c r="H17" s="409">
        <v>4205181</v>
      </c>
      <c r="I17" s="3">
        <f t="shared" si="3"/>
        <v>85.06</v>
      </c>
      <c r="J17" s="3">
        <f>ROUND(H17/H7,5)*100</f>
        <v>9.2850000000000001</v>
      </c>
      <c r="K17" s="409">
        <v>5906858</v>
      </c>
      <c r="L17" s="409">
        <v>5661830</v>
      </c>
      <c r="M17" s="3">
        <f t="shared" si="0"/>
        <v>134.63900000000001</v>
      </c>
      <c r="N17" s="3">
        <f>ROUND(L17/L7,5)*100</f>
        <v>10.76</v>
      </c>
      <c r="O17" s="339">
        <v>4617388</v>
      </c>
      <c r="P17" s="339">
        <v>4257973</v>
      </c>
      <c r="Q17" s="343">
        <f t="shared" si="1"/>
        <v>75.204999999999998</v>
      </c>
      <c r="R17" s="344">
        <f t="shared" si="2"/>
        <v>8.093</v>
      </c>
      <c r="S17" s="229"/>
    </row>
    <row r="18" spans="1:19" ht="26.1" customHeight="1" x14ac:dyDescent="0.15">
      <c r="A18" s="109"/>
      <c r="B18" s="220" t="s">
        <v>75</v>
      </c>
      <c r="C18" s="409">
        <v>3</v>
      </c>
      <c r="D18" s="217">
        <v>0</v>
      </c>
      <c r="E18" s="217">
        <v>0</v>
      </c>
      <c r="F18" s="217">
        <f>ROUND(D18/D7,5)*100</f>
        <v>0</v>
      </c>
      <c r="G18" s="409">
        <v>3</v>
      </c>
      <c r="H18" s="217">
        <v>0</v>
      </c>
      <c r="I18" s="217">
        <v>0</v>
      </c>
      <c r="J18" s="3">
        <f>ROUND(H18/H7,5)*100</f>
        <v>0</v>
      </c>
      <c r="K18" s="409">
        <v>3</v>
      </c>
      <c r="L18" s="217">
        <v>0</v>
      </c>
      <c r="M18" s="217">
        <v>0</v>
      </c>
      <c r="N18" s="217">
        <f>ROUND(L18/L7,5)*100</f>
        <v>0</v>
      </c>
      <c r="O18" s="339">
        <v>3</v>
      </c>
      <c r="P18" s="345">
        <v>0</v>
      </c>
      <c r="Q18" s="345">
        <v>0</v>
      </c>
      <c r="R18" s="346">
        <f t="shared" si="2"/>
        <v>0</v>
      </c>
      <c r="S18" s="229"/>
    </row>
    <row r="19" spans="1:19" ht="26.1" customHeight="1" x14ac:dyDescent="0.15">
      <c r="A19" s="109"/>
      <c r="B19" s="220" t="s">
        <v>18</v>
      </c>
      <c r="C19" s="409">
        <v>3379846</v>
      </c>
      <c r="D19" s="409">
        <v>3378429</v>
      </c>
      <c r="E19" s="3">
        <v>98.04</v>
      </c>
      <c r="F19" s="3">
        <f>ROUND(D19/D7,5)*100</f>
        <v>7.7439999999999998</v>
      </c>
      <c r="G19" s="409">
        <v>3226380</v>
      </c>
      <c r="H19" s="409">
        <v>3225798</v>
      </c>
      <c r="I19" s="3">
        <f t="shared" ref="I19" si="4">ROUND(H19/D19,5)*100</f>
        <v>95.481999999999999</v>
      </c>
      <c r="J19" s="3">
        <f>ROUND(H19/H7,5)*100</f>
        <v>7.1220000000000008</v>
      </c>
      <c r="K19" s="409">
        <v>3176326</v>
      </c>
      <c r="L19" s="409">
        <v>3175282</v>
      </c>
      <c r="M19" s="3">
        <f t="shared" ref="M19" si="5">ROUND(L19/H19,5)*100</f>
        <v>98.433999999999997</v>
      </c>
      <c r="N19" s="3">
        <f>ROUND(L19/L7,5)*100</f>
        <v>6.0350000000000001</v>
      </c>
      <c r="O19" s="339">
        <v>2957675</v>
      </c>
      <c r="P19" s="339">
        <v>2957514</v>
      </c>
      <c r="Q19" s="343">
        <f t="shared" si="1"/>
        <v>93.141999999999996</v>
      </c>
      <c r="R19" s="344">
        <f t="shared" si="2"/>
        <v>5.6210000000000004</v>
      </c>
      <c r="S19" s="229"/>
    </row>
    <row r="20" spans="1:19" ht="26.1" customHeight="1" x14ac:dyDescent="0.15">
      <c r="A20" s="109"/>
      <c r="B20" s="220" t="s">
        <v>76</v>
      </c>
      <c r="C20" s="409">
        <v>1</v>
      </c>
      <c r="D20" s="217">
        <v>0</v>
      </c>
      <c r="E20" s="217">
        <v>0</v>
      </c>
      <c r="F20" s="217">
        <f>ROUND(D20/D7,5)*100</f>
        <v>0</v>
      </c>
      <c r="G20" s="409">
        <v>1</v>
      </c>
      <c r="H20" s="217">
        <v>0</v>
      </c>
      <c r="I20" s="217">
        <v>0</v>
      </c>
      <c r="J20" s="217">
        <f>ROUND(H20/H7,5)*100</f>
        <v>0</v>
      </c>
      <c r="K20" s="409">
        <v>1</v>
      </c>
      <c r="L20" s="217">
        <v>0</v>
      </c>
      <c r="M20" s="217">
        <v>0</v>
      </c>
      <c r="N20" s="217">
        <f>ROUND(L20/L7,5)*100</f>
        <v>0</v>
      </c>
      <c r="O20" s="339">
        <v>1</v>
      </c>
      <c r="P20" s="345">
        <v>0</v>
      </c>
      <c r="Q20" s="345">
        <v>0</v>
      </c>
      <c r="R20" s="347">
        <f t="shared" si="2"/>
        <v>0</v>
      </c>
      <c r="S20" s="229"/>
    </row>
    <row r="21" spans="1:19" ht="26.1" customHeight="1" x14ac:dyDescent="0.15">
      <c r="A21" s="109"/>
      <c r="B21" s="220" t="s">
        <v>77</v>
      </c>
      <c r="C21" s="409">
        <v>44902</v>
      </c>
      <c r="D21" s="217">
        <v>0</v>
      </c>
      <c r="E21" s="217">
        <v>0</v>
      </c>
      <c r="F21" s="217">
        <f>ROUND(D21/D7,5)*100</f>
        <v>0</v>
      </c>
      <c r="G21" s="409">
        <v>41910</v>
      </c>
      <c r="H21" s="217">
        <v>0</v>
      </c>
      <c r="I21" s="217">
        <v>0</v>
      </c>
      <c r="J21" s="217">
        <f>ROUND(H21/H7,5)*100</f>
        <v>0</v>
      </c>
      <c r="K21" s="409">
        <v>7574</v>
      </c>
      <c r="L21" s="217">
        <v>0</v>
      </c>
      <c r="M21" s="217">
        <v>0</v>
      </c>
      <c r="N21" s="217">
        <f>ROUND(L21/L7,5)*100</f>
        <v>0</v>
      </c>
      <c r="O21" s="339">
        <v>117122</v>
      </c>
      <c r="P21" s="345">
        <v>0</v>
      </c>
      <c r="Q21" s="345">
        <v>0</v>
      </c>
      <c r="R21" s="347">
        <f t="shared" si="2"/>
        <v>0</v>
      </c>
      <c r="S21" s="229"/>
    </row>
    <row r="22" spans="1:19" ht="26.1" customHeight="1" x14ac:dyDescent="0.15">
      <c r="A22" s="109"/>
      <c r="B22" s="220"/>
      <c r="C22" s="311"/>
      <c r="D22" s="311"/>
      <c r="E22" s="3"/>
      <c r="F22" s="3"/>
      <c r="G22" s="311"/>
      <c r="H22" s="311"/>
      <c r="I22" s="3"/>
      <c r="J22" s="3"/>
      <c r="K22" s="243"/>
      <c r="L22" s="243"/>
      <c r="M22" s="3"/>
      <c r="N22" s="3"/>
      <c r="O22" s="339"/>
      <c r="P22" s="339"/>
      <c r="Q22" s="343"/>
      <c r="R22" s="344"/>
      <c r="S22" s="229"/>
    </row>
    <row r="23" spans="1:19" s="113" customFormat="1" ht="26.1" customHeight="1" x14ac:dyDescent="0.15">
      <c r="A23" s="577" t="s">
        <v>57</v>
      </c>
      <c r="B23" s="578"/>
      <c r="C23" s="311">
        <f>SUM(C24:C29)</f>
        <v>26837630</v>
      </c>
      <c r="D23" s="311">
        <f>SUM(D24:D29)</f>
        <v>25807548</v>
      </c>
      <c r="E23" s="3">
        <v>107.86</v>
      </c>
      <c r="F23" s="3">
        <f>ROUND(D23/D23,5)*100</f>
        <v>100</v>
      </c>
      <c r="G23" s="311">
        <f>SUM(G24:G29)</f>
        <v>29261904</v>
      </c>
      <c r="H23" s="311">
        <f>SUM(H24:H29)</f>
        <v>27067336</v>
      </c>
      <c r="I23" s="3">
        <f>ROUND(H23/D23,5)*100</f>
        <v>104.881</v>
      </c>
      <c r="J23" s="3">
        <f>ROUND(H23/H23,5)*100</f>
        <v>100</v>
      </c>
      <c r="K23" s="243">
        <f>SUM(K24:K29)</f>
        <v>28205843</v>
      </c>
      <c r="L23" s="243">
        <f>SUM(L24:L29)</f>
        <v>26906215</v>
      </c>
      <c r="M23" s="3">
        <f t="shared" ref="M23" si="6">ROUND(L23/H23,5)*100</f>
        <v>99.405000000000001</v>
      </c>
      <c r="N23" s="3">
        <f>ROUND(L23/L23,5)*100</f>
        <v>100</v>
      </c>
      <c r="O23" s="339">
        <f>SUM(O24:O29)</f>
        <v>29357505</v>
      </c>
      <c r="P23" s="339">
        <f>SUM(P24:P29)</f>
        <v>26834135</v>
      </c>
      <c r="Q23" s="343">
        <f t="shared" si="1"/>
        <v>99.731999999999999</v>
      </c>
      <c r="R23" s="344">
        <f>ROUND(P23/$P$23,5)*100</f>
        <v>100</v>
      </c>
      <c r="S23" s="13"/>
    </row>
    <row r="24" spans="1:19" ht="26.1" customHeight="1" x14ac:dyDescent="0.15">
      <c r="A24" s="114"/>
      <c r="B24" s="221" t="s">
        <v>78</v>
      </c>
      <c r="C24" s="409">
        <v>15034510</v>
      </c>
      <c r="D24" s="409">
        <v>15265657</v>
      </c>
      <c r="E24" s="3">
        <v>108.51</v>
      </c>
      <c r="F24" s="3">
        <f>ROUND(D24/D23,5)*100</f>
        <v>59.152000000000001</v>
      </c>
      <c r="G24" s="409">
        <v>17300077</v>
      </c>
      <c r="H24" s="409">
        <v>16101739</v>
      </c>
      <c r="I24" s="3">
        <f>ROUND(H24/D24,5)*100</f>
        <v>105.477</v>
      </c>
      <c r="J24" s="3">
        <f>ROUND(H24/H23,5)*100</f>
        <v>59.488</v>
      </c>
      <c r="K24" s="409">
        <v>15953932</v>
      </c>
      <c r="L24" s="409">
        <v>15533176</v>
      </c>
      <c r="M24" s="3">
        <f>ROUND(L24/H24,5)*100</f>
        <v>96.469000000000008</v>
      </c>
      <c r="N24" s="3">
        <f>ROUND(L24/L23,5)*100</f>
        <v>57.731000000000002</v>
      </c>
      <c r="O24" s="339">
        <v>16284105</v>
      </c>
      <c r="P24" s="339">
        <v>15402724</v>
      </c>
      <c r="Q24" s="343">
        <f>ROUND(P24/L24,5)*100</f>
        <v>99.16</v>
      </c>
      <c r="R24" s="344">
        <f t="shared" ref="R24:R29" si="7">ROUND(P24/$P$23,5)*100</f>
        <v>57.4</v>
      </c>
      <c r="S24" s="229"/>
    </row>
    <row r="25" spans="1:19" ht="26.1" customHeight="1" x14ac:dyDescent="0.15">
      <c r="A25" s="114"/>
      <c r="B25" s="240" t="s">
        <v>357</v>
      </c>
      <c r="C25" s="409">
        <v>2702519</v>
      </c>
      <c r="D25" s="409">
        <v>1891084</v>
      </c>
      <c r="E25" s="3">
        <v>113.81</v>
      </c>
      <c r="F25" s="3">
        <f>ROUND(D25/D23,5)*100</f>
        <v>7.3279999999999994</v>
      </c>
      <c r="G25" s="409">
        <v>2627068</v>
      </c>
      <c r="H25" s="409">
        <v>2098411</v>
      </c>
      <c r="I25" s="3">
        <f t="shared" ref="I25" si="8">ROUND(H25/D25,5)*100</f>
        <v>110.96299999999999</v>
      </c>
      <c r="J25" s="3">
        <f>ROUND(H25/H23,5)*100</f>
        <v>7.7530000000000001</v>
      </c>
      <c r="K25" s="409">
        <v>2613382</v>
      </c>
      <c r="L25" s="409">
        <v>2211752</v>
      </c>
      <c r="M25" s="3">
        <f t="shared" ref="M25" si="9">ROUND(L25/H25,5)*100</f>
        <v>105.40099999999998</v>
      </c>
      <c r="N25" s="3">
        <f>ROUND(L25/L23,5)*100</f>
        <v>8.2199999999999989</v>
      </c>
      <c r="O25" s="339">
        <v>2863368</v>
      </c>
      <c r="P25" s="339">
        <v>1949218</v>
      </c>
      <c r="Q25" s="343">
        <f>ROUND(P25/L25,5)*100</f>
        <v>88.13</v>
      </c>
      <c r="R25" s="344">
        <f t="shared" si="7"/>
        <v>7.2639999999999993</v>
      </c>
      <c r="S25" s="229"/>
    </row>
    <row r="26" spans="1:19" ht="26.1" customHeight="1" x14ac:dyDescent="0.15">
      <c r="A26" s="114"/>
      <c r="B26" s="220" t="s">
        <v>60</v>
      </c>
      <c r="C26" s="217">
        <v>0</v>
      </c>
      <c r="D26" s="217">
        <v>0</v>
      </c>
      <c r="E26" s="217">
        <v>0</v>
      </c>
      <c r="F26" s="115">
        <f>ROUND(D26/D23,5)*100</f>
        <v>0</v>
      </c>
      <c r="G26" s="217">
        <v>0</v>
      </c>
      <c r="H26" s="217">
        <v>0</v>
      </c>
      <c r="I26" s="217">
        <v>0</v>
      </c>
      <c r="J26" s="217">
        <f>ROUND(H26/H23,5)*100</f>
        <v>0</v>
      </c>
      <c r="K26" s="217">
        <v>0</v>
      </c>
      <c r="L26" s="217">
        <v>0</v>
      </c>
      <c r="M26" s="217">
        <v>0</v>
      </c>
      <c r="N26" s="217">
        <f>ROUND(L26/L23,5)*100</f>
        <v>0</v>
      </c>
      <c r="O26" s="345"/>
      <c r="P26" s="345"/>
      <c r="Q26" s="345">
        <v>0</v>
      </c>
      <c r="R26" s="347">
        <f t="shared" si="7"/>
        <v>0</v>
      </c>
      <c r="S26" s="229"/>
    </row>
    <row r="27" spans="1:19" ht="26.1" customHeight="1" x14ac:dyDescent="0.15">
      <c r="A27" s="114"/>
      <c r="B27" s="221" t="s">
        <v>61</v>
      </c>
      <c r="C27" s="409">
        <v>2077685</v>
      </c>
      <c r="D27" s="409">
        <v>1831328</v>
      </c>
      <c r="E27" s="3">
        <v>103.63</v>
      </c>
      <c r="F27" s="3">
        <f>ROUND(D27/D23,5)*100</f>
        <v>7.0959999999999992</v>
      </c>
      <c r="G27" s="409">
        <v>2007031</v>
      </c>
      <c r="H27" s="409">
        <v>1845875</v>
      </c>
      <c r="I27" s="3">
        <f>ROUND(H27/D27,5)*100</f>
        <v>100.79400000000001</v>
      </c>
      <c r="J27" s="3">
        <f>ROUND(H27/H23,5)*100</f>
        <v>6.8199999999999994</v>
      </c>
      <c r="K27" s="409">
        <v>1974965</v>
      </c>
      <c r="L27" s="409">
        <v>1772019</v>
      </c>
      <c r="M27" s="3">
        <f t="shared" ref="M27:M29" si="10">ROUND(L27/H27,5)*100</f>
        <v>95.998999999999995</v>
      </c>
      <c r="N27" s="3">
        <f>ROUND(L27/L23,5)*100</f>
        <v>6.5860000000000003</v>
      </c>
      <c r="O27" s="339">
        <v>2037883</v>
      </c>
      <c r="P27" s="339">
        <v>1675243</v>
      </c>
      <c r="Q27" s="343">
        <f t="shared" si="1"/>
        <v>94.539000000000001</v>
      </c>
      <c r="R27" s="344">
        <f t="shared" si="7"/>
        <v>6.2430000000000003</v>
      </c>
      <c r="S27" s="229"/>
    </row>
    <row r="28" spans="1:19" ht="26.1" customHeight="1" x14ac:dyDescent="0.15">
      <c r="A28" s="114"/>
      <c r="B28" s="220" t="s">
        <v>62</v>
      </c>
      <c r="C28" s="409">
        <v>6175978</v>
      </c>
      <c r="D28" s="409">
        <v>5994773</v>
      </c>
      <c r="E28" s="3">
        <v>106.4</v>
      </c>
      <c r="F28" s="3">
        <f>ROUND(D28/D23,5)*100</f>
        <v>23.228999999999999</v>
      </c>
      <c r="G28" s="409">
        <v>6427891</v>
      </c>
      <c r="H28" s="409">
        <v>6157927</v>
      </c>
      <c r="I28" s="3">
        <f t="shared" ref="I28:I29" si="11">ROUND(H28/D28,5)*100</f>
        <v>102.72200000000001</v>
      </c>
      <c r="J28" s="3">
        <f>ROUND(H28/H23,5)*100</f>
        <v>22.75</v>
      </c>
      <c r="K28" s="409">
        <v>6729057</v>
      </c>
      <c r="L28" s="409">
        <v>6479628</v>
      </c>
      <c r="M28" s="3">
        <f t="shared" si="10"/>
        <v>105.224</v>
      </c>
      <c r="N28" s="3">
        <f>ROUND(L28/L23,5)*100</f>
        <v>24.082000000000001</v>
      </c>
      <c r="O28" s="339">
        <v>7156556</v>
      </c>
      <c r="P28" s="339">
        <v>6802144</v>
      </c>
      <c r="Q28" s="343">
        <f t="shared" si="1"/>
        <v>104.977</v>
      </c>
      <c r="R28" s="344">
        <f t="shared" si="7"/>
        <v>25.349</v>
      </c>
      <c r="S28" s="229"/>
    </row>
    <row r="29" spans="1:19" ht="26.1" customHeight="1" x14ac:dyDescent="0.15">
      <c r="A29" s="116"/>
      <c r="B29" s="221" t="s">
        <v>63</v>
      </c>
      <c r="C29" s="409">
        <v>846938</v>
      </c>
      <c r="D29" s="409">
        <v>824706</v>
      </c>
      <c r="E29" s="3">
        <v>103.6</v>
      </c>
      <c r="F29" s="3">
        <v>3.19</v>
      </c>
      <c r="G29" s="409">
        <v>899837</v>
      </c>
      <c r="H29" s="409">
        <v>863384</v>
      </c>
      <c r="I29" s="3">
        <f t="shared" si="11"/>
        <v>104.69</v>
      </c>
      <c r="J29" s="3">
        <v>3.19</v>
      </c>
      <c r="K29" s="409">
        <v>934507</v>
      </c>
      <c r="L29" s="409">
        <v>909640</v>
      </c>
      <c r="M29" s="3">
        <f t="shared" si="10"/>
        <v>105.35799999999999</v>
      </c>
      <c r="N29" s="3">
        <f>ROUND(L29/L23,5)*100</f>
        <v>3.3809999999999998</v>
      </c>
      <c r="O29" s="339">
        <v>1015593</v>
      </c>
      <c r="P29" s="339">
        <v>1004806</v>
      </c>
      <c r="Q29" s="343">
        <f t="shared" si="1"/>
        <v>110.46199999999999</v>
      </c>
      <c r="R29" s="344">
        <f t="shared" si="7"/>
        <v>3.7449999999999997</v>
      </c>
      <c r="S29" s="229"/>
    </row>
    <row r="30" spans="1:19" ht="9" customHeight="1" thickBot="1" x14ac:dyDescent="0.2">
      <c r="A30" s="117"/>
      <c r="B30" s="222"/>
      <c r="C30" s="313"/>
      <c r="D30" s="313"/>
      <c r="E30" s="119"/>
      <c r="F30" s="119"/>
      <c r="G30" s="120"/>
      <c r="H30" s="120"/>
      <c r="I30" s="121"/>
      <c r="J30" s="121"/>
      <c r="K30" s="120"/>
      <c r="L30" s="120"/>
      <c r="M30" s="121"/>
      <c r="N30" s="121"/>
      <c r="O30" s="348"/>
      <c r="P30" s="348"/>
      <c r="Q30" s="349"/>
      <c r="R30" s="350"/>
      <c r="S30" s="229"/>
    </row>
    <row r="31" spans="1:19" ht="15" customHeight="1" x14ac:dyDescent="0.15">
      <c r="A31" s="583" t="s">
        <v>330</v>
      </c>
      <c r="B31" s="583"/>
      <c r="C31" s="583"/>
      <c r="D31" s="583"/>
      <c r="E31" s="583"/>
      <c r="F31" s="583"/>
      <c r="G31" s="583"/>
      <c r="H31" s="583"/>
      <c r="I31" s="583"/>
      <c r="J31" s="583"/>
      <c r="K31" s="583"/>
      <c r="L31" s="583"/>
      <c r="M31" s="583"/>
      <c r="N31" s="583"/>
      <c r="O31" s="583"/>
      <c r="P31" s="583"/>
      <c r="R31" s="3" t="s">
        <v>28</v>
      </c>
      <c r="S31" s="19"/>
    </row>
    <row r="32" spans="1:19" ht="18.75" customHeight="1" x14ac:dyDescent="0.15">
      <c r="A32" s="574" t="s">
        <v>349</v>
      </c>
      <c r="B32" s="574"/>
      <c r="C32" s="574"/>
      <c r="D32" s="574"/>
      <c r="E32" s="574"/>
      <c r="F32" s="574"/>
      <c r="G32" s="574"/>
      <c r="H32" s="574"/>
      <c r="I32" s="574"/>
    </row>
  </sheetData>
  <sheetProtection sheet="1" objects="1" scenarios="1"/>
  <mergeCells count="23">
    <mergeCell ref="A32:I32"/>
    <mergeCell ref="A23:B23"/>
    <mergeCell ref="A1:C1"/>
    <mergeCell ref="A2:C2"/>
    <mergeCell ref="C3:F3"/>
    <mergeCell ref="D4:D5"/>
    <mergeCell ref="F4:F5"/>
    <mergeCell ref="A31:P31"/>
    <mergeCell ref="L4:L5"/>
    <mergeCell ref="N4:N5"/>
    <mergeCell ref="O4:O5"/>
    <mergeCell ref="P4:P5"/>
    <mergeCell ref="A3:B5"/>
    <mergeCell ref="C4:C5"/>
    <mergeCell ref="O3:R3"/>
    <mergeCell ref="G4:G5"/>
    <mergeCell ref="G3:J3"/>
    <mergeCell ref="R4:R5"/>
    <mergeCell ref="K3:N3"/>
    <mergeCell ref="H4:H5"/>
    <mergeCell ref="A7:B7"/>
    <mergeCell ref="J4:J5"/>
    <mergeCell ref="K4:K5"/>
  </mergeCells>
  <phoneticPr fontId="28"/>
  <printOptions horizontalCentered="1"/>
  <pageMargins left="0.59055118110236227" right="0.59055118110236227" top="0.59055118110236227" bottom="0.59055118110236227" header="0.39370078740157483" footer="0.39370078740157483"/>
  <pageSetup paperSize="9" firstPageNumber="161" orientation="portrait" useFirstPageNumber="1" verticalDpi="300" r:id="rId1"/>
  <headerFooter scaleWithDoc="0" alignWithMargins="0">
    <oddHeader>&amp;R&amp;"ＭＳ 明朝,標準"&amp;10財　政</oddHeader>
    <oddFooter>&amp;C&amp;"ＭＳ 明朝,標準"&amp;12&amp;A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55"/>
  <sheetViews>
    <sheetView view="pageBreakPreview" zoomScale="90" zoomScaleNormal="90" zoomScaleSheetLayoutView="90" workbookViewId="0">
      <selection activeCell="A43" sqref="A43"/>
    </sheetView>
  </sheetViews>
  <sheetFormatPr defaultRowHeight="17.100000000000001" customHeight="1" x14ac:dyDescent="0.15"/>
  <cols>
    <col min="1" max="2" width="1.625" style="52" customWidth="1"/>
    <col min="3" max="3" width="13.125" style="52" customWidth="1"/>
    <col min="4" max="4" width="0.875" style="52" customWidth="1"/>
    <col min="5" max="5" width="14.75" style="52" customWidth="1"/>
    <col min="6" max="6" width="14.875" style="52" customWidth="1"/>
    <col min="7" max="7" width="14.625" style="52" customWidth="1"/>
    <col min="8" max="8" width="7" style="52" customWidth="1"/>
    <col min="9" max="9" width="9.625" style="52" customWidth="1"/>
    <col min="10" max="10" width="11" style="52" customWidth="1"/>
    <col min="11" max="11" width="7.375" style="52" customWidth="1"/>
    <col min="12" max="16384" width="9" style="52"/>
  </cols>
  <sheetData>
    <row r="1" spans="1:13" ht="5.0999999999999996" customHeight="1" x14ac:dyDescent="0.15">
      <c r="A1" s="19"/>
      <c r="D1" s="19"/>
      <c r="E1" s="19"/>
      <c r="F1" s="19"/>
      <c r="G1" s="19"/>
      <c r="H1" s="19"/>
      <c r="I1" s="19"/>
      <c r="J1" s="19"/>
      <c r="K1" s="16"/>
      <c r="L1" s="19"/>
      <c r="M1" s="19"/>
    </row>
    <row r="2" spans="1:13" ht="15" customHeight="1" thickBot="1" x14ac:dyDescent="0.2">
      <c r="A2" s="583" t="s">
        <v>447</v>
      </c>
      <c r="B2" s="583"/>
      <c r="C2" s="583"/>
      <c r="D2" s="583"/>
      <c r="E2" s="583"/>
      <c r="F2" s="19"/>
      <c r="G2" s="19"/>
      <c r="H2" s="19"/>
      <c r="I2" s="19"/>
      <c r="J2" s="19"/>
      <c r="K2" s="16" t="s">
        <v>1</v>
      </c>
      <c r="L2" s="19"/>
      <c r="M2" s="19"/>
    </row>
    <row r="3" spans="1:13" ht="28.5" customHeight="1" x14ac:dyDescent="0.15">
      <c r="A3" s="143"/>
      <c r="B3" s="569" t="s">
        <v>346</v>
      </c>
      <c r="C3" s="569"/>
      <c r="D3" s="430"/>
      <c r="E3" s="429" t="s">
        <v>31</v>
      </c>
      <c r="F3" s="425" t="s">
        <v>79</v>
      </c>
      <c r="G3" s="427" t="s">
        <v>80</v>
      </c>
      <c r="H3" s="139" t="s">
        <v>81</v>
      </c>
      <c r="I3" s="429" t="s">
        <v>82</v>
      </c>
      <c r="J3" s="429" t="s">
        <v>83</v>
      </c>
      <c r="K3" s="140" t="s">
        <v>84</v>
      </c>
      <c r="L3" s="431"/>
    </row>
    <row r="4" spans="1:13" ht="8.1" customHeight="1" x14ac:dyDescent="0.15">
      <c r="A4" s="109"/>
      <c r="B4" s="54"/>
      <c r="C4" s="11"/>
      <c r="D4" s="11"/>
      <c r="E4" s="236"/>
      <c r="F4" s="237"/>
      <c r="G4" s="237"/>
      <c r="H4" s="237"/>
      <c r="I4" s="237"/>
      <c r="J4" s="237"/>
      <c r="K4" s="238"/>
      <c r="L4" s="431"/>
    </row>
    <row r="5" spans="1:13" ht="20.100000000000001" customHeight="1" x14ac:dyDescent="0.15">
      <c r="A5" s="556" t="s">
        <v>85</v>
      </c>
      <c r="B5" s="557"/>
      <c r="C5" s="557"/>
      <c r="D5" s="557"/>
      <c r="E5" s="468">
        <f>SUM(E7,E28)</f>
        <v>13482341</v>
      </c>
      <c r="F5" s="469">
        <f t="shared" ref="F5:J5" si="0">SUM(F7,F28)</f>
        <v>14408846</v>
      </c>
      <c r="G5" s="469">
        <f t="shared" si="0"/>
        <v>14024325</v>
      </c>
      <c r="H5" s="469">
        <f t="shared" si="0"/>
        <v>698</v>
      </c>
      <c r="I5" s="469">
        <f t="shared" si="0"/>
        <v>26270</v>
      </c>
      <c r="J5" s="470">
        <f t="shared" si="0"/>
        <v>358948</v>
      </c>
      <c r="K5" s="471">
        <f>ROUND($G5/$F5,5)*100</f>
        <v>97.331000000000003</v>
      </c>
      <c r="L5" s="431"/>
    </row>
    <row r="6" spans="1:13" ht="12" customHeight="1" x14ac:dyDescent="0.15">
      <c r="A6" s="109"/>
      <c r="B6" s="144"/>
      <c r="C6" s="14"/>
      <c r="D6" s="431"/>
      <c r="E6" s="472"/>
      <c r="F6" s="473"/>
      <c r="G6" s="473"/>
      <c r="H6" s="473"/>
      <c r="I6" s="473"/>
      <c r="J6" s="473"/>
      <c r="K6" s="474"/>
      <c r="L6" s="431"/>
    </row>
    <row r="7" spans="1:13" ht="15" customHeight="1" x14ac:dyDescent="0.15">
      <c r="A7" s="109"/>
      <c r="B7" s="599" t="s">
        <v>86</v>
      </c>
      <c r="C7" s="599"/>
      <c r="D7" s="35"/>
      <c r="E7" s="468">
        <f>SUM(E9,E15,E22,E24,E26)</f>
        <v>13359452</v>
      </c>
      <c r="F7" s="469">
        <f t="shared" ref="F7:J7" si="1">SUM(F9,F15,F22,F24,F26)</f>
        <v>14029421</v>
      </c>
      <c r="G7" s="469">
        <f t="shared" si="1"/>
        <v>13892543</v>
      </c>
      <c r="H7" s="469">
        <f t="shared" si="1"/>
        <v>679</v>
      </c>
      <c r="I7" s="469">
        <f t="shared" si="1"/>
        <v>0</v>
      </c>
      <c r="J7" s="469">
        <f t="shared" si="1"/>
        <v>137556</v>
      </c>
      <c r="K7" s="471">
        <f>ROUND($G7/$F7,5)*100</f>
        <v>99.024000000000001</v>
      </c>
      <c r="L7" s="431"/>
    </row>
    <row r="8" spans="1:13" ht="12" customHeight="1" x14ac:dyDescent="0.15">
      <c r="A8" s="109"/>
      <c r="B8" s="436"/>
      <c r="C8" s="436"/>
      <c r="D8" s="11"/>
      <c r="E8" s="472"/>
      <c r="F8" s="473"/>
      <c r="G8" s="473"/>
      <c r="H8" s="473"/>
      <c r="I8" s="473"/>
      <c r="J8" s="475"/>
      <c r="K8" s="476"/>
      <c r="L8" s="431"/>
    </row>
    <row r="9" spans="1:13" ht="15" customHeight="1" x14ac:dyDescent="0.15">
      <c r="A9" s="109"/>
      <c r="B9" s="595" t="s">
        <v>87</v>
      </c>
      <c r="C9" s="595"/>
      <c r="D9" s="14"/>
      <c r="E9" s="472">
        <f>E11+E13</f>
        <v>5708734</v>
      </c>
      <c r="F9" s="473">
        <f t="shared" ref="F9:J9" si="2">F11+F13</f>
        <v>5988249</v>
      </c>
      <c r="G9" s="473">
        <f t="shared" si="2"/>
        <v>5929669</v>
      </c>
      <c r="H9" s="473">
        <f t="shared" si="2"/>
        <v>383</v>
      </c>
      <c r="I9" s="473">
        <f>I11+I13</f>
        <v>0</v>
      </c>
      <c r="J9" s="473">
        <f t="shared" si="2"/>
        <v>58962</v>
      </c>
      <c r="K9" s="474">
        <f>ROUND($G9/$F9,5)*100</f>
        <v>99.022000000000006</v>
      </c>
      <c r="L9" s="431"/>
    </row>
    <row r="10" spans="1:13" ht="12" customHeight="1" x14ac:dyDescent="0.15">
      <c r="A10" s="109"/>
      <c r="B10" s="436"/>
      <c r="C10" s="436"/>
      <c r="D10" s="431"/>
      <c r="E10" s="472"/>
      <c r="F10" s="473"/>
      <c r="G10" s="473"/>
      <c r="H10" s="473"/>
      <c r="I10" s="473"/>
      <c r="J10" s="475"/>
      <c r="K10" s="476"/>
      <c r="L10" s="431"/>
    </row>
    <row r="11" spans="1:13" ht="12.75" customHeight="1" x14ac:dyDescent="0.15">
      <c r="A11" s="109"/>
      <c r="B11" s="436"/>
      <c r="C11" s="436" t="s">
        <v>88</v>
      </c>
      <c r="D11" s="431"/>
      <c r="E11" s="477">
        <v>4610953</v>
      </c>
      <c r="F11" s="478">
        <v>4768980</v>
      </c>
      <c r="G11" s="478">
        <v>4712938</v>
      </c>
      <c r="H11" s="478">
        <v>383</v>
      </c>
      <c r="I11" s="478">
        <v>0</v>
      </c>
      <c r="J11" s="478">
        <v>56424</v>
      </c>
      <c r="K11" s="474">
        <f>ROUND($G11/$F11,5)*100</f>
        <v>98.825000000000003</v>
      </c>
      <c r="L11" s="431"/>
    </row>
    <row r="12" spans="1:13" ht="12" customHeight="1" x14ac:dyDescent="0.15">
      <c r="A12" s="109"/>
      <c r="B12" s="436"/>
      <c r="C12" s="436"/>
      <c r="D12" s="431"/>
      <c r="E12" s="477"/>
      <c r="F12" s="478"/>
      <c r="G12" s="478"/>
      <c r="H12" s="478"/>
      <c r="I12" s="478"/>
      <c r="J12" s="479"/>
      <c r="K12" s="476"/>
      <c r="L12" s="431"/>
    </row>
    <row r="13" spans="1:13" ht="12.75" customHeight="1" x14ac:dyDescent="0.15">
      <c r="A13" s="109"/>
      <c r="B13" s="436"/>
      <c r="C13" s="436" t="s">
        <v>89</v>
      </c>
      <c r="D13" s="431"/>
      <c r="E13" s="477">
        <v>1097781</v>
      </c>
      <c r="F13" s="478">
        <v>1219269</v>
      </c>
      <c r="G13" s="478">
        <v>1216731</v>
      </c>
      <c r="H13" s="478">
        <v>0</v>
      </c>
      <c r="I13" s="478">
        <v>0</v>
      </c>
      <c r="J13" s="478">
        <v>2538</v>
      </c>
      <c r="K13" s="474">
        <f>ROUND($G13/$F13,5)*100</f>
        <v>99.792000000000002</v>
      </c>
      <c r="L13" s="431"/>
    </row>
    <row r="14" spans="1:13" ht="12" customHeight="1" x14ac:dyDescent="0.15">
      <c r="A14" s="109"/>
      <c r="B14" s="436"/>
      <c r="C14" s="436"/>
      <c r="D14" s="431"/>
      <c r="E14" s="472"/>
      <c r="F14" s="473"/>
      <c r="G14" s="473"/>
      <c r="H14" s="473"/>
      <c r="I14" s="473"/>
      <c r="J14" s="475"/>
      <c r="K14" s="476"/>
      <c r="L14" s="431"/>
    </row>
    <row r="15" spans="1:13" ht="15" customHeight="1" x14ac:dyDescent="0.15">
      <c r="A15" s="109"/>
      <c r="B15" s="595" t="s">
        <v>90</v>
      </c>
      <c r="C15" s="595"/>
      <c r="D15" s="14"/>
      <c r="E15" s="472">
        <f>E17+E19</f>
        <v>6638547</v>
      </c>
      <c r="F15" s="473">
        <f t="shared" ref="F15:J15" si="3">F17+F19</f>
        <v>6793104</v>
      </c>
      <c r="G15" s="473">
        <f t="shared" si="3"/>
        <v>6722041</v>
      </c>
      <c r="H15" s="473">
        <f t="shared" si="3"/>
        <v>263</v>
      </c>
      <c r="I15" s="473">
        <f t="shared" si="3"/>
        <v>0</v>
      </c>
      <c r="J15" s="473">
        <f t="shared" si="3"/>
        <v>71326</v>
      </c>
      <c r="K15" s="474">
        <f>ROUND($G15/$F15,5)*100</f>
        <v>98.953999999999994</v>
      </c>
      <c r="L15" s="431"/>
    </row>
    <row r="16" spans="1:13" ht="12" customHeight="1" x14ac:dyDescent="0.15">
      <c r="A16" s="109"/>
      <c r="B16" s="436"/>
      <c r="C16" s="436"/>
      <c r="D16" s="431"/>
      <c r="E16" s="472"/>
      <c r="F16" s="473"/>
      <c r="G16" s="473"/>
      <c r="H16" s="473"/>
      <c r="I16" s="473"/>
      <c r="J16" s="475"/>
      <c r="K16" s="476"/>
      <c r="L16" s="431"/>
    </row>
    <row r="17" spans="1:12" ht="12.75" customHeight="1" x14ac:dyDescent="0.15">
      <c r="A17" s="109"/>
      <c r="B17" s="436"/>
      <c r="C17" s="436" t="s">
        <v>90</v>
      </c>
      <c r="D17" s="431"/>
      <c r="E17" s="477">
        <v>6562716</v>
      </c>
      <c r="F17" s="478">
        <v>6717272</v>
      </c>
      <c r="G17" s="478">
        <v>6646209</v>
      </c>
      <c r="H17" s="478">
        <v>263</v>
      </c>
      <c r="I17" s="478">
        <v>0</v>
      </c>
      <c r="J17" s="478">
        <v>71326</v>
      </c>
      <c r="K17" s="474">
        <f>ROUND($G17/$F17,5)*100</f>
        <v>98.941999999999993</v>
      </c>
      <c r="L17" s="431"/>
    </row>
    <row r="18" spans="1:12" ht="12" customHeight="1" x14ac:dyDescent="0.15">
      <c r="A18" s="109"/>
      <c r="B18" s="436"/>
      <c r="C18" s="436"/>
      <c r="D18" s="431"/>
      <c r="E18" s="477"/>
      <c r="F18" s="478"/>
      <c r="G18" s="479"/>
      <c r="H18" s="478"/>
      <c r="I18" s="478"/>
      <c r="J18" s="478"/>
      <c r="K18" s="476"/>
      <c r="L18" s="431"/>
    </row>
    <row r="19" spans="1:12" ht="15" customHeight="1" x14ac:dyDescent="0.15">
      <c r="A19" s="109"/>
      <c r="B19" s="436"/>
      <c r="C19" s="11" t="s">
        <v>91</v>
      </c>
      <c r="D19" s="431"/>
      <c r="E19" s="602">
        <v>75831</v>
      </c>
      <c r="F19" s="598">
        <v>75832</v>
      </c>
      <c r="G19" s="598">
        <v>75832</v>
      </c>
      <c r="H19" s="601">
        <v>0</v>
      </c>
      <c r="I19" s="598">
        <v>0</v>
      </c>
      <c r="J19" s="598">
        <v>0</v>
      </c>
      <c r="K19" s="594">
        <f>ROUND($G19/$F19,5)*100</f>
        <v>100</v>
      </c>
      <c r="L19" s="431"/>
    </row>
    <row r="20" spans="1:12" ht="12.75" customHeight="1" x14ac:dyDescent="0.15">
      <c r="A20" s="109"/>
      <c r="B20" s="436"/>
      <c r="C20" s="436" t="s">
        <v>92</v>
      </c>
      <c r="D20" s="431"/>
      <c r="E20" s="602"/>
      <c r="F20" s="598"/>
      <c r="G20" s="598"/>
      <c r="H20" s="598"/>
      <c r="I20" s="598"/>
      <c r="J20" s="598"/>
      <c r="K20" s="594"/>
      <c r="L20" s="431"/>
    </row>
    <row r="21" spans="1:12" ht="12" customHeight="1" x14ac:dyDescent="0.15">
      <c r="A21" s="109"/>
      <c r="B21" s="436"/>
      <c r="C21" s="436"/>
      <c r="D21" s="431"/>
      <c r="E21" s="477"/>
      <c r="F21" s="478"/>
      <c r="G21" s="478"/>
      <c r="H21" s="478"/>
      <c r="I21" s="478"/>
      <c r="J21" s="478"/>
      <c r="K21" s="476"/>
      <c r="L21" s="431"/>
    </row>
    <row r="22" spans="1:12" ht="15" customHeight="1" x14ac:dyDescent="0.15">
      <c r="A22" s="109"/>
      <c r="B22" s="595" t="s">
        <v>93</v>
      </c>
      <c r="C22" s="595"/>
      <c r="D22" s="14"/>
      <c r="E22" s="477">
        <v>347820</v>
      </c>
      <c r="F22" s="478">
        <v>364862</v>
      </c>
      <c r="G22" s="478">
        <v>357627</v>
      </c>
      <c r="H22" s="478">
        <v>33</v>
      </c>
      <c r="I22" s="478">
        <v>0</v>
      </c>
      <c r="J22" s="478">
        <v>7268</v>
      </c>
      <c r="K22" s="474">
        <f>ROUND($G22/$F22,5)*100</f>
        <v>98.016999999999996</v>
      </c>
      <c r="L22" s="431"/>
    </row>
    <row r="23" spans="1:12" ht="12" customHeight="1" x14ac:dyDescent="0.15">
      <c r="A23" s="109"/>
      <c r="B23" s="436"/>
      <c r="C23" s="436"/>
      <c r="D23" s="14"/>
      <c r="E23" s="477"/>
      <c r="F23" s="478"/>
      <c r="G23" s="478"/>
      <c r="H23" s="478"/>
      <c r="I23" s="478"/>
      <c r="J23" s="478"/>
      <c r="K23" s="476"/>
      <c r="L23" s="431"/>
    </row>
    <row r="24" spans="1:12" ht="12.75" customHeight="1" x14ac:dyDescent="0.15">
      <c r="A24" s="109"/>
      <c r="B24" s="595" t="s">
        <v>94</v>
      </c>
      <c r="C24" s="595"/>
      <c r="D24" s="14"/>
      <c r="E24" s="477">
        <v>656561</v>
      </c>
      <c r="F24" s="478">
        <v>874365</v>
      </c>
      <c r="G24" s="478">
        <v>874365</v>
      </c>
      <c r="H24" s="478">
        <v>0</v>
      </c>
      <c r="I24" s="478">
        <v>0</v>
      </c>
      <c r="J24" s="478">
        <v>0</v>
      </c>
      <c r="K24" s="474">
        <f>ROUND($G24/$F24,5)*100</f>
        <v>100</v>
      </c>
      <c r="L24" s="431"/>
    </row>
    <row r="25" spans="1:12" ht="12" customHeight="1" x14ac:dyDescent="0.15">
      <c r="A25" s="109"/>
      <c r="B25" s="436"/>
      <c r="C25" s="436"/>
      <c r="D25" s="14"/>
      <c r="E25" s="477"/>
      <c r="F25" s="478"/>
      <c r="G25" s="478"/>
      <c r="H25" s="478"/>
      <c r="I25" s="478"/>
      <c r="J25" s="478"/>
      <c r="K25" s="476"/>
      <c r="L25" s="431"/>
    </row>
    <row r="26" spans="1:12" ht="12.75" customHeight="1" x14ac:dyDescent="0.15">
      <c r="A26" s="109"/>
      <c r="B26" s="595" t="s">
        <v>96</v>
      </c>
      <c r="C26" s="595"/>
      <c r="D26" s="14"/>
      <c r="E26" s="477">
        <v>7790</v>
      </c>
      <c r="F26" s="478">
        <v>8841</v>
      </c>
      <c r="G26" s="478">
        <v>8841</v>
      </c>
      <c r="H26" s="478">
        <v>0</v>
      </c>
      <c r="I26" s="478">
        <v>0</v>
      </c>
      <c r="J26" s="478">
        <v>0</v>
      </c>
      <c r="K26" s="474">
        <f>ROUND($G26/$F26,5)*100</f>
        <v>100</v>
      </c>
      <c r="L26" s="431"/>
    </row>
    <row r="27" spans="1:12" ht="12" customHeight="1" x14ac:dyDescent="0.15">
      <c r="A27" s="109"/>
      <c r="B27" s="436"/>
      <c r="C27" s="436"/>
      <c r="D27" s="14"/>
      <c r="E27" s="472"/>
      <c r="F27" s="473"/>
      <c r="G27" s="473"/>
      <c r="H27" s="473"/>
      <c r="I27" s="473"/>
      <c r="J27" s="473"/>
      <c r="K27" s="476"/>
      <c r="L27" s="431"/>
    </row>
    <row r="28" spans="1:12" s="146" customFormat="1" ht="20.100000000000001" customHeight="1" x14ac:dyDescent="0.15">
      <c r="A28" s="145"/>
      <c r="B28" s="599" t="s">
        <v>97</v>
      </c>
      <c r="C28" s="599"/>
      <c r="D28" s="37"/>
      <c r="E28" s="468">
        <f t="shared" ref="E28:J28" si="4">SUM(E30,E36,E38)</f>
        <v>122889</v>
      </c>
      <c r="F28" s="469">
        <f t="shared" si="4"/>
        <v>379425</v>
      </c>
      <c r="G28" s="469">
        <f t="shared" si="4"/>
        <v>131782</v>
      </c>
      <c r="H28" s="469">
        <f t="shared" si="4"/>
        <v>19</v>
      </c>
      <c r="I28" s="469">
        <f t="shared" si="4"/>
        <v>26270</v>
      </c>
      <c r="J28" s="469">
        <f t="shared" si="4"/>
        <v>221392</v>
      </c>
      <c r="K28" s="471">
        <f>ROUND($G28/$F28,5)*100</f>
        <v>34.731999999999999</v>
      </c>
      <c r="L28" s="13"/>
    </row>
    <row r="29" spans="1:12" ht="12" customHeight="1" x14ac:dyDescent="0.15">
      <c r="A29" s="109"/>
      <c r="B29" s="436"/>
      <c r="C29" s="436"/>
      <c r="D29" s="14"/>
      <c r="E29" s="472"/>
      <c r="F29" s="473"/>
      <c r="G29" s="473"/>
      <c r="H29" s="473"/>
      <c r="I29" s="473"/>
      <c r="J29" s="473"/>
      <c r="K29" s="476"/>
      <c r="L29" s="431"/>
    </row>
    <row r="30" spans="1:12" ht="12.75" customHeight="1" x14ac:dyDescent="0.15">
      <c r="A30" s="109"/>
      <c r="B30" s="595" t="s">
        <v>87</v>
      </c>
      <c r="C30" s="595"/>
      <c r="D30" s="14"/>
      <c r="E30" s="472">
        <f>SUM(E32,E34)</f>
        <v>48948</v>
      </c>
      <c r="F30" s="473">
        <f t="shared" ref="F30:J30" si="5">SUM(F32,F34)</f>
        <v>183085</v>
      </c>
      <c r="G30" s="473">
        <f t="shared" si="5"/>
        <v>58424</v>
      </c>
      <c r="H30" s="473">
        <f t="shared" si="5"/>
        <v>14</v>
      </c>
      <c r="I30" s="473">
        <f t="shared" si="5"/>
        <v>13777</v>
      </c>
      <c r="J30" s="473">
        <f t="shared" si="5"/>
        <v>110898</v>
      </c>
      <c r="K30" s="474">
        <f>ROUND($G30/$F30,5)*100</f>
        <v>31.911000000000001</v>
      </c>
      <c r="L30" s="431"/>
    </row>
    <row r="31" spans="1:12" ht="12" customHeight="1" x14ac:dyDescent="0.15">
      <c r="A31" s="109"/>
      <c r="B31" s="436"/>
      <c r="C31" s="436"/>
      <c r="D31" s="431"/>
      <c r="E31" s="472"/>
      <c r="F31" s="473"/>
      <c r="G31" s="473"/>
      <c r="H31" s="473"/>
      <c r="I31" s="473"/>
      <c r="J31" s="473"/>
      <c r="K31" s="476"/>
      <c r="L31" s="431"/>
    </row>
    <row r="32" spans="1:12" ht="12.75" customHeight="1" x14ac:dyDescent="0.15">
      <c r="A32" s="109"/>
      <c r="B32" s="436"/>
      <c r="C32" s="436" t="s">
        <v>88</v>
      </c>
      <c r="D32" s="431"/>
      <c r="E32" s="477">
        <v>46386</v>
      </c>
      <c r="F32" s="478">
        <v>175817</v>
      </c>
      <c r="G32" s="478">
        <v>57055</v>
      </c>
      <c r="H32" s="478">
        <v>14</v>
      </c>
      <c r="I32" s="478">
        <v>13000</v>
      </c>
      <c r="J32" s="478">
        <v>105776</v>
      </c>
      <c r="K32" s="474">
        <f>ROUND($G32/$F32,5)*100</f>
        <v>32.451000000000001</v>
      </c>
      <c r="L32" s="431"/>
    </row>
    <row r="33" spans="1:13" ht="12" customHeight="1" x14ac:dyDescent="0.15">
      <c r="A33" s="109"/>
      <c r="B33" s="436"/>
      <c r="C33" s="436"/>
      <c r="D33" s="431"/>
      <c r="E33" s="477"/>
      <c r="F33" s="478"/>
      <c r="G33" s="478"/>
      <c r="H33" s="478"/>
      <c r="I33" s="478"/>
      <c r="J33" s="478"/>
      <c r="K33" s="476"/>
      <c r="L33" s="431"/>
    </row>
    <row r="34" spans="1:13" ht="12.75" customHeight="1" x14ac:dyDescent="0.15">
      <c r="A34" s="109"/>
      <c r="B34" s="436"/>
      <c r="C34" s="436" t="s">
        <v>89</v>
      </c>
      <c r="D34" s="431"/>
      <c r="E34" s="477">
        <v>2562</v>
      </c>
      <c r="F34" s="478">
        <v>7268</v>
      </c>
      <c r="G34" s="478">
        <v>1369</v>
      </c>
      <c r="H34" s="478">
        <v>0</v>
      </c>
      <c r="I34" s="478">
        <v>777</v>
      </c>
      <c r="J34" s="478">
        <v>5122</v>
      </c>
      <c r="K34" s="474">
        <f>ROUND($G34/$F34,5)*100</f>
        <v>18.835999999999999</v>
      </c>
      <c r="L34" s="431"/>
    </row>
    <row r="35" spans="1:13" ht="12" customHeight="1" x14ac:dyDescent="0.15">
      <c r="A35" s="109"/>
      <c r="B35" s="436"/>
      <c r="C35" s="436"/>
      <c r="D35" s="431"/>
      <c r="E35" s="477"/>
      <c r="F35" s="478"/>
      <c r="G35" s="478"/>
      <c r="H35" s="478"/>
      <c r="I35" s="478"/>
      <c r="J35" s="478"/>
      <c r="K35" s="476"/>
      <c r="L35" s="431"/>
    </row>
    <row r="36" spans="1:13" ht="12.75" customHeight="1" x14ac:dyDescent="0.15">
      <c r="A36" s="109"/>
      <c r="B36" s="595" t="s">
        <v>90</v>
      </c>
      <c r="C36" s="595"/>
      <c r="D36" s="14"/>
      <c r="E36" s="477">
        <v>68330</v>
      </c>
      <c r="F36" s="478">
        <v>178048</v>
      </c>
      <c r="G36" s="478">
        <v>66463</v>
      </c>
      <c r="H36" s="478">
        <v>4</v>
      </c>
      <c r="I36" s="478">
        <v>10524</v>
      </c>
      <c r="J36" s="478">
        <v>101065</v>
      </c>
      <c r="K36" s="474">
        <f>ROUND($G36/$F36,5)*100</f>
        <v>37.329000000000001</v>
      </c>
      <c r="L36" s="431"/>
    </row>
    <row r="37" spans="1:13" ht="12" customHeight="1" x14ac:dyDescent="0.15">
      <c r="A37" s="109"/>
      <c r="B37" s="436"/>
      <c r="C37" s="436"/>
      <c r="D37" s="14"/>
      <c r="E37" s="477"/>
      <c r="F37" s="478"/>
      <c r="G37" s="478"/>
      <c r="H37" s="478"/>
      <c r="I37" s="478"/>
      <c r="J37" s="478"/>
      <c r="K37" s="476"/>
      <c r="L37" s="431"/>
    </row>
    <row r="38" spans="1:13" ht="12.75" customHeight="1" x14ac:dyDescent="0.15">
      <c r="A38" s="109"/>
      <c r="B38" s="595" t="s">
        <v>93</v>
      </c>
      <c r="C38" s="595"/>
      <c r="D38" s="14"/>
      <c r="E38" s="477">
        <v>5611</v>
      </c>
      <c r="F38" s="478">
        <v>18292</v>
      </c>
      <c r="G38" s="478">
        <v>6895</v>
      </c>
      <c r="H38" s="478">
        <v>1</v>
      </c>
      <c r="I38" s="478">
        <v>1969</v>
      </c>
      <c r="J38" s="478">
        <v>9429</v>
      </c>
      <c r="K38" s="480">
        <f>ROUND($G38/$F38,5)*100</f>
        <v>37.694000000000003</v>
      </c>
      <c r="L38" s="431"/>
    </row>
    <row r="39" spans="1:13" ht="7.35" customHeight="1" thickBot="1" x14ac:dyDescent="0.2">
      <c r="A39" s="117"/>
      <c r="B39" s="147"/>
      <c r="C39" s="147"/>
      <c r="D39" s="147"/>
      <c r="E39" s="481"/>
      <c r="F39" s="482"/>
      <c r="G39" s="482"/>
      <c r="H39" s="482"/>
      <c r="I39" s="482"/>
      <c r="J39" s="482"/>
      <c r="K39" s="483"/>
      <c r="L39" s="431"/>
    </row>
    <row r="40" spans="1:13" ht="15" customHeight="1" x14ac:dyDescent="0.15">
      <c r="C40" s="19"/>
      <c r="D40" s="19"/>
      <c r="E40" s="19"/>
      <c r="F40" s="19"/>
      <c r="G40" s="19"/>
      <c r="H40" s="19"/>
      <c r="I40" s="19"/>
      <c r="K40" s="16" t="s">
        <v>98</v>
      </c>
      <c r="L40" s="19"/>
      <c r="M40" s="19"/>
    </row>
    <row r="41" spans="1:13" ht="15" customHeight="1" x14ac:dyDescent="0.15"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</row>
    <row r="42" spans="1:13" ht="15" customHeight="1" thickBot="1" x14ac:dyDescent="0.2">
      <c r="A42" s="583" t="s">
        <v>448</v>
      </c>
      <c r="B42" s="583"/>
      <c r="C42" s="583"/>
      <c r="D42" s="583"/>
      <c r="E42" s="583"/>
      <c r="F42" s="583"/>
      <c r="G42" s="583"/>
      <c r="H42" s="19"/>
      <c r="I42" s="19"/>
      <c r="J42" s="19"/>
      <c r="K42" s="16" t="s">
        <v>1</v>
      </c>
      <c r="L42" s="19"/>
      <c r="M42" s="19"/>
    </row>
    <row r="43" spans="1:13" ht="23.45" customHeight="1" x14ac:dyDescent="0.15">
      <c r="A43" s="143"/>
      <c r="B43" s="569" t="s">
        <v>99</v>
      </c>
      <c r="C43" s="569"/>
      <c r="D43" s="430"/>
      <c r="E43" s="438" t="s">
        <v>406</v>
      </c>
      <c r="F43" s="438" t="s">
        <v>411</v>
      </c>
      <c r="G43" s="438" t="s">
        <v>412</v>
      </c>
      <c r="H43" s="600" t="s">
        <v>409</v>
      </c>
      <c r="I43" s="600"/>
      <c r="J43" s="596" t="s">
        <v>413</v>
      </c>
      <c r="K43" s="597"/>
      <c r="L43" s="19"/>
      <c r="M43" s="19"/>
    </row>
    <row r="44" spans="1:13" ht="8.1" customHeight="1" x14ac:dyDescent="0.15">
      <c r="A44" s="109"/>
      <c r="B44" s="148"/>
      <c r="C44" s="27"/>
      <c r="D44" s="28"/>
      <c r="E44" s="17"/>
      <c r="F44" s="17"/>
      <c r="G44" s="17"/>
      <c r="H44" s="17"/>
      <c r="I44" s="149"/>
      <c r="J44" s="252"/>
      <c r="K44" s="253"/>
      <c r="L44" s="19"/>
      <c r="M44" s="19"/>
    </row>
    <row r="45" spans="1:13" ht="15" customHeight="1" x14ac:dyDescent="0.15">
      <c r="A45" s="585" t="s">
        <v>100</v>
      </c>
      <c r="B45" s="586"/>
      <c r="C45" s="586"/>
      <c r="D45" s="586"/>
      <c r="E45" s="441">
        <v>13741360</v>
      </c>
      <c r="F45" s="441">
        <v>13952613</v>
      </c>
      <c r="G45" s="441">
        <v>13815424</v>
      </c>
      <c r="H45" s="590">
        <v>13301828</v>
      </c>
      <c r="I45" s="591"/>
      <c r="J45" s="592">
        <v>13482341</v>
      </c>
      <c r="K45" s="593"/>
      <c r="L45" s="19"/>
      <c r="M45" s="19"/>
    </row>
    <row r="46" spans="1:13" ht="15" customHeight="1" x14ac:dyDescent="0.15">
      <c r="A46" s="585" t="s">
        <v>101</v>
      </c>
      <c r="B46" s="586"/>
      <c r="C46" s="586"/>
      <c r="D46" s="586"/>
      <c r="E46" s="441">
        <v>14489032</v>
      </c>
      <c r="F46" s="441">
        <v>14803108</v>
      </c>
      <c r="G46" s="441">
        <v>14509656</v>
      </c>
      <c r="H46" s="590">
        <v>13916470</v>
      </c>
      <c r="I46" s="591"/>
      <c r="J46" s="592">
        <v>14408846</v>
      </c>
      <c r="K46" s="593"/>
      <c r="L46" s="19"/>
      <c r="M46" s="19"/>
    </row>
    <row r="47" spans="1:13" ht="15" customHeight="1" x14ac:dyDescent="0.15">
      <c r="A47" s="585" t="s">
        <v>102</v>
      </c>
      <c r="B47" s="586"/>
      <c r="C47" s="586"/>
      <c r="D47" s="586"/>
      <c r="E47" s="441">
        <v>13984803</v>
      </c>
      <c r="F47" s="441">
        <v>14333664</v>
      </c>
      <c r="G47" s="441">
        <v>14088234</v>
      </c>
      <c r="H47" s="590">
        <v>13505815</v>
      </c>
      <c r="I47" s="591"/>
      <c r="J47" s="592">
        <v>14024325</v>
      </c>
      <c r="K47" s="593"/>
      <c r="L47" s="19"/>
      <c r="M47" s="19"/>
    </row>
    <row r="48" spans="1:13" ht="15" customHeight="1" x14ac:dyDescent="0.15">
      <c r="A48" s="585" t="s">
        <v>103</v>
      </c>
      <c r="B48" s="586"/>
      <c r="C48" s="586"/>
      <c r="D48" s="586"/>
      <c r="E48" s="441">
        <v>22258</v>
      </c>
      <c r="F48" s="441">
        <v>25431</v>
      </c>
      <c r="G48" s="441">
        <v>21725</v>
      </c>
      <c r="H48" s="590">
        <v>28688</v>
      </c>
      <c r="I48" s="591"/>
      <c r="J48" s="592">
        <v>26270</v>
      </c>
      <c r="K48" s="593"/>
      <c r="L48" s="19"/>
      <c r="M48" s="19"/>
    </row>
    <row r="49" spans="1:13" ht="15" customHeight="1" x14ac:dyDescent="0.15">
      <c r="A49" s="585" t="s">
        <v>368</v>
      </c>
      <c r="B49" s="586"/>
      <c r="C49" s="586"/>
      <c r="D49" s="586"/>
      <c r="E49" s="441">
        <v>482422</v>
      </c>
      <c r="F49" s="441">
        <v>444678</v>
      </c>
      <c r="G49" s="441">
        <v>400644</v>
      </c>
      <c r="H49" s="590">
        <v>382756</v>
      </c>
      <c r="I49" s="591"/>
      <c r="J49" s="592">
        <v>358948</v>
      </c>
      <c r="K49" s="593"/>
      <c r="L49" s="19"/>
      <c r="M49" s="19"/>
    </row>
    <row r="50" spans="1:13" ht="15" customHeight="1" x14ac:dyDescent="0.15">
      <c r="A50" s="585" t="s">
        <v>84</v>
      </c>
      <c r="B50" s="586"/>
      <c r="C50" s="586"/>
      <c r="D50" s="586"/>
      <c r="E50" s="439">
        <f>E47/E46*100</f>
        <v>96.519926244900276</v>
      </c>
      <c r="F50" s="439">
        <f>F47/F46*100</f>
        <v>96.828747044201805</v>
      </c>
      <c r="G50" s="439">
        <f>G47/G46*100</f>
        <v>97.095575525705087</v>
      </c>
      <c r="H50" s="587">
        <f>H47/H46*100</f>
        <v>97.049143928021977</v>
      </c>
      <c r="I50" s="587"/>
      <c r="J50" s="588">
        <f>J47/J46*100</f>
        <v>97.331354641447348</v>
      </c>
      <c r="K50" s="589"/>
      <c r="L50" s="19"/>
      <c r="M50" s="19"/>
    </row>
    <row r="51" spans="1:13" ht="15" customHeight="1" x14ac:dyDescent="0.15">
      <c r="A51" s="585" t="s">
        <v>104</v>
      </c>
      <c r="B51" s="586"/>
      <c r="C51" s="586"/>
      <c r="D51" s="586"/>
      <c r="E51" s="439">
        <v>103.9</v>
      </c>
      <c r="F51" s="439">
        <f t="shared" ref="F51:F53" si="6">F45/E45*100</f>
        <v>101.53735147030571</v>
      </c>
      <c r="G51" s="439">
        <f>G45/F45*100</f>
        <v>99.016750482508186</v>
      </c>
      <c r="H51" s="587">
        <f>H45/G45*100</f>
        <v>96.282444896370905</v>
      </c>
      <c r="I51" s="587"/>
      <c r="J51" s="588">
        <f>J45/H45*100</f>
        <v>101.35705408309295</v>
      </c>
      <c r="K51" s="589"/>
      <c r="L51" s="19"/>
      <c r="M51" s="19"/>
    </row>
    <row r="52" spans="1:13" ht="15" customHeight="1" x14ac:dyDescent="0.15">
      <c r="A52" s="585" t="s">
        <v>105</v>
      </c>
      <c r="B52" s="586"/>
      <c r="C52" s="586"/>
      <c r="D52" s="586"/>
      <c r="E52" s="439">
        <v>103.1</v>
      </c>
      <c r="F52" s="439">
        <f t="shared" si="6"/>
        <v>102.16768104315044</v>
      </c>
      <c r="G52" s="439">
        <f t="shared" ref="G52:H53" si="7">G46/F46*100</f>
        <v>98.017632513388406</v>
      </c>
      <c r="H52" s="587">
        <f t="shared" si="7"/>
        <v>95.911784538516969</v>
      </c>
      <c r="I52" s="587"/>
      <c r="J52" s="588">
        <f>J46/H46*100</f>
        <v>103.538081136955</v>
      </c>
      <c r="K52" s="589"/>
      <c r="L52" s="19"/>
      <c r="M52" s="19"/>
    </row>
    <row r="53" spans="1:13" ht="15" customHeight="1" x14ac:dyDescent="0.15">
      <c r="A53" s="585" t="s">
        <v>106</v>
      </c>
      <c r="B53" s="586"/>
      <c r="C53" s="586"/>
      <c r="D53" s="586"/>
      <c r="E53" s="439">
        <v>103.5</v>
      </c>
      <c r="F53" s="439">
        <f t="shared" si="6"/>
        <v>102.49457214377635</v>
      </c>
      <c r="G53" s="439">
        <f t="shared" si="7"/>
        <v>98.287737175923752</v>
      </c>
      <c r="H53" s="587">
        <f t="shared" si="7"/>
        <v>95.865919035700287</v>
      </c>
      <c r="I53" s="587"/>
      <c r="J53" s="588">
        <f>J47/H47*100</f>
        <v>103.83916113170513</v>
      </c>
      <c r="K53" s="589"/>
      <c r="L53" s="19"/>
      <c r="M53" s="19"/>
    </row>
    <row r="54" spans="1:13" ht="7.35" customHeight="1" thickBot="1" x14ac:dyDescent="0.2">
      <c r="A54" s="117"/>
      <c r="B54" s="584"/>
      <c r="C54" s="584"/>
      <c r="D54" s="141"/>
      <c r="E54" s="147"/>
      <c r="F54" s="147"/>
      <c r="G54" s="147"/>
      <c r="H54" s="142"/>
      <c r="I54" s="150"/>
      <c r="J54" s="484"/>
      <c r="K54" s="485"/>
      <c r="L54" s="19"/>
      <c r="M54" s="19"/>
    </row>
    <row r="55" spans="1:13" ht="15" customHeight="1" x14ac:dyDescent="0.15">
      <c r="C55" s="19"/>
      <c r="D55" s="19"/>
      <c r="E55" s="19"/>
      <c r="F55" s="19"/>
      <c r="G55" s="19"/>
      <c r="H55" s="19"/>
      <c r="J55" s="19"/>
      <c r="K55" s="16" t="s">
        <v>98</v>
      </c>
      <c r="L55" s="19"/>
      <c r="M55" s="19"/>
    </row>
  </sheetData>
  <sheetProtection sheet="1" objects="1" scenarios="1"/>
  <mergeCells count="52">
    <mergeCell ref="B15:C15"/>
    <mergeCell ref="I19:I20"/>
    <mergeCell ref="B9:C9"/>
    <mergeCell ref="H19:H20"/>
    <mergeCell ref="A2:E2"/>
    <mergeCell ref="B3:C3"/>
    <mergeCell ref="A5:D5"/>
    <mergeCell ref="B7:C7"/>
    <mergeCell ref="F19:F20"/>
    <mergeCell ref="E19:E20"/>
    <mergeCell ref="K19:K20"/>
    <mergeCell ref="B22:C22"/>
    <mergeCell ref="B24:C24"/>
    <mergeCell ref="A45:D45"/>
    <mergeCell ref="H45:I45"/>
    <mergeCell ref="J43:K43"/>
    <mergeCell ref="G19:G20"/>
    <mergeCell ref="J45:K45"/>
    <mergeCell ref="J19:J20"/>
    <mergeCell ref="B26:C26"/>
    <mergeCell ref="B28:C28"/>
    <mergeCell ref="A42:G42"/>
    <mergeCell ref="B36:C36"/>
    <mergeCell ref="B38:C38"/>
    <mergeCell ref="B30:C30"/>
    <mergeCell ref="H43:I43"/>
    <mergeCell ref="B43:C43"/>
    <mergeCell ref="H46:I46"/>
    <mergeCell ref="A49:D49"/>
    <mergeCell ref="H49:I49"/>
    <mergeCell ref="J48:K48"/>
    <mergeCell ref="A47:D47"/>
    <mergeCell ref="H47:I47"/>
    <mergeCell ref="J47:K47"/>
    <mergeCell ref="A48:D48"/>
    <mergeCell ref="H48:I48"/>
    <mergeCell ref="J49:K49"/>
    <mergeCell ref="J46:K46"/>
    <mergeCell ref="A50:D50"/>
    <mergeCell ref="H50:I50"/>
    <mergeCell ref="J50:K50"/>
    <mergeCell ref="A46:D46"/>
    <mergeCell ref="A51:D51"/>
    <mergeCell ref="H51:I51"/>
    <mergeCell ref="J51:K51"/>
    <mergeCell ref="B54:C54"/>
    <mergeCell ref="A52:D52"/>
    <mergeCell ref="H52:I52"/>
    <mergeCell ref="J52:K52"/>
    <mergeCell ref="A53:D53"/>
    <mergeCell ref="H53:I53"/>
    <mergeCell ref="J53:K53"/>
  </mergeCells>
  <phoneticPr fontId="28"/>
  <printOptions horizontalCentered="1"/>
  <pageMargins left="0.31496062992125984" right="0.31496062992125984" top="0.59055118110236227" bottom="0.59055118110236227" header="0.39370078740157483" footer="0.39370078740157483"/>
  <pageSetup paperSize="9" firstPageNumber="162" orientation="portrait" useFirstPageNumber="1" verticalDpi="300" r:id="rId1"/>
  <headerFooter scaleWithDoc="0" alignWithMargins="0">
    <oddHeader>&amp;L&amp;"ＭＳ 明朝,標準"&amp;10財　政</oddHeader>
    <oddFooter>&amp;C&amp;"ＭＳ 明朝,標準"&amp;12&amp;A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S52"/>
  <sheetViews>
    <sheetView view="pageBreakPreview" zoomScale="90" zoomScaleNormal="90" zoomScaleSheetLayoutView="90" workbookViewId="0">
      <selection activeCell="S11" sqref="S11"/>
    </sheetView>
  </sheetViews>
  <sheetFormatPr defaultRowHeight="15.6" customHeight="1" x14ac:dyDescent="0.15"/>
  <cols>
    <col min="1" max="1" width="6.625" style="2" customWidth="1"/>
    <col min="2" max="2" width="4.625" style="2" customWidth="1"/>
    <col min="3" max="3" width="7.625" style="2" customWidth="1"/>
    <col min="4" max="4" width="5.375" style="2" customWidth="1"/>
    <col min="5" max="5" width="7.625" style="2" customWidth="1"/>
    <col min="6" max="6" width="0.875" style="2" customWidth="1"/>
    <col min="7" max="7" width="4.125" style="2" customWidth="1"/>
    <col min="8" max="8" width="7.625" style="2" customWidth="1"/>
    <col min="9" max="9" width="1.25" style="2" customWidth="1"/>
    <col min="10" max="10" width="6.625" style="2" customWidth="1"/>
    <col min="11" max="11" width="6.125" style="2" customWidth="1"/>
    <col min="12" max="12" width="7" style="2" customWidth="1"/>
    <col min="13" max="13" width="7.375" style="2" customWidth="1"/>
    <col min="14" max="14" width="0.875" style="2" customWidth="1"/>
    <col min="15" max="15" width="13" style="2" customWidth="1"/>
    <col min="16" max="16" width="1.875" style="2" customWidth="1"/>
    <col min="17" max="17" width="7.125" style="2" customWidth="1"/>
    <col min="18" max="16384" width="9" style="2"/>
  </cols>
  <sheetData>
    <row r="1" spans="1:17" ht="5.0999999999999996" customHeight="1" x14ac:dyDescent="0.15">
      <c r="A1" s="19"/>
    </row>
    <row r="2" spans="1:17" ht="15" customHeight="1" thickBot="1" x14ac:dyDescent="0.2">
      <c r="A2" s="19" t="s">
        <v>449</v>
      </c>
      <c r="M2" s="644" t="s">
        <v>107</v>
      </c>
      <c r="N2" s="644"/>
      <c r="O2" s="644"/>
      <c r="P2" s="644"/>
    </row>
    <row r="3" spans="1:17" ht="30" customHeight="1" x14ac:dyDescent="0.15">
      <c r="A3" s="653" t="s">
        <v>331</v>
      </c>
      <c r="B3" s="654"/>
      <c r="C3" s="654"/>
      <c r="D3" s="548" t="s">
        <v>406</v>
      </c>
      <c r="E3" s="548"/>
      <c r="F3" s="568"/>
      <c r="G3" s="662" t="s">
        <v>407</v>
      </c>
      <c r="H3" s="663"/>
      <c r="I3" s="664"/>
      <c r="J3" s="548" t="s">
        <v>408</v>
      </c>
      <c r="K3" s="548"/>
      <c r="L3" s="548" t="s">
        <v>409</v>
      </c>
      <c r="M3" s="548"/>
      <c r="N3" s="552" t="s">
        <v>410</v>
      </c>
      <c r="O3" s="552"/>
      <c r="P3" s="553"/>
      <c r="Q3" s="66"/>
    </row>
    <row r="4" spans="1:17" ht="30" customHeight="1" x14ac:dyDescent="0.15">
      <c r="A4" s="655" t="s">
        <v>332</v>
      </c>
      <c r="B4" s="656"/>
      <c r="C4" s="656"/>
      <c r="D4" s="657">
        <v>113893</v>
      </c>
      <c r="E4" s="657"/>
      <c r="F4" s="657"/>
      <c r="G4" s="657">
        <v>113974</v>
      </c>
      <c r="H4" s="657"/>
      <c r="I4" s="657"/>
      <c r="J4" s="646">
        <v>113580</v>
      </c>
      <c r="K4" s="646"/>
      <c r="L4" s="646">
        <v>113578</v>
      </c>
      <c r="M4" s="646"/>
      <c r="N4" s="647">
        <v>113447</v>
      </c>
      <c r="O4" s="647"/>
      <c r="P4" s="648"/>
      <c r="Q4" s="96"/>
    </row>
    <row r="5" spans="1:17" ht="30" customHeight="1" x14ac:dyDescent="0.15">
      <c r="A5" s="652" t="s">
        <v>108</v>
      </c>
      <c r="B5" s="633" t="s">
        <v>109</v>
      </c>
      <c r="C5" s="633"/>
      <c r="D5" s="603">
        <v>14489032</v>
      </c>
      <c r="E5" s="603"/>
      <c r="F5" s="603"/>
      <c r="G5" s="603">
        <v>14803108</v>
      </c>
      <c r="H5" s="603"/>
      <c r="I5" s="603"/>
      <c r="J5" s="645">
        <v>14509656</v>
      </c>
      <c r="K5" s="645"/>
      <c r="L5" s="645">
        <v>13916470</v>
      </c>
      <c r="M5" s="645"/>
      <c r="N5" s="649">
        <v>14408846</v>
      </c>
      <c r="O5" s="649"/>
      <c r="P5" s="650"/>
      <c r="Q5" s="96"/>
    </row>
    <row r="6" spans="1:17" ht="30" customHeight="1" x14ac:dyDescent="0.15">
      <c r="A6" s="652"/>
      <c r="B6" s="633" t="s">
        <v>110</v>
      </c>
      <c r="C6" s="633"/>
      <c r="D6" s="603">
        <v>127216</v>
      </c>
      <c r="E6" s="603"/>
      <c r="F6" s="603"/>
      <c r="G6" s="603">
        <v>129881</v>
      </c>
      <c r="H6" s="603"/>
      <c r="I6" s="603"/>
      <c r="J6" s="591">
        <v>127748</v>
      </c>
      <c r="K6" s="591"/>
      <c r="L6" s="591">
        <v>122528</v>
      </c>
      <c r="M6" s="591"/>
      <c r="N6" s="651">
        <f>N5*1000/N4</f>
        <v>127009.49341983481</v>
      </c>
      <c r="O6" s="651"/>
      <c r="P6" s="593"/>
      <c r="Q6" s="96"/>
    </row>
    <row r="7" spans="1:17" ht="30" customHeight="1" x14ac:dyDescent="0.15">
      <c r="A7" s="652"/>
      <c r="B7" s="633" t="s">
        <v>111</v>
      </c>
      <c r="C7" s="633"/>
      <c r="D7" s="603">
        <v>13984803</v>
      </c>
      <c r="E7" s="603"/>
      <c r="F7" s="603"/>
      <c r="G7" s="603">
        <v>14333664</v>
      </c>
      <c r="H7" s="603"/>
      <c r="I7" s="603"/>
      <c r="J7" s="638">
        <v>14088234</v>
      </c>
      <c r="K7" s="638"/>
      <c r="L7" s="638">
        <v>13505815</v>
      </c>
      <c r="M7" s="638"/>
      <c r="N7" s="640">
        <v>14024325</v>
      </c>
      <c r="O7" s="640"/>
      <c r="P7" s="641"/>
      <c r="Q7" s="96"/>
    </row>
    <row r="8" spans="1:17" ht="30" customHeight="1" x14ac:dyDescent="0.15">
      <c r="A8" s="652"/>
      <c r="B8" s="633" t="s">
        <v>112</v>
      </c>
      <c r="C8" s="633"/>
      <c r="D8" s="603">
        <v>122789</v>
      </c>
      <c r="E8" s="603"/>
      <c r="F8" s="603"/>
      <c r="G8" s="603">
        <v>125763</v>
      </c>
      <c r="H8" s="603"/>
      <c r="I8" s="603"/>
      <c r="J8" s="638">
        <v>124038</v>
      </c>
      <c r="K8" s="638"/>
      <c r="L8" s="638">
        <v>118912</v>
      </c>
      <c r="M8" s="638"/>
      <c r="N8" s="640">
        <f>N7*1000/N4</f>
        <v>123620.06046876515</v>
      </c>
      <c r="O8" s="640"/>
      <c r="P8" s="641"/>
      <c r="Q8" s="96"/>
    </row>
    <row r="9" spans="1:17" ht="30" customHeight="1" x14ac:dyDescent="0.15">
      <c r="A9" s="671" t="s">
        <v>113</v>
      </c>
      <c r="B9" s="633" t="s">
        <v>114</v>
      </c>
      <c r="C9" s="633"/>
      <c r="D9" s="603">
        <v>41790305</v>
      </c>
      <c r="E9" s="603"/>
      <c r="F9" s="603"/>
      <c r="G9" s="603">
        <v>43623690</v>
      </c>
      <c r="H9" s="603"/>
      <c r="I9" s="603"/>
      <c r="J9" s="638">
        <v>45291513</v>
      </c>
      <c r="K9" s="638"/>
      <c r="L9" s="638">
        <v>52617619</v>
      </c>
      <c r="M9" s="638"/>
      <c r="N9" s="640">
        <v>52616185</v>
      </c>
      <c r="O9" s="640"/>
      <c r="P9" s="641"/>
      <c r="Q9" s="96"/>
    </row>
    <row r="10" spans="1:17" ht="30" customHeight="1" thickBot="1" x14ac:dyDescent="0.2">
      <c r="A10" s="672"/>
      <c r="B10" s="634" t="s">
        <v>115</v>
      </c>
      <c r="C10" s="634"/>
      <c r="D10" s="607">
        <f>D9*1000/D4</f>
        <v>366926.01828031574</v>
      </c>
      <c r="E10" s="607"/>
      <c r="F10" s="607"/>
      <c r="G10" s="607">
        <f>G9*1000/G4</f>
        <v>382751.24151122186</v>
      </c>
      <c r="H10" s="607"/>
      <c r="I10" s="607"/>
      <c r="J10" s="635">
        <f>J9*1000/J4</f>
        <v>398763.10089804541</v>
      </c>
      <c r="K10" s="635"/>
      <c r="L10" s="635">
        <f>L9*1000/L4</f>
        <v>463272.98420468753</v>
      </c>
      <c r="M10" s="635"/>
      <c r="N10" s="658">
        <f>N9*1000/N4</f>
        <v>463795.29648205772</v>
      </c>
      <c r="O10" s="658"/>
      <c r="P10" s="659"/>
      <c r="Q10" s="96"/>
    </row>
    <row r="11" spans="1:17" ht="15" customHeight="1" x14ac:dyDescent="0.15">
      <c r="A11" s="19" t="s">
        <v>116</v>
      </c>
      <c r="P11" s="16" t="s">
        <v>98</v>
      </c>
    </row>
    <row r="12" spans="1:17" ht="15" customHeight="1" x14ac:dyDescent="0.15">
      <c r="A12" s="19"/>
    </row>
    <row r="13" spans="1:17" ht="15" customHeight="1" thickBot="1" x14ac:dyDescent="0.2">
      <c r="A13" s="19" t="s">
        <v>450</v>
      </c>
      <c r="B13" s="19"/>
      <c r="C13" s="19"/>
      <c r="D13" s="19"/>
      <c r="Q13" s="16" t="s">
        <v>1</v>
      </c>
    </row>
    <row r="14" spans="1:17" ht="30" customHeight="1" x14ac:dyDescent="0.15">
      <c r="A14" s="90"/>
      <c r="B14" s="91"/>
      <c r="C14" s="551" t="s">
        <v>407</v>
      </c>
      <c r="D14" s="551"/>
      <c r="E14" s="551"/>
      <c r="F14" s="617" t="s">
        <v>408</v>
      </c>
      <c r="G14" s="617"/>
      <c r="H14" s="617"/>
      <c r="I14" s="617"/>
      <c r="J14" s="617"/>
      <c r="K14" s="548" t="s">
        <v>409</v>
      </c>
      <c r="L14" s="548"/>
      <c r="M14" s="548"/>
      <c r="N14" s="548"/>
      <c r="O14" s="552" t="s">
        <v>410</v>
      </c>
      <c r="P14" s="552"/>
      <c r="Q14" s="553"/>
    </row>
    <row r="15" spans="1:17" ht="20.25" customHeight="1" x14ac:dyDescent="0.15">
      <c r="A15" s="669" t="s">
        <v>117</v>
      </c>
      <c r="B15" s="670"/>
      <c r="C15" s="642" t="s">
        <v>118</v>
      </c>
      <c r="D15" s="642"/>
      <c r="E15" s="454" t="s">
        <v>33</v>
      </c>
      <c r="F15" s="615" t="s">
        <v>118</v>
      </c>
      <c r="G15" s="615"/>
      <c r="H15" s="615"/>
      <c r="I15" s="616" t="s">
        <v>33</v>
      </c>
      <c r="J15" s="616"/>
      <c r="K15" s="550" t="s">
        <v>118</v>
      </c>
      <c r="L15" s="550"/>
      <c r="M15" s="637" t="s">
        <v>33</v>
      </c>
      <c r="N15" s="637"/>
      <c r="O15" s="660" t="s">
        <v>118</v>
      </c>
      <c r="P15" s="610" t="s">
        <v>33</v>
      </c>
      <c r="Q15" s="611"/>
    </row>
    <row r="16" spans="1:17" ht="20.25" customHeight="1" x14ac:dyDescent="0.15">
      <c r="A16" s="78"/>
      <c r="B16" s="34"/>
      <c r="C16" s="642"/>
      <c r="D16" s="642"/>
      <c r="E16" s="446" t="s">
        <v>35</v>
      </c>
      <c r="F16" s="615"/>
      <c r="G16" s="615"/>
      <c r="H16" s="615"/>
      <c r="I16" s="639" t="s">
        <v>35</v>
      </c>
      <c r="J16" s="639"/>
      <c r="K16" s="550"/>
      <c r="L16" s="550"/>
      <c r="M16" s="612" t="s">
        <v>119</v>
      </c>
      <c r="N16" s="612"/>
      <c r="O16" s="660"/>
      <c r="P16" s="613" t="s">
        <v>119</v>
      </c>
      <c r="Q16" s="614"/>
    </row>
    <row r="17" spans="1:19" s="92" customFormat="1" ht="22.5" customHeight="1" x14ac:dyDescent="0.15">
      <c r="A17" s="665" t="s">
        <v>333</v>
      </c>
      <c r="B17" s="666"/>
      <c r="C17" s="667">
        <f>C19+C25+C27+C29+C31</f>
        <v>14323172</v>
      </c>
      <c r="D17" s="668"/>
      <c r="E17" s="447">
        <v>102.5</v>
      </c>
      <c r="F17" s="674">
        <f>F19+F25+F27+F29+F31</f>
        <v>14075796</v>
      </c>
      <c r="G17" s="674"/>
      <c r="H17" s="674"/>
      <c r="I17" s="673">
        <f>F17/C17*100</f>
        <v>98.272896534371014</v>
      </c>
      <c r="J17" s="673"/>
      <c r="K17" s="636">
        <f>K19+K25+K27+K29+K31</f>
        <v>13518464</v>
      </c>
      <c r="L17" s="636"/>
      <c r="M17" s="643">
        <f>ROUND(K17/F17*100,3)</f>
        <v>96.04</v>
      </c>
      <c r="N17" s="643"/>
      <c r="O17" s="486">
        <f>O19+O25+O27+O29+O31</f>
        <v>14029421</v>
      </c>
      <c r="P17" s="608">
        <f>O17/K17*100</f>
        <v>103.77969716086088</v>
      </c>
      <c r="Q17" s="609"/>
    </row>
    <row r="18" spans="1:19" ht="16.5" customHeight="1" x14ac:dyDescent="0.15">
      <c r="A18" s="79"/>
      <c r="B18" s="457"/>
      <c r="C18" s="441"/>
      <c r="D18" s="96"/>
      <c r="E18" s="439"/>
      <c r="F18" s="223"/>
      <c r="G18" s="441"/>
      <c r="H18" s="448"/>
      <c r="I18" s="440"/>
      <c r="J18" s="224"/>
      <c r="K18" s="441"/>
      <c r="L18" s="448"/>
      <c r="M18" s="587"/>
      <c r="N18" s="587"/>
      <c r="O18" s="487"/>
      <c r="P18" s="588"/>
      <c r="Q18" s="589"/>
    </row>
    <row r="19" spans="1:19" ht="16.5" customHeight="1" x14ac:dyDescent="0.15">
      <c r="A19" s="585" t="s">
        <v>120</v>
      </c>
      <c r="B19" s="586"/>
      <c r="C19" s="622">
        <v>5631036</v>
      </c>
      <c r="D19" s="606"/>
      <c r="E19" s="439">
        <v>103.8</v>
      </c>
      <c r="F19" s="604">
        <v>5638509</v>
      </c>
      <c r="G19" s="604"/>
      <c r="H19" s="604"/>
      <c r="I19" s="605">
        <f>F19/C19*100</f>
        <v>100.13271092566269</v>
      </c>
      <c r="J19" s="605"/>
      <c r="K19" s="606">
        <v>5848944</v>
      </c>
      <c r="L19" s="606"/>
      <c r="M19" s="587">
        <f>K19/F19*100</f>
        <v>103.73210364654912</v>
      </c>
      <c r="N19" s="587"/>
      <c r="O19" s="487">
        <f>O21+O23</f>
        <v>5988249</v>
      </c>
      <c r="P19" s="588">
        <f>O19/K19*100</f>
        <v>102.38171198082937</v>
      </c>
      <c r="Q19" s="589"/>
    </row>
    <row r="20" spans="1:19" ht="16.5" customHeight="1" x14ac:dyDescent="0.15">
      <c r="A20" s="80"/>
      <c r="B20" s="30"/>
      <c r="C20" s="441"/>
      <c r="D20" s="96"/>
      <c r="E20" s="439"/>
      <c r="F20" s="223"/>
      <c r="G20" s="441"/>
      <c r="H20" s="448"/>
      <c r="I20" s="440"/>
      <c r="J20" s="224"/>
      <c r="K20" s="441"/>
      <c r="L20" s="448"/>
      <c r="M20" s="439"/>
      <c r="N20" s="439"/>
      <c r="O20" s="487"/>
      <c r="P20" s="224"/>
      <c r="Q20" s="442"/>
    </row>
    <row r="21" spans="1:19" ht="16.5" customHeight="1" x14ac:dyDescent="0.15">
      <c r="A21" s="81" t="s">
        <v>121</v>
      </c>
      <c r="B21" s="457" t="s">
        <v>88</v>
      </c>
      <c r="C21" s="622">
        <v>4288296</v>
      </c>
      <c r="D21" s="606"/>
      <c r="E21" s="439">
        <v>101.3</v>
      </c>
      <c r="F21" s="604">
        <v>4501185</v>
      </c>
      <c r="G21" s="604"/>
      <c r="H21" s="604"/>
      <c r="I21" s="605">
        <f>F21/C21*100</f>
        <v>104.96441943373311</v>
      </c>
      <c r="J21" s="605"/>
      <c r="K21" s="606">
        <v>4587734</v>
      </c>
      <c r="L21" s="606"/>
      <c r="M21" s="587">
        <f>K21/F21*100</f>
        <v>101.922804772521</v>
      </c>
      <c r="N21" s="587"/>
      <c r="O21" s="487">
        <v>4768980</v>
      </c>
      <c r="P21" s="588">
        <f>O21/K21*100</f>
        <v>103.95066496880597</v>
      </c>
      <c r="Q21" s="589"/>
    </row>
    <row r="22" spans="1:19" ht="16.5" customHeight="1" x14ac:dyDescent="0.15">
      <c r="A22" s="82"/>
      <c r="B22" s="30"/>
      <c r="C22" s="441"/>
      <c r="D22" s="431"/>
      <c r="E22" s="439"/>
      <c r="F22" s="223"/>
      <c r="G22" s="441"/>
      <c r="H22" s="448"/>
      <c r="I22" s="440"/>
      <c r="J22" s="224"/>
      <c r="K22" s="441"/>
      <c r="L22" s="448"/>
      <c r="M22" s="439"/>
      <c r="N22" s="439"/>
      <c r="O22" s="487"/>
      <c r="P22" s="224"/>
      <c r="Q22" s="442"/>
    </row>
    <row r="23" spans="1:19" ht="16.5" customHeight="1" x14ac:dyDescent="0.15">
      <c r="A23" s="81"/>
      <c r="B23" s="457" t="s">
        <v>89</v>
      </c>
      <c r="C23" s="622">
        <v>1342740</v>
      </c>
      <c r="D23" s="606"/>
      <c r="E23" s="440">
        <v>113</v>
      </c>
      <c r="F23" s="604">
        <v>1137324</v>
      </c>
      <c r="G23" s="604"/>
      <c r="H23" s="604"/>
      <c r="I23" s="605">
        <f>F23/C23*100</f>
        <v>84.701729299789989</v>
      </c>
      <c r="J23" s="605"/>
      <c r="K23" s="606">
        <v>1261210</v>
      </c>
      <c r="L23" s="606"/>
      <c r="M23" s="587">
        <f>K23/F23*100</f>
        <v>110.89276230871765</v>
      </c>
      <c r="N23" s="587"/>
      <c r="O23" s="487">
        <v>1219269</v>
      </c>
      <c r="P23" s="588">
        <f>O23/K23*100</f>
        <v>96.674542701056922</v>
      </c>
      <c r="Q23" s="589"/>
    </row>
    <row r="24" spans="1:19" ht="16.5" customHeight="1" x14ac:dyDescent="0.15">
      <c r="A24" s="80"/>
      <c r="B24" s="30"/>
      <c r="C24" s="441"/>
      <c r="D24" s="431"/>
      <c r="E24" s="439"/>
      <c r="F24" s="223"/>
      <c r="G24" s="441"/>
      <c r="H24" s="448"/>
      <c r="I24" s="440"/>
      <c r="J24" s="224"/>
      <c r="K24" s="441"/>
      <c r="L24" s="448"/>
      <c r="M24" s="439"/>
      <c r="N24" s="439"/>
      <c r="O24" s="487"/>
      <c r="P24" s="224"/>
      <c r="Q24" s="442"/>
    </row>
    <row r="25" spans="1:19" ht="16.5" customHeight="1" x14ac:dyDescent="0.15">
      <c r="A25" s="630" t="s">
        <v>90</v>
      </c>
      <c r="B25" s="631"/>
      <c r="C25" s="622">
        <v>6474074</v>
      </c>
      <c r="D25" s="606"/>
      <c r="E25" s="440">
        <v>103.7</v>
      </c>
      <c r="F25" s="604">
        <v>6518174</v>
      </c>
      <c r="G25" s="604"/>
      <c r="H25" s="604"/>
      <c r="I25" s="605">
        <f>F25/C25*100</f>
        <v>100.68117849749632</v>
      </c>
      <c r="J25" s="605"/>
      <c r="K25" s="629">
        <v>6627693</v>
      </c>
      <c r="L25" s="629"/>
      <c r="M25" s="587">
        <f>K25/F25*100</f>
        <v>101.68020982563522</v>
      </c>
      <c r="N25" s="587"/>
      <c r="O25" s="487">
        <v>6793104</v>
      </c>
      <c r="P25" s="588">
        <f>O25/K25*100</f>
        <v>102.49575531033197</v>
      </c>
      <c r="Q25" s="589"/>
    </row>
    <row r="26" spans="1:19" ht="16.5" customHeight="1" x14ac:dyDescent="0.15">
      <c r="A26" s="79"/>
      <c r="B26" s="457"/>
      <c r="C26" s="441"/>
      <c r="D26" s="431"/>
      <c r="E26" s="439"/>
      <c r="F26" s="223"/>
      <c r="G26" s="441"/>
      <c r="H26" s="448"/>
      <c r="I26" s="440"/>
      <c r="J26" s="224"/>
      <c r="K26" s="441"/>
      <c r="L26" s="448"/>
      <c r="M26" s="439"/>
      <c r="N26" s="439"/>
      <c r="O26" s="487"/>
      <c r="P26" s="224"/>
      <c r="Q26" s="442"/>
    </row>
    <row r="27" spans="1:19" ht="16.5" customHeight="1" x14ac:dyDescent="0.15">
      <c r="A27" s="630" t="s">
        <v>93</v>
      </c>
      <c r="B27" s="631"/>
      <c r="C27" s="622">
        <v>291390</v>
      </c>
      <c r="D27" s="606"/>
      <c r="E27" s="440">
        <v>103.1</v>
      </c>
      <c r="F27" s="604">
        <v>302523</v>
      </c>
      <c r="G27" s="604"/>
      <c r="H27" s="604"/>
      <c r="I27" s="605">
        <f>F27/C27*100</f>
        <v>103.82065273345003</v>
      </c>
      <c r="J27" s="605"/>
      <c r="K27" s="606">
        <v>353781</v>
      </c>
      <c r="L27" s="606"/>
      <c r="M27" s="587">
        <f>K27/F27*100</f>
        <v>116.94350512192462</v>
      </c>
      <c r="N27" s="587"/>
      <c r="O27" s="487">
        <v>364862</v>
      </c>
      <c r="P27" s="588">
        <f>O27/K27*100</f>
        <v>103.13216368318254</v>
      </c>
      <c r="Q27" s="589"/>
    </row>
    <row r="28" spans="1:19" ht="16.5" customHeight="1" x14ac:dyDescent="0.15">
      <c r="A28" s="79"/>
      <c r="B28" s="457"/>
      <c r="C28" s="441"/>
      <c r="D28" s="431"/>
      <c r="E28" s="439"/>
      <c r="F28" s="223"/>
      <c r="G28" s="441"/>
      <c r="H28" s="448"/>
      <c r="I28" s="440"/>
      <c r="J28" s="224"/>
      <c r="K28" s="441"/>
      <c r="L28" s="448"/>
      <c r="M28" s="439"/>
      <c r="N28" s="439"/>
      <c r="O28" s="487"/>
      <c r="P28" s="224"/>
      <c r="Q28" s="442"/>
      <c r="R28" s="603"/>
      <c r="S28" s="603"/>
    </row>
    <row r="29" spans="1:19" ht="16.5" customHeight="1" x14ac:dyDescent="0.15">
      <c r="A29" s="630" t="s">
        <v>94</v>
      </c>
      <c r="B29" s="631"/>
      <c r="C29" s="622">
        <v>1918431</v>
      </c>
      <c r="D29" s="606"/>
      <c r="E29" s="440">
        <v>94.9</v>
      </c>
      <c r="F29" s="632">
        <v>1608237</v>
      </c>
      <c r="G29" s="632"/>
      <c r="H29" s="632"/>
      <c r="I29" s="605">
        <f>F29/C29*100</f>
        <v>83.830849272139574</v>
      </c>
      <c r="J29" s="605"/>
      <c r="K29" s="661">
        <v>679543</v>
      </c>
      <c r="L29" s="661"/>
      <c r="M29" s="587">
        <f>K29/F29*100</f>
        <v>42.253909094244193</v>
      </c>
      <c r="N29" s="587"/>
      <c r="O29" s="488">
        <v>874365</v>
      </c>
      <c r="P29" s="588">
        <f>O29/K29*100</f>
        <v>128.66956174958759</v>
      </c>
      <c r="Q29" s="589"/>
    </row>
    <row r="30" spans="1:19" ht="16.5" customHeight="1" x14ac:dyDescent="0.15">
      <c r="A30" s="79"/>
      <c r="B30" s="457"/>
      <c r="C30" s="441"/>
      <c r="D30" s="431"/>
      <c r="E30" s="226"/>
      <c r="F30" s="223"/>
      <c r="G30" s="448"/>
      <c r="H30" s="227"/>
      <c r="I30" s="55"/>
      <c r="J30" s="225"/>
      <c r="K30" s="441"/>
      <c r="L30" s="448"/>
      <c r="M30" s="101"/>
      <c r="N30" s="101"/>
      <c r="O30" s="487"/>
      <c r="P30" s="286"/>
      <c r="Q30" s="287"/>
    </row>
    <row r="31" spans="1:19" s="93" customFormat="1" ht="16.5" customHeight="1" thickBot="1" x14ac:dyDescent="0.2">
      <c r="A31" s="618" t="s">
        <v>96</v>
      </c>
      <c r="B31" s="619"/>
      <c r="C31" s="620">
        <v>8241</v>
      </c>
      <c r="D31" s="621"/>
      <c r="E31" s="449">
        <v>99.8</v>
      </c>
      <c r="F31" s="626">
        <v>8353</v>
      </c>
      <c r="G31" s="626"/>
      <c r="H31" s="626"/>
      <c r="I31" s="627">
        <f>F31/C31*100</f>
        <v>101.35905836670307</v>
      </c>
      <c r="J31" s="627"/>
      <c r="K31" s="628">
        <v>8503</v>
      </c>
      <c r="L31" s="628"/>
      <c r="M31" s="623">
        <f>K31/F31*100</f>
        <v>101.79576200167604</v>
      </c>
      <c r="N31" s="623"/>
      <c r="O31" s="489">
        <v>8841</v>
      </c>
      <c r="P31" s="624">
        <f>O31/K31*100</f>
        <v>103.97506762319182</v>
      </c>
      <c r="Q31" s="625"/>
    </row>
    <row r="32" spans="1:19" s="93" customFormat="1" ht="15" customHeight="1" x14ac:dyDescent="0.15">
      <c r="A32" s="56"/>
      <c r="B32" s="56"/>
      <c r="C32" s="57"/>
      <c r="D32" s="94"/>
      <c r="E32" s="58"/>
      <c r="F32" s="95"/>
      <c r="G32" s="59"/>
      <c r="H32" s="94"/>
      <c r="I32" s="60"/>
      <c r="J32" s="60"/>
      <c r="K32" s="57"/>
      <c r="L32" s="89"/>
      <c r="M32" s="58"/>
      <c r="N32" s="61"/>
      <c r="O32" s="62"/>
      <c r="P32" s="62"/>
      <c r="Q32" s="16" t="s">
        <v>98</v>
      </c>
    </row>
    <row r="42" spans="5:10" ht="15.6" hidden="1" customHeight="1" x14ac:dyDescent="0.15"/>
    <row r="43" spans="5:10" ht="15.6" hidden="1" customHeight="1" x14ac:dyDescent="0.15">
      <c r="E43" s="2" t="s">
        <v>347</v>
      </c>
      <c r="F43" s="2" t="s">
        <v>379</v>
      </c>
      <c r="G43" s="2" t="s">
        <v>380</v>
      </c>
      <c r="H43" s="2" t="s">
        <v>362</v>
      </c>
      <c r="J43" s="2" t="s">
        <v>381</v>
      </c>
    </row>
    <row r="44" spans="5:10" ht="15.6" hidden="1" customHeight="1" x14ac:dyDescent="0.15"/>
    <row r="45" spans="5:10" ht="15.6" hidden="1" customHeight="1" x14ac:dyDescent="0.15">
      <c r="G45" s="2">
        <v>13952613</v>
      </c>
      <c r="H45" s="2">
        <v>13815424</v>
      </c>
    </row>
    <row r="46" spans="5:10" ht="15.6" hidden="1" customHeight="1" x14ac:dyDescent="0.15">
      <c r="G46" s="2">
        <v>14803108</v>
      </c>
      <c r="H46" s="2">
        <v>14509656</v>
      </c>
    </row>
    <row r="47" spans="5:10" ht="15.6" hidden="1" customHeight="1" x14ac:dyDescent="0.15">
      <c r="G47" s="2">
        <v>14333664</v>
      </c>
      <c r="H47" s="2">
        <v>14088234</v>
      </c>
    </row>
    <row r="48" spans="5:10" ht="15.6" hidden="1" customHeight="1" x14ac:dyDescent="0.15">
      <c r="G48" s="2">
        <v>25431</v>
      </c>
      <c r="H48" s="2">
        <v>21725</v>
      </c>
    </row>
    <row r="49" spans="7:8" ht="15.6" hidden="1" customHeight="1" x14ac:dyDescent="0.15">
      <c r="G49" s="2">
        <v>444678</v>
      </c>
      <c r="H49" s="2">
        <v>400644</v>
      </c>
    </row>
    <row r="50" spans="7:8" ht="15.6" hidden="1" customHeight="1" x14ac:dyDescent="0.15"/>
    <row r="51" spans="7:8" ht="15.6" hidden="1" customHeight="1" x14ac:dyDescent="0.15">
      <c r="G51" s="2" t="e">
        <f>G45/F45*100</f>
        <v>#DIV/0!</v>
      </c>
    </row>
    <row r="52" spans="7:8" ht="15.6" hidden="1" customHeight="1" x14ac:dyDescent="0.15"/>
  </sheetData>
  <sheetProtection sheet="1" objects="1" scenarios="1"/>
  <mergeCells count="123">
    <mergeCell ref="I29:J29"/>
    <mergeCell ref="N10:P10"/>
    <mergeCell ref="O14:Q14"/>
    <mergeCell ref="O15:O16"/>
    <mergeCell ref="C29:D29"/>
    <mergeCell ref="P29:Q29"/>
    <mergeCell ref="K29:L29"/>
    <mergeCell ref="G3:I3"/>
    <mergeCell ref="G4:I4"/>
    <mergeCell ref="G5:I5"/>
    <mergeCell ref="G6:I6"/>
    <mergeCell ref="G7:I7"/>
    <mergeCell ref="B6:C6"/>
    <mergeCell ref="B7:C7"/>
    <mergeCell ref="B5:C5"/>
    <mergeCell ref="A17:B17"/>
    <mergeCell ref="C17:D17"/>
    <mergeCell ref="A15:B15"/>
    <mergeCell ref="A9:A10"/>
    <mergeCell ref="K14:N14"/>
    <mergeCell ref="L10:M10"/>
    <mergeCell ref="L9:M9"/>
    <mergeCell ref="I17:J17"/>
    <mergeCell ref="F17:H17"/>
    <mergeCell ref="A5:A8"/>
    <mergeCell ref="B8:C8"/>
    <mergeCell ref="D5:F5"/>
    <mergeCell ref="D6:F6"/>
    <mergeCell ref="D3:F3"/>
    <mergeCell ref="D8:F8"/>
    <mergeCell ref="A3:C3"/>
    <mergeCell ref="A4:C4"/>
    <mergeCell ref="D4:F4"/>
    <mergeCell ref="D7:F7"/>
    <mergeCell ref="M2:P2"/>
    <mergeCell ref="L5:M5"/>
    <mergeCell ref="L7:M7"/>
    <mergeCell ref="L8:M8"/>
    <mergeCell ref="N3:P3"/>
    <mergeCell ref="L4:M4"/>
    <mergeCell ref="J7:K7"/>
    <mergeCell ref="N4:P4"/>
    <mergeCell ref="N5:P5"/>
    <mergeCell ref="N6:P6"/>
    <mergeCell ref="N7:P7"/>
    <mergeCell ref="N8:P8"/>
    <mergeCell ref="J4:K4"/>
    <mergeCell ref="J3:K3"/>
    <mergeCell ref="J5:K5"/>
    <mergeCell ref="J6:K6"/>
    <mergeCell ref="L3:M3"/>
    <mergeCell ref="L6:M6"/>
    <mergeCell ref="J8:K8"/>
    <mergeCell ref="B9:C9"/>
    <mergeCell ref="B10:C10"/>
    <mergeCell ref="D10:F10"/>
    <mergeCell ref="J10:K10"/>
    <mergeCell ref="K17:L17"/>
    <mergeCell ref="D9:F9"/>
    <mergeCell ref="M15:N15"/>
    <mergeCell ref="J9:K9"/>
    <mergeCell ref="C14:E14"/>
    <mergeCell ref="I16:J16"/>
    <mergeCell ref="N9:P9"/>
    <mergeCell ref="C15:D16"/>
    <mergeCell ref="M17:N17"/>
    <mergeCell ref="A19:B19"/>
    <mergeCell ref="C19:D19"/>
    <mergeCell ref="F19:H19"/>
    <mergeCell ref="I19:J19"/>
    <mergeCell ref="K19:L19"/>
    <mergeCell ref="M19:N19"/>
    <mergeCell ref="M18:N18"/>
    <mergeCell ref="C21:D21"/>
    <mergeCell ref="F21:H21"/>
    <mergeCell ref="I21:J21"/>
    <mergeCell ref="A31:B31"/>
    <mergeCell ref="C31:D31"/>
    <mergeCell ref="C23:D23"/>
    <mergeCell ref="M31:N31"/>
    <mergeCell ref="P31:Q31"/>
    <mergeCell ref="F31:H31"/>
    <mergeCell ref="I31:J31"/>
    <mergeCell ref="K31:L31"/>
    <mergeCell ref="M25:N25"/>
    <mergeCell ref="P25:Q25"/>
    <mergeCell ref="I25:J25"/>
    <mergeCell ref="K25:L25"/>
    <mergeCell ref="F25:H25"/>
    <mergeCell ref="K23:L23"/>
    <mergeCell ref="M29:N29"/>
    <mergeCell ref="F27:H27"/>
    <mergeCell ref="I27:J27"/>
    <mergeCell ref="K27:L27"/>
    <mergeCell ref="A29:B29"/>
    <mergeCell ref="A27:B27"/>
    <mergeCell ref="C27:D27"/>
    <mergeCell ref="A25:B25"/>
    <mergeCell ref="C25:D25"/>
    <mergeCell ref="F29:H29"/>
    <mergeCell ref="G8:I8"/>
    <mergeCell ref="G9:I9"/>
    <mergeCell ref="G10:I10"/>
    <mergeCell ref="P17:Q17"/>
    <mergeCell ref="P19:Q19"/>
    <mergeCell ref="P18:Q18"/>
    <mergeCell ref="P15:Q15"/>
    <mergeCell ref="M16:N16"/>
    <mergeCell ref="P16:Q16"/>
    <mergeCell ref="F15:H16"/>
    <mergeCell ref="I15:J15"/>
    <mergeCell ref="K15:L16"/>
    <mergeCell ref="F14:J14"/>
    <mergeCell ref="R28:S28"/>
    <mergeCell ref="M27:N27"/>
    <mergeCell ref="P27:Q27"/>
    <mergeCell ref="P23:Q23"/>
    <mergeCell ref="F23:H23"/>
    <mergeCell ref="M23:N23"/>
    <mergeCell ref="M21:N21"/>
    <mergeCell ref="P21:Q21"/>
    <mergeCell ref="I23:J23"/>
    <mergeCell ref="K21:L21"/>
  </mergeCells>
  <phoneticPr fontId="28"/>
  <printOptions horizontalCentered="1"/>
  <pageMargins left="0.27559055118110237" right="0.59055118110236227" top="0.59055118110236227" bottom="0.59055118110236227" header="0.39370078740157483" footer="0.39370078740157483"/>
  <pageSetup paperSize="9" firstPageNumber="163" orientation="portrait" useFirstPageNumber="1" verticalDpi="300" r:id="rId1"/>
  <headerFooter scaleWithDoc="0" alignWithMargins="0">
    <oddHeader>&amp;R&amp;"ＭＳ 明朝,標準"&amp;10財　政</oddHeader>
    <oddFooter>&amp;C&amp;"ＭＳ 明朝,標準"&amp;12&amp;A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52"/>
  <sheetViews>
    <sheetView view="pageBreakPreview" zoomScaleNormal="90" zoomScaleSheetLayoutView="100" workbookViewId="0">
      <pane xSplit="2" topLeftCell="C1" activePane="topRight" state="frozen"/>
      <selection activeCell="C37" sqref="C37"/>
      <selection pane="topRight" activeCell="E1" sqref="E1:H1048576"/>
    </sheetView>
  </sheetViews>
  <sheetFormatPr defaultRowHeight="18.95" customHeight="1" x14ac:dyDescent="0.15"/>
  <cols>
    <col min="1" max="1" width="3.5" style="52" customWidth="1"/>
    <col min="2" max="2" width="30.125" style="52" customWidth="1"/>
    <col min="3" max="4" width="29.25" style="52" customWidth="1"/>
    <col min="5" max="7" width="30.625" style="52" hidden="1" customWidth="1"/>
    <col min="8" max="8" width="0" style="52" hidden="1" customWidth="1"/>
    <col min="9" max="16384" width="9" style="52"/>
  </cols>
  <sheetData>
    <row r="1" spans="1:7" ht="12.75" thickBot="1" x14ac:dyDescent="0.2">
      <c r="A1" s="19" t="s">
        <v>451</v>
      </c>
      <c r="D1" s="19"/>
      <c r="G1" s="444"/>
    </row>
    <row r="2" spans="1:7" ht="15" customHeight="1" x14ac:dyDescent="0.15">
      <c r="A2" s="547" t="s">
        <v>123</v>
      </c>
      <c r="B2" s="548"/>
      <c r="C2" s="551" t="s">
        <v>430</v>
      </c>
      <c r="D2" s="548" t="s">
        <v>431</v>
      </c>
      <c r="E2" s="548" t="s">
        <v>432</v>
      </c>
      <c r="F2" s="548"/>
      <c r="G2" s="151" t="s">
        <v>124</v>
      </c>
    </row>
    <row r="3" spans="1:7" ht="20.100000000000001" customHeight="1" x14ac:dyDescent="0.15">
      <c r="A3" s="549"/>
      <c r="B3" s="550"/>
      <c r="C3" s="681"/>
      <c r="D3" s="550"/>
      <c r="E3" s="426" t="s">
        <v>125</v>
      </c>
      <c r="F3" s="453" t="s">
        <v>126</v>
      </c>
      <c r="G3" s="152" t="s">
        <v>127</v>
      </c>
    </row>
    <row r="4" spans="1:7" ht="20.100000000000001" customHeight="1" x14ac:dyDescent="0.15">
      <c r="A4" s="556" t="s">
        <v>85</v>
      </c>
      <c r="B4" s="557"/>
      <c r="C4" s="490">
        <f>C5+C27</f>
        <v>41827988</v>
      </c>
      <c r="D4" s="443">
        <f>D5+D27</f>
        <v>3348832</v>
      </c>
      <c r="E4" s="443">
        <f>E5+E27</f>
        <v>3175733</v>
      </c>
      <c r="F4" s="443">
        <f>F5+F27</f>
        <v>439058</v>
      </c>
      <c r="G4" s="491">
        <f>+C4+D4-E4</f>
        <v>42001087</v>
      </c>
    </row>
    <row r="5" spans="1:7" ht="15.95" customHeight="1" x14ac:dyDescent="0.15">
      <c r="A5" s="556" t="s">
        <v>128</v>
      </c>
      <c r="B5" s="557"/>
      <c r="C5" s="448">
        <f>SUM(C6:C26)</f>
        <v>36888472</v>
      </c>
      <c r="D5" s="225">
        <f>SUM(D6:D26)</f>
        <v>3174832</v>
      </c>
      <c r="E5" s="225">
        <f>SUM(E6:E26)</f>
        <v>2856130</v>
      </c>
      <c r="F5" s="225">
        <f>SUM(F6:F26)</f>
        <v>350846</v>
      </c>
      <c r="G5" s="492">
        <f t="shared" ref="G5:G28" si="0">+C5+D5-E5</f>
        <v>37207174</v>
      </c>
    </row>
    <row r="6" spans="1:7" ht="15.95" customHeight="1" x14ac:dyDescent="0.15">
      <c r="A6" s="109"/>
      <c r="B6" s="457" t="s">
        <v>322</v>
      </c>
      <c r="C6" s="493">
        <v>5013255</v>
      </c>
      <c r="D6" s="494">
        <v>441800</v>
      </c>
      <c r="E6" s="495">
        <v>359939</v>
      </c>
      <c r="F6" s="495">
        <v>58360</v>
      </c>
      <c r="G6" s="496">
        <f t="shared" si="0"/>
        <v>5095116</v>
      </c>
    </row>
    <row r="7" spans="1:7" ht="15.95" customHeight="1" x14ac:dyDescent="0.15">
      <c r="A7" s="109"/>
      <c r="B7" s="457" t="s">
        <v>129</v>
      </c>
      <c r="C7" s="497">
        <v>4050482</v>
      </c>
      <c r="D7" s="498">
        <v>0</v>
      </c>
      <c r="E7" s="495">
        <v>670481</v>
      </c>
      <c r="F7" s="495">
        <v>60169</v>
      </c>
      <c r="G7" s="496">
        <f>+C7+D7-E7</f>
        <v>3380001</v>
      </c>
    </row>
    <row r="8" spans="1:7" ht="15.95" customHeight="1" x14ac:dyDescent="0.15">
      <c r="A8" s="109"/>
      <c r="B8" s="457" t="s">
        <v>130</v>
      </c>
      <c r="C8" s="494">
        <v>346428</v>
      </c>
      <c r="D8" s="498">
        <v>0</v>
      </c>
      <c r="E8" s="495">
        <v>48501</v>
      </c>
      <c r="F8" s="495">
        <v>6231</v>
      </c>
      <c r="G8" s="496">
        <f t="shared" si="0"/>
        <v>297927</v>
      </c>
    </row>
    <row r="9" spans="1:7" ht="15.95" customHeight="1" x14ac:dyDescent="0.15">
      <c r="A9" s="109"/>
      <c r="B9" s="457" t="s">
        <v>131</v>
      </c>
      <c r="C9" s="494">
        <v>3384401</v>
      </c>
      <c r="D9" s="494">
        <v>102400</v>
      </c>
      <c r="E9" s="495">
        <v>272709</v>
      </c>
      <c r="F9" s="495">
        <v>55646</v>
      </c>
      <c r="G9" s="496">
        <f t="shared" si="0"/>
        <v>3214092</v>
      </c>
    </row>
    <row r="10" spans="1:7" ht="15.95" customHeight="1" x14ac:dyDescent="0.15">
      <c r="A10" s="109"/>
      <c r="B10" s="457" t="s">
        <v>132</v>
      </c>
      <c r="C10" s="499">
        <v>0</v>
      </c>
      <c r="D10" s="498">
        <v>0</v>
      </c>
      <c r="E10" s="500">
        <v>0</v>
      </c>
      <c r="F10" s="500">
        <v>0</v>
      </c>
      <c r="G10" s="501">
        <f t="shared" si="0"/>
        <v>0</v>
      </c>
    </row>
    <row r="11" spans="1:7" ht="15.95" customHeight="1" x14ac:dyDescent="0.15">
      <c r="A11" s="109"/>
      <c r="B11" s="457" t="s">
        <v>133</v>
      </c>
      <c r="C11" s="499">
        <v>0</v>
      </c>
      <c r="D11" s="498">
        <v>0</v>
      </c>
      <c r="E11" s="500">
        <v>0</v>
      </c>
      <c r="F11" s="500">
        <v>0</v>
      </c>
      <c r="G11" s="501">
        <f t="shared" si="0"/>
        <v>0</v>
      </c>
    </row>
    <row r="12" spans="1:7" ht="15.95" customHeight="1" x14ac:dyDescent="0.15">
      <c r="A12" s="109"/>
      <c r="B12" s="457" t="s">
        <v>348</v>
      </c>
      <c r="C12" s="498">
        <v>107828</v>
      </c>
      <c r="D12" s="498">
        <v>0</v>
      </c>
      <c r="E12" s="500">
        <v>17793</v>
      </c>
      <c r="F12" s="500">
        <v>414</v>
      </c>
      <c r="G12" s="496">
        <f t="shared" si="0"/>
        <v>90035</v>
      </c>
    </row>
    <row r="13" spans="1:7" ht="15.95" customHeight="1" x14ac:dyDescent="0.15">
      <c r="A13" s="109"/>
      <c r="B13" s="457" t="s">
        <v>134</v>
      </c>
      <c r="C13" s="502">
        <v>381272</v>
      </c>
      <c r="D13" s="498">
        <v>0</v>
      </c>
      <c r="E13" s="495">
        <v>37776</v>
      </c>
      <c r="F13" s="495">
        <v>3022</v>
      </c>
      <c r="G13" s="496">
        <f t="shared" si="0"/>
        <v>343496</v>
      </c>
    </row>
    <row r="14" spans="1:7" ht="15.95" customHeight="1" x14ac:dyDescent="0.15">
      <c r="A14" s="109"/>
      <c r="B14" s="457" t="s">
        <v>135</v>
      </c>
      <c r="C14" s="502">
        <v>42022</v>
      </c>
      <c r="D14" s="498">
        <v>0</v>
      </c>
      <c r="E14" s="495">
        <v>16195</v>
      </c>
      <c r="F14" s="495">
        <v>629</v>
      </c>
      <c r="G14" s="496">
        <f t="shared" si="0"/>
        <v>25827</v>
      </c>
    </row>
    <row r="15" spans="1:7" ht="15.95" customHeight="1" x14ac:dyDescent="0.15">
      <c r="A15" s="109"/>
      <c r="B15" s="457" t="s">
        <v>136</v>
      </c>
      <c r="C15" s="503">
        <v>2190560</v>
      </c>
      <c r="D15" s="502">
        <v>292200</v>
      </c>
      <c r="E15" s="495">
        <v>70773</v>
      </c>
      <c r="F15" s="495">
        <v>16864</v>
      </c>
      <c r="G15" s="496">
        <f t="shared" si="0"/>
        <v>2411987</v>
      </c>
    </row>
    <row r="16" spans="1:7" ht="15.95" customHeight="1" x14ac:dyDescent="0.15">
      <c r="A16" s="109"/>
      <c r="B16" s="457" t="s">
        <v>137</v>
      </c>
      <c r="C16" s="504">
        <v>547</v>
      </c>
      <c r="D16" s="498">
        <v>0</v>
      </c>
      <c r="E16" s="495">
        <v>547</v>
      </c>
      <c r="F16" s="495">
        <v>18</v>
      </c>
      <c r="G16" s="496">
        <f t="shared" si="0"/>
        <v>0</v>
      </c>
    </row>
    <row r="17" spans="1:7" ht="15.95" customHeight="1" x14ac:dyDescent="0.15">
      <c r="A17" s="109"/>
      <c r="B17" s="457" t="s">
        <v>138</v>
      </c>
      <c r="C17" s="505">
        <v>0</v>
      </c>
      <c r="D17" s="498">
        <v>0</v>
      </c>
      <c r="E17" s="500">
        <v>0</v>
      </c>
      <c r="F17" s="500">
        <v>0</v>
      </c>
      <c r="G17" s="501">
        <f t="shared" si="0"/>
        <v>0</v>
      </c>
    </row>
    <row r="18" spans="1:7" ht="15.95" customHeight="1" x14ac:dyDescent="0.15">
      <c r="A18" s="109"/>
      <c r="B18" s="457" t="s">
        <v>139</v>
      </c>
      <c r="C18" s="502">
        <v>2971</v>
      </c>
      <c r="D18" s="498">
        <v>0</v>
      </c>
      <c r="E18" s="495">
        <v>2971</v>
      </c>
      <c r="F18" s="495">
        <v>44</v>
      </c>
      <c r="G18" s="496">
        <f t="shared" si="0"/>
        <v>0</v>
      </c>
    </row>
    <row r="19" spans="1:7" ht="15.95" customHeight="1" x14ac:dyDescent="0.15">
      <c r="A19" s="109"/>
      <c r="B19" s="457" t="s">
        <v>140</v>
      </c>
      <c r="C19" s="499">
        <v>0</v>
      </c>
      <c r="D19" s="498">
        <v>0</v>
      </c>
      <c r="E19" s="500">
        <v>0</v>
      </c>
      <c r="F19" s="500">
        <v>0</v>
      </c>
      <c r="G19" s="501">
        <f t="shared" si="0"/>
        <v>0</v>
      </c>
    </row>
    <row r="20" spans="1:7" ht="15.95" customHeight="1" x14ac:dyDescent="0.15">
      <c r="A20" s="109"/>
      <c r="B20" s="457" t="s">
        <v>141</v>
      </c>
      <c r="C20" s="502">
        <v>485547</v>
      </c>
      <c r="D20" s="498"/>
      <c r="E20" s="495">
        <v>95346</v>
      </c>
      <c r="F20" s="495">
        <v>2872</v>
      </c>
      <c r="G20" s="496">
        <f t="shared" si="0"/>
        <v>390201</v>
      </c>
    </row>
    <row r="21" spans="1:7" ht="15.95" customHeight="1" x14ac:dyDescent="0.15">
      <c r="A21" s="109"/>
      <c r="B21" s="457" t="s">
        <v>142</v>
      </c>
      <c r="C21" s="502">
        <v>30562</v>
      </c>
      <c r="D21" s="498">
        <v>0</v>
      </c>
      <c r="E21" s="495">
        <v>30562</v>
      </c>
      <c r="F21" s="495">
        <v>459</v>
      </c>
      <c r="G21" s="496">
        <f t="shared" si="0"/>
        <v>0</v>
      </c>
    </row>
    <row r="22" spans="1:7" ht="15.95" customHeight="1" x14ac:dyDescent="0.15">
      <c r="A22" s="109"/>
      <c r="B22" s="457" t="s">
        <v>143</v>
      </c>
      <c r="C22" s="502">
        <v>96985</v>
      </c>
      <c r="D22" s="498">
        <v>0</v>
      </c>
      <c r="E22" s="495">
        <v>14993</v>
      </c>
      <c r="F22" s="495">
        <v>1586</v>
      </c>
      <c r="G22" s="496">
        <f t="shared" si="0"/>
        <v>81992</v>
      </c>
    </row>
    <row r="23" spans="1:7" ht="15.95" customHeight="1" x14ac:dyDescent="0.15">
      <c r="A23" s="109"/>
      <c r="B23" s="457" t="s">
        <v>144</v>
      </c>
      <c r="C23" s="502">
        <v>2895029</v>
      </c>
      <c r="D23" s="502">
        <v>618500</v>
      </c>
      <c r="E23" s="495">
        <v>88135</v>
      </c>
      <c r="F23" s="495">
        <v>20883</v>
      </c>
      <c r="G23" s="496">
        <f t="shared" si="0"/>
        <v>3425394</v>
      </c>
    </row>
    <row r="24" spans="1:7" ht="15.95" customHeight="1" x14ac:dyDescent="0.15">
      <c r="A24" s="109"/>
      <c r="B24" s="457" t="s">
        <v>145</v>
      </c>
      <c r="C24" s="502">
        <v>17567925</v>
      </c>
      <c r="D24" s="502">
        <v>1719932</v>
      </c>
      <c r="E24" s="495">
        <v>1054429</v>
      </c>
      <c r="F24" s="495">
        <v>121416</v>
      </c>
      <c r="G24" s="496">
        <f t="shared" si="0"/>
        <v>18233428</v>
      </c>
    </row>
    <row r="25" spans="1:7" ht="15.95" customHeight="1" x14ac:dyDescent="0.15">
      <c r="A25" s="109"/>
      <c r="B25" s="457" t="s">
        <v>146</v>
      </c>
      <c r="C25" s="502">
        <v>141771</v>
      </c>
      <c r="D25" s="498">
        <v>0</v>
      </c>
      <c r="E25" s="495">
        <v>62364</v>
      </c>
      <c r="F25" s="495">
        <v>2233</v>
      </c>
      <c r="G25" s="496">
        <f t="shared" si="0"/>
        <v>79407</v>
      </c>
    </row>
    <row r="26" spans="1:7" ht="15.95" customHeight="1" x14ac:dyDescent="0.15">
      <c r="A26" s="109"/>
      <c r="B26" s="457" t="s">
        <v>147</v>
      </c>
      <c r="C26" s="502">
        <v>150887</v>
      </c>
      <c r="D26" s="498">
        <v>0</v>
      </c>
      <c r="E26" s="500">
        <v>12616</v>
      </c>
      <c r="F26" s="500">
        <v>0</v>
      </c>
      <c r="G26" s="496">
        <f t="shared" si="0"/>
        <v>138271</v>
      </c>
    </row>
    <row r="27" spans="1:7" ht="15.95" customHeight="1" x14ac:dyDescent="0.15">
      <c r="A27" s="556" t="s">
        <v>148</v>
      </c>
      <c r="B27" s="557"/>
      <c r="C27" s="506">
        <f>SUM(C28:C28)</f>
        <v>4939516</v>
      </c>
      <c r="D27" s="487">
        <f>SUM(D28:D28)</f>
        <v>174000</v>
      </c>
      <c r="E27" s="225">
        <f>SUM(E28:E28)</f>
        <v>319603</v>
      </c>
      <c r="F27" s="225">
        <f>SUM(F28:F28)</f>
        <v>88212</v>
      </c>
      <c r="G27" s="492">
        <f t="shared" si="0"/>
        <v>4793913</v>
      </c>
    </row>
    <row r="28" spans="1:7" ht="15.95" customHeight="1" thickBot="1" x14ac:dyDescent="0.2">
      <c r="A28" s="117"/>
      <c r="B28" s="458" t="s">
        <v>149</v>
      </c>
      <c r="C28" s="507">
        <v>4939516</v>
      </c>
      <c r="D28" s="507">
        <v>174000</v>
      </c>
      <c r="E28" s="508">
        <v>319603</v>
      </c>
      <c r="F28" s="508">
        <v>88212</v>
      </c>
      <c r="G28" s="509">
        <f t="shared" si="0"/>
        <v>4793913</v>
      </c>
    </row>
    <row r="29" spans="1:7" ht="15.95" customHeight="1" x14ac:dyDescent="0.15">
      <c r="A29" s="54" t="s">
        <v>351</v>
      </c>
      <c r="B29" s="431"/>
      <c r="C29" s="431"/>
      <c r="D29" s="431"/>
      <c r="E29" s="431"/>
      <c r="F29" s="431"/>
      <c r="G29" s="16" t="s">
        <v>28</v>
      </c>
    </row>
    <row r="30" spans="1:7" ht="15" customHeight="1" x14ac:dyDescent="0.15">
      <c r="A30" s="54"/>
      <c r="B30" s="431" t="s">
        <v>352</v>
      </c>
      <c r="C30" s="431"/>
      <c r="D30" s="431"/>
      <c r="E30" s="431"/>
      <c r="F30" s="431"/>
      <c r="G30" s="431"/>
    </row>
    <row r="31" spans="1:7" ht="15" customHeight="1" x14ac:dyDescent="0.15">
      <c r="A31" s="54"/>
      <c r="B31" s="431"/>
      <c r="C31" s="431"/>
      <c r="D31" s="431"/>
      <c r="E31" s="431"/>
      <c r="F31" s="431"/>
      <c r="G31" s="431"/>
    </row>
    <row r="32" spans="1:7" ht="15" customHeight="1" thickBot="1" x14ac:dyDescent="0.2">
      <c r="A32" s="431" t="s">
        <v>452</v>
      </c>
      <c r="C32" s="431"/>
      <c r="D32" s="431"/>
      <c r="F32" s="431"/>
      <c r="G32" s="444" t="s">
        <v>122</v>
      </c>
    </row>
    <row r="33" spans="1:7" ht="20.100000000000001" customHeight="1" x14ac:dyDescent="0.15">
      <c r="A33" s="547" t="s">
        <v>150</v>
      </c>
      <c r="B33" s="548"/>
      <c r="C33" s="675" t="s">
        <v>433</v>
      </c>
      <c r="D33" s="679" t="s">
        <v>434</v>
      </c>
      <c r="E33" s="548" t="s">
        <v>435</v>
      </c>
      <c r="F33" s="548"/>
      <c r="G33" s="151" t="s">
        <v>124</v>
      </c>
    </row>
    <row r="34" spans="1:7" ht="20.100000000000001" customHeight="1" x14ac:dyDescent="0.15">
      <c r="A34" s="549"/>
      <c r="B34" s="550"/>
      <c r="C34" s="676"/>
      <c r="D34" s="680"/>
      <c r="E34" s="426" t="s">
        <v>125</v>
      </c>
      <c r="F34" s="453" t="s">
        <v>126</v>
      </c>
      <c r="G34" s="152" t="s">
        <v>127</v>
      </c>
    </row>
    <row r="35" spans="1:7" ht="15.95" customHeight="1" x14ac:dyDescent="0.15">
      <c r="A35" s="677" t="s">
        <v>85</v>
      </c>
      <c r="B35" s="678"/>
      <c r="C35" s="334">
        <f>C36+C50</f>
        <v>41827988</v>
      </c>
      <c r="D35" s="510">
        <f>D36+D50</f>
        <v>3348832</v>
      </c>
      <c r="E35" s="511">
        <f>E36+E50</f>
        <v>3175733</v>
      </c>
      <c r="F35" s="511">
        <f>F36+F50</f>
        <v>439058</v>
      </c>
      <c r="G35" s="512">
        <f>+C35+D35-E35</f>
        <v>42001087</v>
      </c>
    </row>
    <row r="36" spans="1:7" ht="15.95" customHeight="1" x14ac:dyDescent="0.15">
      <c r="A36" s="556" t="s">
        <v>128</v>
      </c>
      <c r="B36" s="557"/>
      <c r="C36" s="334">
        <f>SUM(C37:C49)</f>
        <v>36888472</v>
      </c>
      <c r="D36" s="510">
        <f>SUM(D37:D49)</f>
        <v>3174832</v>
      </c>
      <c r="E36" s="511">
        <f>SUM(E37:E49)</f>
        <v>2856130</v>
      </c>
      <c r="F36" s="511">
        <f>SUM(F37:F49)</f>
        <v>350846</v>
      </c>
      <c r="G36" s="513">
        <f t="shared" ref="G36:G51" si="1">+C36+D36-E36</f>
        <v>37207174</v>
      </c>
    </row>
    <row r="37" spans="1:7" ht="15.95" customHeight="1" x14ac:dyDescent="0.15">
      <c r="A37" s="109"/>
      <c r="B37" s="457" t="s">
        <v>151</v>
      </c>
      <c r="C37" s="514">
        <v>2362139</v>
      </c>
      <c r="D37" s="330">
        <v>600800</v>
      </c>
      <c r="E37" s="448">
        <v>228519</v>
      </c>
      <c r="F37" s="448">
        <v>27901</v>
      </c>
      <c r="G37" s="515">
        <f t="shared" si="1"/>
        <v>2734420</v>
      </c>
    </row>
    <row r="38" spans="1:7" ht="15.95" customHeight="1" x14ac:dyDescent="0.15">
      <c r="A38" s="109"/>
      <c r="B38" s="457" t="s">
        <v>152</v>
      </c>
      <c r="C38" s="334">
        <v>306214</v>
      </c>
      <c r="D38" s="330">
        <v>0</v>
      </c>
      <c r="E38" s="448">
        <v>43011</v>
      </c>
      <c r="F38" s="448">
        <v>5045</v>
      </c>
      <c r="G38" s="515">
        <f t="shared" si="1"/>
        <v>263203</v>
      </c>
    </row>
    <row r="39" spans="1:7" ht="15.95" customHeight="1" x14ac:dyDescent="0.15">
      <c r="A39" s="109"/>
      <c r="B39" s="457" t="s">
        <v>153</v>
      </c>
      <c r="C39" s="334">
        <v>457442</v>
      </c>
      <c r="D39" s="330">
        <v>0</v>
      </c>
      <c r="E39" s="448">
        <v>45327</v>
      </c>
      <c r="F39" s="448">
        <v>3626</v>
      </c>
      <c r="G39" s="515">
        <f t="shared" si="1"/>
        <v>412115</v>
      </c>
    </row>
    <row r="40" spans="1:7" ht="15.95" customHeight="1" x14ac:dyDescent="0.15">
      <c r="A40" s="109"/>
      <c r="B40" s="457" t="s">
        <v>366</v>
      </c>
      <c r="C40" s="330">
        <v>5800</v>
      </c>
      <c r="D40" s="330">
        <v>3200</v>
      </c>
      <c r="E40" s="246">
        <v>0</v>
      </c>
      <c r="F40" s="246">
        <v>16</v>
      </c>
      <c r="G40" s="515">
        <f t="shared" si="1"/>
        <v>9000</v>
      </c>
    </row>
    <row r="41" spans="1:7" ht="15.95" customHeight="1" x14ac:dyDescent="0.15">
      <c r="A41" s="109"/>
      <c r="B41" s="457" t="s">
        <v>154</v>
      </c>
      <c r="C41" s="334">
        <v>87430</v>
      </c>
      <c r="D41" s="330">
        <v>0</v>
      </c>
      <c r="E41" s="448">
        <v>11693</v>
      </c>
      <c r="F41" s="448">
        <v>1352</v>
      </c>
      <c r="G41" s="515">
        <f t="shared" si="1"/>
        <v>75737</v>
      </c>
    </row>
    <row r="42" spans="1:7" ht="15.95" customHeight="1" x14ac:dyDescent="0.15">
      <c r="A42" s="109"/>
      <c r="B42" s="457" t="s">
        <v>155</v>
      </c>
      <c r="C42" s="514">
        <v>11361893</v>
      </c>
      <c r="D42" s="334">
        <v>742900</v>
      </c>
      <c r="E42" s="448">
        <v>929324</v>
      </c>
      <c r="F42" s="448">
        <v>121633</v>
      </c>
      <c r="G42" s="515">
        <f t="shared" si="1"/>
        <v>11175469</v>
      </c>
    </row>
    <row r="43" spans="1:7" ht="15.95" customHeight="1" x14ac:dyDescent="0.15">
      <c r="A43" s="109"/>
      <c r="B43" s="457" t="s">
        <v>156</v>
      </c>
      <c r="C43" s="334">
        <v>341113</v>
      </c>
      <c r="D43" s="330">
        <v>900</v>
      </c>
      <c r="E43" s="448">
        <v>67873</v>
      </c>
      <c r="F43" s="448">
        <v>3836</v>
      </c>
      <c r="G43" s="515">
        <f t="shared" si="1"/>
        <v>274140</v>
      </c>
    </row>
    <row r="44" spans="1:7" ht="15.95" customHeight="1" x14ac:dyDescent="0.15">
      <c r="A44" s="109"/>
      <c r="B44" s="457" t="s">
        <v>157</v>
      </c>
      <c r="C44" s="334">
        <v>3865528</v>
      </c>
      <c r="D44" s="334">
        <v>107100</v>
      </c>
      <c r="E44" s="448">
        <v>347232</v>
      </c>
      <c r="F44" s="448">
        <v>62251</v>
      </c>
      <c r="G44" s="515">
        <f t="shared" si="1"/>
        <v>3625396</v>
      </c>
    </row>
    <row r="45" spans="1:7" ht="15.95" customHeight="1" x14ac:dyDescent="0.15">
      <c r="A45" s="109"/>
      <c r="B45" s="457" t="s">
        <v>158</v>
      </c>
      <c r="C45" s="334">
        <v>17567926</v>
      </c>
      <c r="D45" s="330">
        <v>1719932</v>
      </c>
      <c r="E45" s="448">
        <v>1054429</v>
      </c>
      <c r="F45" s="448">
        <v>121416</v>
      </c>
      <c r="G45" s="515">
        <f t="shared" si="1"/>
        <v>18233429</v>
      </c>
    </row>
    <row r="46" spans="1:7" ht="15.95" customHeight="1" x14ac:dyDescent="0.15">
      <c r="A46" s="109"/>
      <c r="B46" s="457" t="s">
        <v>159</v>
      </c>
      <c r="C46" s="330">
        <v>0</v>
      </c>
      <c r="D46" s="330">
        <v>0</v>
      </c>
      <c r="E46" s="246">
        <v>0</v>
      </c>
      <c r="F46" s="246">
        <v>0</v>
      </c>
      <c r="G46" s="516">
        <f t="shared" si="1"/>
        <v>0</v>
      </c>
    </row>
    <row r="47" spans="1:7" ht="15.95" customHeight="1" x14ac:dyDescent="0.15">
      <c r="A47" s="109"/>
      <c r="B47" s="457" t="s">
        <v>141</v>
      </c>
      <c r="C47" s="334">
        <v>485547</v>
      </c>
      <c r="D47" s="330">
        <v>0</v>
      </c>
      <c r="E47" s="448">
        <v>95347</v>
      </c>
      <c r="F47" s="448">
        <v>2872</v>
      </c>
      <c r="G47" s="515">
        <f>+C47+D47-E47</f>
        <v>390200</v>
      </c>
    </row>
    <row r="48" spans="1:7" ht="15.95" customHeight="1" x14ac:dyDescent="0.15">
      <c r="A48" s="109"/>
      <c r="B48" s="457" t="s">
        <v>142</v>
      </c>
      <c r="C48" s="334">
        <v>30562</v>
      </c>
      <c r="D48" s="330">
        <v>0</v>
      </c>
      <c r="E48" s="448">
        <v>30562</v>
      </c>
      <c r="F48" s="448">
        <v>459</v>
      </c>
      <c r="G48" s="515">
        <f t="shared" si="1"/>
        <v>0</v>
      </c>
    </row>
    <row r="49" spans="1:7" ht="15.95" customHeight="1" x14ac:dyDescent="0.15">
      <c r="A49" s="109"/>
      <c r="B49" s="457" t="s">
        <v>160</v>
      </c>
      <c r="C49" s="334">
        <v>16878</v>
      </c>
      <c r="D49" s="330">
        <v>0</v>
      </c>
      <c r="E49" s="448">
        <v>2813</v>
      </c>
      <c r="F49" s="448">
        <v>439</v>
      </c>
      <c r="G49" s="515">
        <f t="shared" si="1"/>
        <v>14065</v>
      </c>
    </row>
    <row r="50" spans="1:7" ht="15.95" customHeight="1" x14ac:dyDescent="0.15">
      <c r="A50" s="556" t="s">
        <v>148</v>
      </c>
      <c r="B50" s="557"/>
      <c r="C50" s="334">
        <f>SUM(C51:C51)</f>
        <v>4939516</v>
      </c>
      <c r="D50" s="345">
        <f>SUM(D51:D51)</f>
        <v>174000</v>
      </c>
      <c r="E50" s="511">
        <f>SUM(E51:E51)</f>
        <v>319603</v>
      </c>
      <c r="F50" s="511">
        <f>SUM(F51:F51)</f>
        <v>88212</v>
      </c>
      <c r="G50" s="513">
        <f t="shared" si="1"/>
        <v>4793913</v>
      </c>
    </row>
    <row r="51" spans="1:7" ht="15.95" customHeight="1" thickBot="1" x14ac:dyDescent="0.2">
      <c r="A51" s="117"/>
      <c r="B51" s="458" t="s">
        <v>149</v>
      </c>
      <c r="C51" s="517">
        <v>4939516</v>
      </c>
      <c r="D51" s="518">
        <v>174000</v>
      </c>
      <c r="E51" s="508">
        <v>319603</v>
      </c>
      <c r="F51" s="508">
        <v>88212</v>
      </c>
      <c r="G51" s="519">
        <f t="shared" si="1"/>
        <v>4793913</v>
      </c>
    </row>
    <row r="52" spans="1:7" ht="15" customHeight="1" x14ac:dyDescent="0.15">
      <c r="A52" s="52" t="s">
        <v>367</v>
      </c>
      <c r="B52" s="431"/>
      <c r="C52" s="154"/>
      <c r="D52" s="155"/>
      <c r="E52" s="155"/>
      <c r="F52" s="155"/>
      <c r="G52" s="20" t="s">
        <v>28</v>
      </c>
    </row>
  </sheetData>
  <sheetProtection sheet="1" objects="1" scenarios="1"/>
  <mergeCells count="14">
    <mergeCell ref="A5:B5"/>
    <mergeCell ref="E33:F33"/>
    <mergeCell ref="D33:D34"/>
    <mergeCell ref="A2:B3"/>
    <mergeCell ref="C2:C3"/>
    <mergeCell ref="D2:D3"/>
    <mergeCell ref="E2:F2"/>
    <mergeCell ref="A4:B4"/>
    <mergeCell ref="A27:B27"/>
    <mergeCell ref="A36:B36"/>
    <mergeCell ref="A50:B50"/>
    <mergeCell ref="C33:C34"/>
    <mergeCell ref="A33:B34"/>
    <mergeCell ref="A35:B35"/>
  </mergeCells>
  <phoneticPr fontId="28"/>
  <printOptions horizontalCentered="1"/>
  <pageMargins left="0.59055118110236227" right="0.59055118110236227" top="0.59055118110236227" bottom="0.59055118110236227" header="0.39370078740157483" footer="0.39370078740157483"/>
  <pageSetup paperSize="9" scale="99" firstPageNumber="164" orientation="portrait" useFirstPageNumber="1" verticalDpi="300" r:id="rId1"/>
  <headerFooter scaleWithDoc="0" alignWithMargins="0">
    <oddHeader>&amp;L&amp;"ＭＳ 明朝,標準"&amp;10財　政</oddHeader>
    <oddFooter>&amp;C&amp;"ＭＳ 明朝,標準"&amp;12&amp;A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14</vt:i4>
      </vt:variant>
    </vt:vector>
  </HeadingPairs>
  <TitlesOfParts>
    <vt:vector size="31" baseType="lpstr">
      <vt:lpstr>‐156‐</vt:lpstr>
      <vt:lpstr>-157-</vt:lpstr>
      <vt:lpstr>-158-</vt:lpstr>
      <vt:lpstr>-159-</vt:lpstr>
      <vt:lpstr>-160-</vt:lpstr>
      <vt:lpstr>-161-</vt:lpstr>
      <vt:lpstr>-162-</vt:lpstr>
      <vt:lpstr>-163-</vt:lpstr>
      <vt:lpstr>-164-</vt:lpstr>
      <vt:lpstr>-165-</vt:lpstr>
      <vt:lpstr>-166-</vt:lpstr>
      <vt:lpstr>-167-</vt:lpstr>
      <vt:lpstr>-168-</vt:lpstr>
      <vt:lpstr>-169-</vt:lpstr>
      <vt:lpstr>-170-</vt:lpstr>
      <vt:lpstr>-171-</vt:lpstr>
      <vt:lpstr>グラフ</vt:lpstr>
      <vt:lpstr>‐156‐!Print_Area</vt:lpstr>
      <vt:lpstr>'-157-'!Print_Area</vt:lpstr>
      <vt:lpstr>'-158-'!Print_Area</vt:lpstr>
      <vt:lpstr>'-159-'!Print_Area</vt:lpstr>
      <vt:lpstr>'-160-'!Print_Area</vt:lpstr>
      <vt:lpstr>'-161-'!Print_Area</vt:lpstr>
      <vt:lpstr>'-163-'!Print_Area</vt:lpstr>
      <vt:lpstr>'-164-'!Print_Area</vt:lpstr>
      <vt:lpstr>'-165-'!Print_Area</vt:lpstr>
      <vt:lpstr>'-166-'!Print_Area</vt:lpstr>
      <vt:lpstr>'-167-'!Print_Area</vt:lpstr>
      <vt:lpstr>'-168-'!Print_Area</vt:lpstr>
      <vt:lpstr>'-169-'!Print_Area</vt:lpstr>
      <vt:lpstr>グラフ!Print_Area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新城 弘紀</cp:lastModifiedBy>
  <cp:lastPrinted>2018-12-19T02:37:56Z</cp:lastPrinted>
  <dcterms:created xsi:type="dcterms:W3CDTF">2013-03-25T07:50:48Z</dcterms:created>
  <dcterms:modified xsi:type="dcterms:W3CDTF">2019-04-26T05:07:50Z</dcterms:modified>
</cp:coreProperties>
</file>