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tabRatio="754" firstSheet="1" activeTab="13"/>
  </bookViews>
  <sheets>
    <sheet name="‐113‐" sheetId="1" r:id="rId1"/>
    <sheet name="‐114‐" sheetId="2" r:id="rId2"/>
    <sheet name="‐115‐" sheetId="3" r:id="rId3"/>
    <sheet name="‐116‐" sheetId="4" r:id="rId4"/>
    <sheet name="‐117‐" sheetId="5" r:id="rId5"/>
    <sheet name="‐118‐" sheetId="6" r:id="rId6"/>
    <sheet name="‐119‐" sheetId="7" r:id="rId7"/>
    <sheet name="‐120‐" sheetId="15" r:id="rId8"/>
    <sheet name="‐121‐" sheetId="8" r:id="rId9"/>
    <sheet name="‐122‐" sheetId="9" r:id="rId10"/>
    <sheet name="‐123‐" sheetId="14" r:id="rId11"/>
    <sheet name="‐124‐" sheetId="10" r:id="rId12"/>
    <sheet name="‐125‐" sheetId="11" r:id="rId13"/>
    <sheet name="グラフ " sheetId="16" r:id="rId14"/>
  </sheets>
  <externalReferences>
    <externalReference r:id="rId15"/>
  </externalReferences>
  <definedNames>
    <definedName name="_xlnm._FilterDatabase" localSheetId="7" hidden="1">‐120‐!$AT$5:$AY$5</definedName>
    <definedName name="_xlnm.Print_Area" localSheetId="0">‐113‐!$A$1:$V$42</definedName>
    <definedName name="_xlnm.Print_Area" localSheetId="1">‐114‐!$A$1:$M$63</definedName>
    <definedName name="_xlnm.Print_Area" localSheetId="2">‐115‐!$A$1:$M$50</definedName>
    <definedName name="_xlnm.Print_Area" localSheetId="5">‐118‐!$A$1:$N$74</definedName>
    <definedName name="_xlnm.Print_Area" localSheetId="6">‐119‐!$A$1:$AA$64</definedName>
    <definedName name="_xlnm.Print_Area" localSheetId="7">‐120‐!$A$1:$R$52</definedName>
    <definedName name="_xlnm.Print_Area" localSheetId="8">‐121‐!$T$1:$AR$52</definedName>
    <definedName name="_xlnm.Print_Area" localSheetId="9">‐122‐!$A$1:$G$46</definedName>
    <definedName name="_xlnm.Print_Area" localSheetId="10">‐123‐!$H$1:$O$46</definedName>
    <definedName name="_xlnm.Print_Area" localSheetId="11">‐124‐!$A$1:$L$50</definedName>
    <definedName name="_xlnm.Print_Area" localSheetId="12">‐125‐!$A$1:$I$33</definedName>
    <definedName name="_xlnm.Print_Area" localSheetId="13">'グラフ '!$A$1:$H$134</definedName>
  </definedNames>
  <calcPr calcId="152511"/>
</workbook>
</file>

<file path=xl/calcChain.xml><?xml version="1.0" encoding="utf-8"?>
<calcChain xmlns="http://schemas.openxmlformats.org/spreadsheetml/2006/main">
  <c r="I117" i="16" l="1"/>
  <c r="J117" i="16"/>
  <c r="K117" i="16"/>
  <c r="L117" i="16"/>
  <c r="M117" i="16"/>
  <c r="I118" i="16"/>
  <c r="J118" i="16"/>
  <c r="K118" i="16"/>
  <c r="L118" i="16"/>
  <c r="M118" i="16"/>
  <c r="I119" i="16"/>
  <c r="J119" i="16"/>
  <c r="K119" i="16"/>
  <c r="L119" i="16"/>
  <c r="M119" i="16"/>
  <c r="I120" i="16"/>
  <c r="J120" i="16"/>
  <c r="K120" i="16"/>
  <c r="L120" i="16"/>
  <c r="M120" i="16"/>
  <c r="K116" i="16"/>
  <c r="M116" i="16"/>
  <c r="L116" i="16"/>
  <c r="J116" i="16"/>
  <c r="I116" i="16"/>
  <c r="E45" i="14"/>
  <c r="D45" i="14"/>
  <c r="H34" i="14"/>
  <c r="B34" i="14"/>
  <c r="D41" i="14"/>
  <c r="E41" i="14"/>
  <c r="D42" i="14"/>
  <c r="E42" i="14"/>
  <c r="D43" i="14"/>
  <c r="E43" i="14"/>
  <c r="D44" i="14"/>
  <c r="E44" i="14"/>
  <c r="I108" i="16"/>
  <c r="J108" i="16"/>
  <c r="K108" i="16"/>
  <c r="L108" i="16"/>
  <c r="M108" i="16"/>
  <c r="I109" i="16"/>
  <c r="J109" i="16"/>
  <c r="K109" i="16"/>
  <c r="L109" i="16"/>
  <c r="M109" i="16"/>
  <c r="I110" i="16"/>
  <c r="J110" i="16"/>
  <c r="K110" i="16"/>
  <c r="L110" i="16"/>
  <c r="M110" i="16"/>
  <c r="I111" i="16"/>
  <c r="J111" i="16"/>
  <c r="K111" i="16"/>
  <c r="L111" i="16"/>
  <c r="M111" i="16"/>
  <c r="M107" i="16"/>
  <c r="L107" i="16"/>
  <c r="K107" i="16"/>
  <c r="J107" i="16"/>
  <c r="I107" i="16"/>
  <c r="I80" i="16"/>
  <c r="J80" i="16"/>
  <c r="K80" i="16"/>
  <c r="I81" i="16"/>
  <c r="J81" i="16"/>
  <c r="K81" i="16"/>
  <c r="I82" i="16"/>
  <c r="J82" i="16"/>
  <c r="K82" i="16"/>
  <c r="I83" i="16"/>
  <c r="J83" i="16"/>
  <c r="K83" i="16"/>
  <c r="K79" i="16"/>
  <c r="J79" i="16"/>
  <c r="I79" i="16"/>
  <c r="I73" i="16"/>
  <c r="J73" i="16"/>
  <c r="K73" i="16"/>
  <c r="I74" i="16"/>
  <c r="J74" i="16"/>
  <c r="K74" i="16"/>
  <c r="I75" i="16"/>
  <c r="J75" i="16"/>
  <c r="K75" i="16"/>
  <c r="I76" i="16"/>
  <c r="J76" i="16"/>
  <c r="K76" i="16"/>
  <c r="K72" i="16"/>
  <c r="J72" i="16"/>
  <c r="I72" i="16"/>
  <c r="N13" i="9"/>
  <c r="L13" i="9"/>
  <c r="I13" i="9"/>
  <c r="H13" i="9"/>
  <c r="N12" i="9"/>
  <c r="L12" i="9"/>
  <c r="N11" i="9"/>
  <c r="L11" i="9"/>
  <c r="N10" i="9"/>
  <c r="L10" i="9"/>
  <c r="N9" i="9"/>
  <c r="L9" i="9"/>
  <c r="I50" i="16"/>
  <c r="J50" i="16"/>
  <c r="K50" i="16"/>
  <c r="I51" i="16"/>
  <c r="J51" i="16"/>
  <c r="K51" i="16"/>
  <c r="I52" i="16"/>
  <c r="J52" i="16"/>
  <c r="K52" i="16"/>
  <c r="I53" i="16"/>
  <c r="J53" i="16"/>
  <c r="K53" i="16"/>
  <c r="K49" i="16"/>
  <c r="J49" i="16"/>
  <c r="I49" i="16"/>
  <c r="J40" i="16"/>
  <c r="K40" i="16"/>
  <c r="J41" i="16"/>
  <c r="K41" i="16"/>
  <c r="J42" i="16"/>
  <c r="K42" i="16"/>
  <c r="J43" i="16"/>
  <c r="K43" i="16"/>
  <c r="K39" i="16"/>
  <c r="J39" i="16"/>
  <c r="I40" i="16"/>
  <c r="I41" i="16"/>
  <c r="I42" i="16"/>
  <c r="I43" i="16"/>
  <c r="I39" i="16"/>
  <c r="M13" i="16"/>
  <c r="L13" i="16"/>
  <c r="K13" i="16"/>
  <c r="J13" i="16"/>
  <c r="G69" i="6"/>
  <c r="H69" i="6"/>
  <c r="I69" i="6"/>
  <c r="J69" i="6"/>
  <c r="K69" i="6"/>
  <c r="L69" i="6"/>
  <c r="F69" i="6"/>
  <c r="H73" i="6"/>
  <c r="H72" i="6"/>
  <c r="H71" i="6"/>
  <c r="H70" i="6"/>
  <c r="H63" i="6"/>
  <c r="H62" i="6"/>
  <c r="L61" i="6"/>
  <c r="K61" i="6"/>
  <c r="J61" i="6"/>
  <c r="I61" i="6"/>
  <c r="G61" i="6"/>
  <c r="F61" i="6"/>
  <c r="H60" i="6"/>
  <c r="H59" i="6"/>
  <c r="H58" i="6"/>
  <c r="H57" i="6"/>
  <c r="H56" i="6"/>
  <c r="H55" i="6"/>
  <c r="H54" i="6"/>
  <c r="H53" i="6"/>
  <c r="H52" i="6"/>
  <c r="H51" i="6"/>
  <c r="H50" i="6"/>
  <c r="H49" i="6"/>
  <c r="H48" i="6"/>
  <c r="H47" i="6"/>
  <c r="H46" i="6"/>
  <c r="H45" i="6"/>
  <c r="H44" i="6"/>
  <c r="L43" i="6"/>
  <c r="K43" i="6"/>
  <c r="J43" i="6"/>
  <c r="I43" i="6"/>
  <c r="G43" i="6"/>
  <c r="F43" i="6"/>
  <c r="H42" i="6"/>
  <c r="H41" i="6"/>
  <c r="H40" i="6"/>
  <c r="H39" i="6"/>
  <c r="H38" i="6"/>
  <c r="H37" i="6"/>
  <c r="H36" i="6"/>
  <c r="H35" i="6"/>
  <c r="H34" i="6"/>
  <c r="H33" i="6"/>
  <c r="H32" i="6"/>
  <c r="H31" i="6"/>
  <c r="H30" i="6"/>
  <c r="H29" i="6"/>
  <c r="H28" i="6"/>
  <c r="H27" i="6"/>
  <c r="H26" i="6"/>
  <c r="H25" i="6"/>
  <c r="H24" i="6"/>
  <c r="H23" i="6"/>
  <c r="H22" i="6"/>
  <c r="H21" i="6"/>
  <c r="H20" i="6"/>
  <c r="H19" i="6"/>
  <c r="H18" i="6"/>
  <c r="H17" i="6"/>
  <c r="H16" i="6"/>
  <c r="L15" i="6"/>
  <c r="K15" i="6"/>
  <c r="J15" i="6"/>
  <c r="I15" i="6"/>
  <c r="G15" i="6"/>
  <c r="F15" i="6"/>
  <c r="H14" i="6"/>
  <c r="H13" i="6"/>
  <c r="H12" i="6"/>
  <c r="L11" i="6"/>
  <c r="K11" i="6"/>
  <c r="J11" i="6"/>
  <c r="I11" i="6"/>
  <c r="G11" i="6"/>
  <c r="F11" i="6"/>
  <c r="H61" i="6" l="1"/>
  <c r="H15" i="6"/>
  <c r="H43" i="6"/>
  <c r="I9" i="6"/>
  <c r="H11" i="6"/>
  <c r="F9" i="6"/>
  <c r="K9" i="6"/>
  <c r="J9" i="6"/>
  <c r="G9" i="6"/>
  <c r="L9" i="6"/>
  <c r="H9" i="6"/>
  <c r="B15" i="7" l="1"/>
  <c r="B14" i="7"/>
  <c r="B13" i="7"/>
  <c r="B12" i="7"/>
  <c r="B11" i="7"/>
  <c r="B10" i="7"/>
  <c r="B9" i="7"/>
  <c r="B8" i="7"/>
  <c r="B7" i="7"/>
  <c r="B6" i="7"/>
  <c r="B5" i="7"/>
  <c r="I6" i="16" l="1"/>
  <c r="K6" i="16"/>
  <c r="J6" i="16"/>
  <c r="J5" i="16"/>
  <c r="K5" i="16"/>
  <c r="I5" i="16"/>
  <c r="I4" i="16"/>
  <c r="K4" i="16"/>
  <c r="J4" i="16"/>
  <c r="D42" i="8" l="1"/>
  <c r="C42" i="8"/>
  <c r="D42" i="15"/>
  <c r="C42" i="15"/>
  <c r="AO20" i="15"/>
  <c r="AO19" i="15"/>
  <c r="AO18" i="15"/>
  <c r="AO17" i="15"/>
  <c r="AO16" i="15"/>
  <c r="AO15" i="15"/>
  <c r="AO14" i="15"/>
  <c r="AO13" i="15"/>
  <c r="AO12" i="15"/>
  <c r="AO11" i="15"/>
  <c r="AO10" i="15"/>
  <c r="AO9" i="15"/>
  <c r="AO8" i="15"/>
  <c r="AK7" i="15"/>
  <c r="AO7" i="15" s="1"/>
  <c r="AG7" i="15"/>
  <c r="AB7" i="15"/>
  <c r="J24" i="14" l="1"/>
  <c r="I24" i="14"/>
  <c r="B24" i="14"/>
  <c r="H24" i="14" s="1"/>
  <c r="N13" i="14"/>
  <c r="L13" i="14"/>
  <c r="I13" i="14"/>
  <c r="H13" i="14"/>
  <c r="J24" i="9"/>
  <c r="I24" i="9"/>
  <c r="B24" i="9"/>
  <c r="H24" i="9" s="1"/>
  <c r="B34" i="9"/>
  <c r="H34" i="9"/>
  <c r="D41" i="9"/>
  <c r="E41" i="9"/>
  <c r="D42" i="9"/>
  <c r="E42" i="9"/>
  <c r="D43" i="9"/>
  <c r="E43" i="9"/>
  <c r="D44" i="9"/>
  <c r="E44" i="9"/>
  <c r="D45" i="9"/>
  <c r="E45" i="9"/>
  <c r="O36" i="4" l="1"/>
  <c r="O38" i="4"/>
  <c r="O34" i="4"/>
  <c r="O32" i="4"/>
  <c r="O30" i="4"/>
  <c r="O28" i="4"/>
  <c r="O26" i="4"/>
  <c r="G29" i="11" l="1"/>
  <c r="F29" i="11"/>
  <c r="E29" i="11"/>
  <c r="G28" i="11"/>
  <c r="F28" i="11"/>
  <c r="F30" i="11" s="1"/>
  <c r="E28" i="11"/>
  <c r="E30" i="11" s="1"/>
  <c r="H15" i="11"/>
  <c r="H14" i="11"/>
  <c r="G30" i="11" l="1"/>
  <c r="H27" i="11" l="1"/>
  <c r="H23" i="11"/>
  <c r="H19" i="11"/>
  <c r="H18" i="11"/>
  <c r="H24" i="11"/>
  <c r="H16" i="11"/>
  <c r="H26" i="11"/>
  <c r="H22" i="11"/>
  <c r="H25" i="11"/>
  <c r="H21" i="11"/>
  <c r="H17" i="11"/>
  <c r="H20" i="11"/>
  <c r="H29" i="11"/>
  <c r="H28" i="11"/>
  <c r="H30" i="11" s="1"/>
  <c r="E46" i="7" l="1"/>
  <c r="C46" i="7" s="1"/>
  <c r="E45" i="7"/>
  <c r="C45" i="7"/>
  <c r="E44" i="7"/>
  <c r="C44" i="7"/>
  <c r="E43" i="7"/>
  <c r="C43" i="7"/>
  <c r="E42" i="7"/>
  <c r="C42" i="7"/>
  <c r="E35" i="7"/>
  <c r="C35" i="7"/>
  <c r="B35" i="7"/>
  <c r="E34" i="7"/>
  <c r="C34" i="7"/>
  <c r="B34" i="7"/>
  <c r="E33" i="7"/>
  <c r="C33" i="7"/>
  <c r="B33" i="7"/>
  <c r="E32" i="7"/>
  <c r="C32" i="7"/>
  <c r="B32" i="7"/>
  <c r="E31" i="7"/>
  <c r="C31" i="7"/>
  <c r="B31" i="7"/>
  <c r="AY5" i="15" l="1"/>
  <c r="F51" i="8" l="1"/>
  <c r="D38" i="8"/>
  <c r="C38" i="8"/>
  <c r="F51" i="15"/>
  <c r="D38" i="15"/>
  <c r="C38" i="15"/>
  <c r="D19" i="1" l="1"/>
  <c r="D18" i="1"/>
  <c r="D17" i="1"/>
  <c r="D16" i="1"/>
  <c r="D15" i="1"/>
  <c r="D14" i="1"/>
  <c r="D13" i="1"/>
  <c r="D12" i="1"/>
  <c r="D11" i="1"/>
  <c r="C20" i="1"/>
  <c r="C19" i="1"/>
  <c r="C18" i="1"/>
  <c r="C17" i="1"/>
  <c r="C16" i="1"/>
  <c r="C15" i="1"/>
  <c r="C14" i="1"/>
  <c r="C13" i="1"/>
  <c r="C12" i="1"/>
  <c r="C11" i="1"/>
  <c r="T9" i="1"/>
  <c r="Q9" i="1"/>
  <c r="P9" i="1"/>
  <c r="O9" i="1"/>
  <c r="N9" i="1"/>
  <c r="M9" i="1"/>
  <c r="L9" i="1"/>
  <c r="K9" i="1"/>
  <c r="J9" i="1"/>
  <c r="I9" i="1"/>
  <c r="H9" i="1"/>
  <c r="G9" i="1"/>
  <c r="F9" i="1"/>
  <c r="E9" i="1"/>
  <c r="T8" i="1"/>
  <c r="Q8" i="1"/>
  <c r="C9" i="1" l="1"/>
  <c r="L23" i="14"/>
  <c r="K23" i="14"/>
  <c r="G23" i="14"/>
  <c r="F23" i="14"/>
  <c r="E23" i="14"/>
  <c r="J23" i="14" s="1"/>
  <c r="D23" i="14"/>
  <c r="I23" i="14" s="1"/>
  <c r="B23" i="14"/>
  <c r="C36" i="10" l="1"/>
  <c r="F55" i="5" l="1"/>
  <c r="E55" i="5"/>
  <c r="D55" i="5"/>
  <c r="F41" i="5"/>
  <c r="E41" i="5"/>
  <c r="E65" i="5" s="1"/>
  <c r="D41" i="5"/>
  <c r="D65" i="5" s="1"/>
  <c r="F27" i="5"/>
  <c r="E27" i="5"/>
  <c r="D27" i="5"/>
  <c r="F20" i="5"/>
  <c r="E20" i="5"/>
  <c r="D20" i="5"/>
  <c r="F5" i="5"/>
  <c r="E5" i="5"/>
  <c r="E40" i="5" s="1"/>
  <c r="D5" i="5"/>
  <c r="F40" i="5" l="1"/>
  <c r="F66" i="5" s="1"/>
  <c r="D40" i="5"/>
  <c r="D66" i="5" s="1"/>
  <c r="E66" i="5"/>
  <c r="K63" i="4" l="1"/>
  <c r="P63" i="4" s="1"/>
  <c r="H63" i="4"/>
  <c r="N62" i="4"/>
  <c r="N61" i="4"/>
  <c r="N60" i="4"/>
  <c r="N59" i="4"/>
  <c r="O9" i="4"/>
  <c r="O24" i="4" s="1"/>
  <c r="L42" i="3"/>
  <c r="L31" i="3"/>
  <c r="D31" i="3"/>
  <c r="O20" i="4" l="1"/>
  <c r="O22" i="4"/>
  <c r="O16" i="4"/>
  <c r="O18" i="4"/>
  <c r="O14" i="4"/>
  <c r="O12" i="4"/>
  <c r="P59" i="4"/>
  <c r="P61" i="4"/>
  <c r="N63" i="4"/>
  <c r="P60" i="4"/>
  <c r="P62" i="4"/>
  <c r="O10" i="4"/>
  <c r="E29" i="1" l="1"/>
  <c r="C29" i="1"/>
  <c r="D20" i="1"/>
  <c r="D9" i="1" s="1"/>
  <c r="B49" i="10" l="1"/>
  <c r="B48" i="10"/>
  <c r="B47" i="10"/>
  <c r="B46" i="10"/>
  <c r="B45" i="10"/>
  <c r="B44" i="10"/>
  <c r="B43" i="10"/>
  <c r="B42" i="10"/>
  <c r="B41" i="10"/>
  <c r="B40" i="10"/>
  <c r="B39" i="10"/>
  <c r="B38" i="10"/>
  <c r="L36" i="10"/>
  <c r="K36" i="10"/>
  <c r="J36" i="10"/>
  <c r="I36" i="10"/>
  <c r="H36" i="10"/>
  <c r="G36" i="10"/>
  <c r="F36" i="10"/>
  <c r="E36" i="10"/>
  <c r="B36" i="10" s="1"/>
  <c r="D36" i="10"/>
  <c r="B26" i="10"/>
  <c r="B25" i="10"/>
  <c r="B24" i="10"/>
  <c r="B23" i="10"/>
  <c r="B22" i="10"/>
  <c r="B21" i="10"/>
  <c r="B20" i="10"/>
  <c r="B19" i="10"/>
  <c r="B18" i="10"/>
  <c r="B17" i="10"/>
  <c r="B16" i="10"/>
  <c r="B15" i="10"/>
  <c r="L13" i="10"/>
  <c r="K13" i="10"/>
  <c r="J13" i="10"/>
  <c r="I13" i="10"/>
  <c r="H13" i="10"/>
  <c r="G13" i="10"/>
  <c r="F13" i="10"/>
  <c r="E13" i="10"/>
  <c r="D13" i="10"/>
  <c r="B13" i="10" l="1"/>
  <c r="F50" i="8" l="1"/>
  <c r="F49" i="8"/>
  <c r="F48" i="8"/>
  <c r="AO20" i="8"/>
  <c r="AO19" i="8"/>
  <c r="AO18" i="8"/>
  <c r="AO17" i="8"/>
  <c r="AO16" i="8"/>
  <c r="AO15" i="8"/>
  <c r="AO14" i="8"/>
  <c r="AO13" i="8"/>
  <c r="AO12" i="8"/>
  <c r="AO11" i="8"/>
  <c r="AO10" i="8"/>
  <c r="AO9" i="8"/>
  <c r="AO8" i="8"/>
  <c r="AG7" i="8"/>
  <c r="AK7" i="8"/>
  <c r="AB7" i="8"/>
  <c r="AO7" i="8" l="1"/>
  <c r="F50" i="15"/>
  <c r="F49" i="15"/>
  <c r="F48" i="15"/>
  <c r="AX15" i="15"/>
  <c r="AY15" i="15" s="1"/>
  <c r="AW15" i="15"/>
  <c r="AX14" i="15"/>
  <c r="AY14" i="15" s="1"/>
  <c r="AW14" i="15"/>
  <c r="AX13" i="15"/>
  <c r="AY13" i="15" s="1"/>
  <c r="AW13" i="15"/>
  <c r="AX12" i="15"/>
  <c r="AY12" i="15" s="1"/>
  <c r="AW12" i="15"/>
  <c r="AX11" i="15"/>
  <c r="AY11" i="15" s="1"/>
  <c r="AW11" i="15"/>
  <c r="AY10" i="15"/>
  <c r="AX9" i="15"/>
  <c r="AY9" i="15" s="1"/>
  <c r="AW9" i="15"/>
  <c r="AX8" i="15"/>
  <c r="AY8" i="15" s="1"/>
  <c r="AW8" i="15"/>
  <c r="AX7" i="15"/>
  <c r="AY7" i="15" s="1"/>
  <c r="AW7" i="15"/>
  <c r="AX6" i="15"/>
  <c r="AY6" i="15" s="1"/>
  <c r="AW6" i="15"/>
  <c r="AX5" i="15"/>
  <c r="AW5" i="15"/>
  <c r="E28" i="1" l="1"/>
  <c r="C28" i="1"/>
  <c r="N41" i="1"/>
  <c r="I41" i="1"/>
  <c r="D41" i="1"/>
  <c r="B33" i="14" l="1"/>
  <c r="B32" i="14"/>
  <c r="B31" i="14"/>
  <c r="B30" i="14"/>
  <c r="H33" i="9"/>
  <c r="H32" i="9"/>
  <c r="H31" i="9"/>
  <c r="H30" i="9"/>
  <c r="N9" i="14"/>
  <c r="L9" i="14"/>
  <c r="L12" i="14"/>
  <c r="L10" i="14"/>
  <c r="N10" i="14"/>
  <c r="L11" i="14"/>
  <c r="N11" i="14"/>
  <c r="N12" i="14"/>
  <c r="B33" i="9"/>
  <c r="B32" i="9"/>
  <c r="B31" i="9"/>
  <c r="B30" i="9"/>
  <c r="L41" i="3" l="1"/>
  <c r="L30" i="3"/>
  <c r="D30" i="3"/>
  <c r="L29" i="3"/>
  <c r="D29" i="3"/>
  <c r="E27" i="1" l="1"/>
  <c r="C27" i="1"/>
  <c r="E26" i="1"/>
  <c r="C26" i="1"/>
  <c r="E25" i="1"/>
  <c r="C25" i="1"/>
  <c r="H33" i="14" l="1"/>
  <c r="H32" i="14"/>
  <c r="H31" i="14"/>
  <c r="H30" i="14"/>
  <c r="L40" i="3" l="1"/>
  <c r="L38" i="3"/>
  <c r="L37" i="3"/>
  <c r="L39" i="3"/>
</calcChain>
</file>

<file path=xl/sharedStrings.xml><?xml version="1.0" encoding="utf-8"?>
<sst xmlns="http://schemas.openxmlformats.org/spreadsheetml/2006/main" count="1287" uniqueCount="761">
  <si>
    <t>Ⅹ　 社会・福祉</t>
  </si>
  <si>
    <t>（単位：人、級）</t>
  </si>
  <si>
    <t>区　　　　分</t>
  </si>
  <si>
    <t>総　数</t>
  </si>
  <si>
    <t>１　級</t>
  </si>
  <si>
    <t>２　級</t>
  </si>
  <si>
    <t>３　級</t>
  </si>
  <si>
    <t>４　級</t>
  </si>
  <si>
    <t>５　級</t>
  </si>
  <si>
    <t>６　級</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</si>
  <si>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</si>
  <si>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</si>
  <si>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</si>
  <si>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</si>
  <si>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</si>
  <si>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</si>
  <si>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</si>
  <si>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</si>
  <si>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</si>
  <si>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</si>
  <si>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</si>
  <si>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</si>
  <si>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</si>
  <si>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</si>
  <si>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</si>
  <si>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</si>
  <si>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</si>
  <si>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</si>
  <si>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</si>
  <si>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</si>
  <si>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</si>
  <si>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</si>
  <si>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</si>
  <si>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①　軽度生活援助派遣事業</t>
  </si>
  <si>
    <t>区　　　分</t>
  </si>
  <si>
    <t>利 用 者 実 人 数</t>
  </si>
  <si>
    <t>利 　用 　時 　間</t>
  </si>
  <si>
    <t>（注）平成12年度より実施。</t>
  </si>
  <si>
    <t>（単位：人、千円）</t>
  </si>
  <si>
    <t>実  利  用  者  数</t>
  </si>
  <si>
    <t>支　　　出　　　額</t>
  </si>
  <si>
    <t>（注）平成11年７月より実施。</t>
  </si>
  <si>
    <t>利 用 者 数（累計）</t>
  </si>
  <si>
    <t>（注）平成６年５月より実施。</t>
  </si>
  <si>
    <t>支　　給　　額</t>
  </si>
  <si>
    <t>（注）平成８年度より実施。</t>
  </si>
  <si>
    <t>年　　　度</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</si>
  <si>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</si>
  <si>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</si>
  <si>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</si>
  <si>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</si>
  <si>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</si>
  <si>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</si>
  <si>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</si>
  <si>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</si>
  <si>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</si>
  <si>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</si>
  <si>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</si>
  <si>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</si>
  <si>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</si>
  <si>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</si>
  <si>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</si>
  <si>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</si>
  <si>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</si>
  <si>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</si>
  <si>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</si>
  <si>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</si>
  <si>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</si>
  <si>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</si>
  <si>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</si>
  <si>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</si>
  <si>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</si>
  <si>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</si>
  <si>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</si>
  <si>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</si>
  <si>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</si>
  <si>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</si>
  <si>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</si>
  <si>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</si>
  <si>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</si>
  <si>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</si>
  <si>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</si>
  <si>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</si>
  <si>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</si>
  <si>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</si>
  <si>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</si>
  <si>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</si>
  <si>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</si>
  <si>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</si>
  <si>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</si>
  <si>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</si>
  <si>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</si>
  <si>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</si>
  <si>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</si>
  <si>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</si>
  <si>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</si>
  <si>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</si>
  <si>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</si>
  <si>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</si>
  <si>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</si>
  <si>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</si>
  <si>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</si>
  <si>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</si>
  <si>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</si>
  <si>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</si>
  <si>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</si>
  <si>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</si>
  <si>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</si>
  <si>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</si>
  <si>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</si>
  <si>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</si>
  <si>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</si>
  <si>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</si>
  <si>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</si>
  <si>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</si>
  <si>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</si>
  <si>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</si>
  <si>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</si>
  <si>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</si>
  <si>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</si>
  <si>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</si>
  <si>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</si>
  <si>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</si>
  <si>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</si>
  <si>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</si>
  <si>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</si>
  <si>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</si>
  <si>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</si>
  <si>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</si>
  <si>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</si>
  <si>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</si>
  <si>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</si>
  <si>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</si>
  <si>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</si>
  <si>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</si>
  <si>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</si>
  <si>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</si>
  <si>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</si>
  <si>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</si>
  <si>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</si>
  <si>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</si>
  <si>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</si>
  <si>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</si>
  <si>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</si>
  <si>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</si>
  <si>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</si>
  <si>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</si>
  <si>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</si>
  <si>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</si>
  <si>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</si>
  <si>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</si>
  <si>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</si>
  <si>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</si>
  <si>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</si>
  <si>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</si>
  <si>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保育
所数</t>
  </si>
  <si>
    <t>保育
士数</t>
  </si>
  <si>
    <t>幼　　　　児　　　　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</si>
  <si>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</si>
  <si>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</si>
  <si>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</si>
  <si>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</si>
  <si>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</si>
  <si>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</si>
  <si>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</si>
  <si>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</si>
  <si>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</si>
  <si>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</si>
  <si>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</si>
  <si>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</si>
  <si>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</si>
  <si>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</si>
  <si>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</si>
  <si>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</si>
  <si>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</si>
  <si>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</si>
  <si>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</si>
  <si>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</si>
  <si>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</si>
  <si>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</si>
  <si>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</si>
  <si>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</si>
  <si>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</si>
  <si>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</si>
  <si>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</si>
  <si>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</si>
  <si>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</si>
  <si>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</si>
  <si>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</si>
  <si>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</si>
  <si>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</si>
  <si>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</si>
  <si>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</si>
  <si>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</si>
  <si>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</si>
  <si>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</si>
  <si>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</si>
  <si>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</si>
  <si>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あずま保育園</t>
  </si>
  <si>
    <t>平成21年４月</t>
  </si>
  <si>
    <t>にしばる保育園</t>
  </si>
  <si>
    <t>平成22年４月</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</si>
  <si>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</si>
  <si>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</si>
  <si>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</si>
  <si>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</si>
  <si>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</si>
  <si>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</si>
  <si>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</si>
  <si>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</si>
  <si>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</si>
  <si>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</si>
  <si>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</si>
  <si>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</si>
  <si>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</si>
  <si>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</si>
  <si>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</si>
  <si>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</si>
  <si>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</si>
  <si>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</si>
  <si>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</si>
  <si>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</si>
  <si>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</si>
  <si>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</si>
  <si>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</si>
  <si>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</si>
  <si>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</si>
  <si>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</si>
  <si>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</si>
  <si>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</si>
  <si>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</si>
  <si>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</si>
  <si>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</si>
  <si>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</si>
  <si>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</si>
  <si>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</si>
  <si>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</si>
  <si>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</si>
  <si>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</si>
  <si>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</si>
  <si>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</si>
  <si>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</si>
  <si>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（注）宮城っ子児童センターは平成22年１月開所。</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</si>
  <si>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</si>
  <si>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</si>
  <si>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</si>
  <si>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</si>
  <si>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</si>
  <si>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</si>
  <si>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</si>
  <si>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</si>
  <si>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</si>
  <si>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</si>
  <si>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</si>
  <si>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</si>
  <si>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</si>
  <si>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</si>
  <si>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</si>
  <si>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</si>
  <si>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</si>
  <si>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</si>
  <si>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</si>
  <si>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</si>
  <si>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</si>
  <si>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</si>
  <si>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</si>
  <si>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</si>
  <si>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</si>
  <si>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</si>
  <si>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</si>
  <si>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</si>
  <si>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</si>
  <si>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</si>
  <si>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</si>
  <si>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</si>
  <si>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</si>
  <si>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</si>
  <si>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</si>
  <si>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</si>
  <si>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</si>
  <si>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</si>
  <si>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</si>
  <si>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</si>
  <si>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</si>
  <si>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</si>
  <si>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</si>
  <si>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</si>
  <si>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</si>
  <si>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</si>
  <si>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</si>
  <si>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</si>
  <si>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</si>
  <si>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</si>
  <si>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</si>
  <si>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</si>
  <si>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</si>
  <si>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</si>
  <si>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</si>
  <si>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</si>
  <si>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</si>
  <si>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</si>
  <si>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</si>
  <si>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</si>
  <si>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</si>
  <si>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</si>
  <si>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</si>
  <si>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</si>
  <si>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</si>
  <si>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</si>
  <si>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</si>
  <si>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</si>
  <si>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</si>
  <si>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</si>
  <si>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</si>
  <si>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</si>
  <si>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</si>
  <si>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</si>
  <si>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</si>
  <si>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</si>
  <si>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</si>
  <si>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</si>
  <si>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</si>
  <si>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</si>
  <si>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</si>
  <si>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</si>
  <si>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</si>
  <si>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</si>
  <si>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</si>
  <si>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</si>
  <si>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</si>
  <si>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</si>
  <si>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</si>
  <si>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</si>
  <si>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</si>
  <si>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</si>
  <si>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</si>
  <si>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</si>
  <si>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</si>
  <si>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</si>
  <si>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</si>
  <si>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</si>
  <si>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</si>
  <si>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</si>
  <si>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</si>
  <si>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</si>
  <si>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</si>
  <si>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</si>
  <si>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</si>
  <si>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</si>
  <si>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</si>
  <si>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</si>
  <si>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</si>
  <si>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</si>
  <si>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</si>
  <si>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</si>
  <si>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</si>
  <si>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</si>
  <si>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</si>
  <si>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</si>
  <si>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</si>
  <si>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</si>
  <si>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</si>
  <si>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</si>
  <si>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</si>
  <si>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</si>
  <si>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</si>
  <si>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</si>
  <si>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</si>
  <si>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</si>
  <si>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</si>
  <si>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</si>
  <si>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</si>
  <si>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</si>
  <si>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</si>
  <si>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</si>
  <si>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</si>
  <si>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</si>
  <si>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</si>
  <si>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</si>
  <si>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</si>
  <si>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</si>
  <si>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</si>
  <si>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</si>
  <si>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</si>
  <si>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</si>
  <si>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</si>
  <si>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</si>
  <si>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</si>
  <si>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</si>
  <si>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</si>
  <si>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</si>
  <si>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</si>
  <si>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</si>
  <si>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</si>
  <si>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</si>
  <si>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</si>
  <si>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</si>
  <si>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</si>
  <si>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</si>
  <si>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</si>
  <si>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</si>
  <si>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</si>
  <si>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</si>
  <si>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</si>
  <si>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</si>
  <si>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</si>
  <si>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</si>
  <si>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</si>
  <si>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</si>
  <si>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</si>
  <si>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</si>
  <si>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</si>
  <si>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</si>
  <si>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</si>
  <si>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</si>
  <si>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</si>
  <si>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</si>
  <si>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</si>
  <si>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</si>
  <si>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</si>
  <si>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</si>
  <si>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</si>
  <si>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</si>
  <si>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</si>
  <si>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</si>
  <si>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</si>
  <si>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</si>
  <si>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</si>
  <si>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</si>
  <si>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</si>
  <si>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</si>
  <si>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</si>
  <si>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</si>
  <si>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</si>
  <si>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</si>
  <si>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</si>
  <si>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市部計</t>
    <rPh sb="0" eb="1">
      <t>シ</t>
    </rPh>
    <rPh sb="1" eb="2">
      <t>ブ</t>
    </rPh>
    <rPh sb="2" eb="3">
      <t>ケイ</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</si>
  <si>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</si>
  <si>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</si>
  <si>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</si>
  <si>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</si>
  <si>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</si>
  <si>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</si>
  <si>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テクノ保育園</t>
    <rPh sb="3" eb="6">
      <t>ホイクエン</t>
    </rPh>
    <phoneticPr fontId="22"/>
  </si>
  <si>
    <t>平成24年４月</t>
    <rPh sb="0" eb="2">
      <t>ヘイセイ</t>
    </rPh>
    <rPh sb="4" eb="5">
      <t>ネン</t>
    </rPh>
    <rPh sb="6" eb="7">
      <t>ガツ</t>
    </rPh>
    <phoneticPr fontId="22"/>
  </si>
  <si>
    <t>肝臓機能障害</t>
    <rPh sb="0" eb="2">
      <t>カンゾウ</t>
    </rPh>
    <rPh sb="2" eb="4">
      <t>キノウ</t>
    </rPh>
    <rPh sb="4" eb="6">
      <t>ショウガイ</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</si>
  <si>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</si>
  <si>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</si>
  <si>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</si>
  <si>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総数</t>
    <rPh sb="0" eb="2">
      <t>ソウスウ</t>
    </rPh>
    <phoneticPr fontId="22"/>
  </si>
  <si>
    <t>年度</t>
    <rPh sb="0" eb="2">
      <t>ネンド</t>
    </rPh>
    <phoneticPr fontId="22"/>
  </si>
  <si>
    <t>新規/継続</t>
    <rPh sb="0" eb="2">
      <t>シンキ</t>
    </rPh>
    <rPh sb="3" eb="5">
      <t>ケイゾク</t>
    </rPh>
    <phoneticPr fontId="22"/>
  </si>
  <si>
    <t>費用額(億円)</t>
    <rPh sb="4" eb="6">
      <t>オクエン</t>
    </rPh>
    <phoneticPr fontId="22"/>
  </si>
  <si>
    <t>１件当りの費用額(千円)</t>
    <rPh sb="9" eb="11">
      <t>センエン</t>
    </rPh>
    <phoneticPr fontId="22"/>
  </si>
  <si>
    <t>（66）国民年金加入状況及び収納率</t>
  </si>
  <si>
    <t>（65）国民健康保険の費用状況</t>
  </si>
  <si>
    <t>（注）各項目の（　）内は受付件数を表す。</t>
    <rPh sb="3" eb="4">
      <t>カク</t>
    </rPh>
    <rPh sb="4" eb="6">
      <t>コウモク</t>
    </rPh>
    <rPh sb="10" eb="11">
      <t>ナイ</t>
    </rPh>
    <rPh sb="17" eb="18">
      <t>アラワ</t>
    </rPh>
    <phoneticPr fontId="22"/>
  </si>
  <si>
    <t>する制度で、生活費の性格によって生活扶助、住宅扶助、教育扶助、介護扶助、医療扶助、その他（出産扶助、</t>
  </si>
  <si>
    <t>生業扶助および葬祭扶助）の扶助に区分される。</t>
  </si>
  <si>
    <t>特例三段階</t>
    <rPh sb="0" eb="2">
      <t>トクレイ</t>
    </rPh>
    <phoneticPr fontId="22"/>
  </si>
  <si>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</si>
  <si>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</si>
  <si>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（140）　介護保険給付費の状況</t>
    <rPh sb="6" eb="8">
      <t>カイゴ</t>
    </rPh>
    <rPh sb="8" eb="10">
      <t>ホケン</t>
    </rPh>
    <rPh sb="10" eb="12">
      <t>キュウフ</t>
    </rPh>
    <rPh sb="12" eb="13">
      <t>ヒ</t>
    </rPh>
    <rPh sb="14" eb="16">
      <t>ジョウキョウ</t>
    </rPh>
    <phoneticPr fontId="22"/>
  </si>
  <si>
    <t>（143）  児童手当、子ども手当て、児童扶養手当、特別児童扶養手当受給状況</t>
    <rPh sb="12" eb="13">
      <t>コ</t>
    </rPh>
    <rPh sb="15" eb="17">
      <t>テア</t>
    </rPh>
    <phoneticPr fontId="22"/>
  </si>
  <si>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</si>
  <si>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22"/>
  </si>
  <si>
    <t>う  る  ま  市</t>
    <phoneticPr fontId="22"/>
  </si>
  <si>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</si>
  <si>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22"/>
  </si>
  <si>
    <t>その他</t>
    <phoneticPr fontId="22"/>
  </si>
  <si>
    <t>年　度</t>
    <rPh sb="0" eb="1">
      <t>トシ</t>
    </rPh>
    <rPh sb="2" eb="3">
      <t>ド</t>
    </rPh>
    <phoneticPr fontId="22"/>
  </si>
  <si>
    <t>総合支援資金</t>
    <rPh sb="0" eb="2">
      <t>ソウゴウ</t>
    </rPh>
    <rPh sb="2" eb="4">
      <t>シエン</t>
    </rPh>
    <rPh sb="4" eb="6">
      <t>シキン</t>
    </rPh>
    <phoneticPr fontId="22"/>
  </si>
  <si>
    <t>緊急小口資金</t>
    <rPh sb="0" eb="2">
      <t>キンキュウ</t>
    </rPh>
    <rPh sb="2" eb="4">
      <t>コグチ</t>
    </rPh>
    <rPh sb="4" eb="6">
      <t>シキン</t>
    </rPh>
    <phoneticPr fontId="22"/>
  </si>
  <si>
    <t>教育支援資金</t>
    <rPh sb="0" eb="2">
      <t>キョウイク</t>
    </rPh>
    <rPh sb="2" eb="4">
      <t>シエン</t>
    </rPh>
    <rPh sb="4" eb="6">
      <t>シキン</t>
    </rPh>
    <phoneticPr fontId="22"/>
  </si>
  <si>
    <t>臨時特例つなぎ資金</t>
    <rPh sb="0" eb="2">
      <t>リンジ</t>
    </rPh>
    <rPh sb="2" eb="4">
      <t>トクレイ</t>
    </rPh>
    <rPh sb="7" eb="9">
      <t>シキン</t>
    </rPh>
    <phoneticPr fontId="22"/>
  </si>
  <si>
    <t>決定金額</t>
    <rPh sb="0" eb="2">
      <t>ケッテイ</t>
    </rPh>
    <rPh sb="2" eb="4">
      <t>キンガク</t>
    </rPh>
    <phoneticPr fontId="22"/>
  </si>
  <si>
    <t>総　　　数</t>
    <rPh sb="0" eb="1">
      <t>ソウ</t>
    </rPh>
    <rPh sb="4" eb="5">
      <t>スウ</t>
    </rPh>
    <phoneticPr fontId="22"/>
  </si>
  <si>
    <t>件　数</t>
    <rPh sb="0" eb="1">
      <t>ケン</t>
    </rPh>
    <rPh sb="2" eb="3">
      <t>スウ</t>
    </rPh>
    <phoneticPr fontId="22"/>
  </si>
  <si>
    <t>福　祉　資　金</t>
    <rPh sb="0" eb="1">
      <t>フク</t>
    </rPh>
    <rPh sb="2" eb="3">
      <t>シ</t>
    </rPh>
    <rPh sb="4" eb="5">
      <t>シ</t>
    </rPh>
    <rPh sb="6" eb="7">
      <t>キン</t>
    </rPh>
    <phoneticPr fontId="22"/>
  </si>
  <si>
    <t>不動産担保型生活資金</t>
    <rPh sb="0" eb="3">
      <t>フドウサン</t>
    </rPh>
    <rPh sb="3" eb="5">
      <t>タンポ</t>
    </rPh>
    <rPh sb="5" eb="6">
      <t>ガタ</t>
    </rPh>
    <rPh sb="6" eb="8">
      <t>セイカツ</t>
    </rPh>
    <rPh sb="8" eb="10">
      <t>シキン</t>
    </rPh>
    <phoneticPr fontId="22"/>
  </si>
  <si>
    <t>児童手当</t>
    <rPh sb="0" eb="2">
      <t>ジドウ</t>
    </rPh>
    <rPh sb="2" eb="4">
      <t>テアテ</t>
    </rPh>
    <phoneticPr fontId="22"/>
  </si>
  <si>
    <t>子ども手当</t>
    <rPh sb="0" eb="1">
      <t>コ</t>
    </rPh>
    <rPh sb="3" eb="5">
      <t>テアテ</t>
    </rPh>
    <phoneticPr fontId="22"/>
  </si>
  <si>
    <t>児童扶養手当</t>
    <rPh sb="0" eb="2">
      <t>ジドウ</t>
    </rPh>
    <rPh sb="2" eb="4">
      <t>フヨウ</t>
    </rPh>
    <rPh sb="4" eb="6">
      <t>テアテ</t>
    </rPh>
    <phoneticPr fontId="22"/>
  </si>
  <si>
    <t>特別児童扶養手当</t>
    <rPh sb="0" eb="2">
      <t>トクベツ</t>
    </rPh>
    <rPh sb="2" eb="4">
      <t>ジドウ</t>
    </rPh>
    <rPh sb="4" eb="6">
      <t>フヨウ</t>
    </rPh>
    <rPh sb="6" eb="8">
      <t>テアテ</t>
    </rPh>
    <phoneticPr fontId="22"/>
  </si>
  <si>
    <r>
      <t>費</t>
    </r>
    <r>
      <rPr>
        <sz val="10"/>
        <rFont val="ＭＳ 明朝"/>
        <family val="1"/>
        <charset val="128"/>
      </rPr>
      <t xml:space="preserve"> </t>
    </r>
    <r>
      <rPr>
        <sz val="10"/>
        <rFont val="ＭＳ 明朝"/>
        <family val="1"/>
        <charset val="128"/>
      </rPr>
      <t>用</t>
    </r>
    <r>
      <rPr>
        <sz val="10"/>
        <rFont val="ＭＳ 明朝"/>
        <family val="1"/>
        <charset val="128"/>
      </rPr>
      <t xml:space="preserve"> </t>
    </r>
    <r>
      <rPr>
        <sz val="10"/>
        <rFont val="ＭＳ 明朝"/>
        <family val="1"/>
        <charset val="128"/>
      </rPr>
      <t>額</t>
    </r>
  </si>
  <si>
    <t>（135）　生活支援事業</t>
    <phoneticPr fontId="22"/>
  </si>
  <si>
    <t>(139)　介護保険　</t>
    <phoneticPr fontId="22"/>
  </si>
  <si>
    <t>合    計</t>
    <phoneticPr fontId="22"/>
  </si>
  <si>
    <t>合計</t>
    <phoneticPr fontId="22"/>
  </si>
  <si>
    <r>
      <t xml:space="preserve"> </t>
    </r>
    <r>
      <rPr>
        <sz val="10"/>
        <rFont val="ＭＳ 明朝"/>
        <family val="1"/>
        <charset val="128"/>
      </rPr>
      <t xml:space="preserve">     1人と表記するため、各施設の合計と一致しない場合もある。</t>
    </r>
    <phoneticPr fontId="22"/>
  </si>
  <si>
    <t>区   　 分</t>
    <phoneticPr fontId="22"/>
  </si>
  <si>
    <t>サ　ー　ビ　ス　区　分</t>
    <phoneticPr fontId="22"/>
  </si>
  <si>
    <t>合　　　　計　①～⑰</t>
    <phoneticPr fontId="22"/>
  </si>
  <si>
    <t>（注）平成23年度社会福祉施設等調査に基づく。</t>
    <phoneticPr fontId="22"/>
  </si>
  <si>
    <t>世帯</t>
    <phoneticPr fontId="22"/>
  </si>
  <si>
    <t>人員</t>
    <phoneticPr fontId="22"/>
  </si>
  <si>
    <t xml:space="preserve">（147）  生活福祉資金貸付状況（各年度共３月末現在）                                                                      </t>
    <phoneticPr fontId="22"/>
  </si>
  <si>
    <t>件数</t>
    <phoneticPr fontId="22"/>
  </si>
  <si>
    <t>決定金額</t>
    <phoneticPr fontId="22"/>
  </si>
  <si>
    <t>件　数</t>
    <phoneticPr fontId="22"/>
  </si>
  <si>
    <t>　　</t>
    <phoneticPr fontId="22"/>
  </si>
  <si>
    <t>（150）  国民健康保険の加入率及び国民健康保険税額（各年度共３月末現在）</t>
    <phoneticPr fontId="22"/>
  </si>
  <si>
    <t xml:space="preserve">（151）  国民健康保険の給付状況（各年度共３月末現在）                                                                   </t>
    <phoneticPr fontId="22"/>
  </si>
  <si>
    <t>（152）  国民年金の加入状況及び収納率（各年度共３月末現在）</t>
    <phoneticPr fontId="22"/>
  </si>
  <si>
    <t xml:space="preserve">（156）  シルバー人材センター事業実績                        　　　　　　　　　　　　　           </t>
    <phoneticPr fontId="22"/>
  </si>
  <si>
    <t>（Ｐ122・123参照）</t>
    <phoneticPr fontId="22"/>
  </si>
  <si>
    <t>（67）国民年金受給状況 （Ｐ122・123参照）</t>
    <phoneticPr fontId="22"/>
  </si>
  <si>
    <t>（60）介護予防普及啓発事業実績利用状況</t>
    <phoneticPr fontId="22"/>
  </si>
  <si>
    <t>（63）生活福祉資金貸付状況（Ｐ120･121参照）</t>
    <phoneticPr fontId="22"/>
  </si>
  <si>
    <t>平成25年度</t>
    <rPh sb="0" eb="2">
      <t>ヘイセイ</t>
    </rPh>
    <phoneticPr fontId="22"/>
  </si>
  <si>
    <t xml:space="preserve">（注）他法優先等は国保優先分も含む。                                                             </t>
    <phoneticPr fontId="22"/>
  </si>
  <si>
    <t xml:space="preserve">（153）  国民年金の受給状況（各年度共３月末現在）                                                                       </t>
    <phoneticPr fontId="22"/>
  </si>
  <si>
    <t>愛音こわん保育園</t>
    <rPh sb="0" eb="1">
      <t>アイ</t>
    </rPh>
    <rPh sb="1" eb="2">
      <t>オト</t>
    </rPh>
    <rPh sb="5" eb="8">
      <t>ホイクエン</t>
    </rPh>
    <phoneticPr fontId="22"/>
  </si>
  <si>
    <t>平成26年４月</t>
    <rPh sb="0" eb="2">
      <t>ヘイセイ</t>
    </rPh>
    <rPh sb="4" eb="5">
      <t>ネン</t>
    </rPh>
    <rPh sb="6" eb="7">
      <t>ガツ</t>
    </rPh>
    <phoneticPr fontId="22"/>
  </si>
  <si>
    <t>その他</t>
    <rPh sb="2" eb="3">
      <t>タ</t>
    </rPh>
    <phoneticPr fontId="22"/>
  </si>
  <si>
    <t>内訳
(重複有)</t>
    <rPh sb="0" eb="2">
      <t>ウチワケ</t>
    </rPh>
    <rPh sb="4" eb="6">
      <t>ジュウフク</t>
    </rPh>
    <rPh sb="6" eb="7">
      <t>アリ</t>
    </rPh>
    <phoneticPr fontId="22"/>
  </si>
  <si>
    <r>
      <t>　　　前田ユブシが丘児童センターは</t>
    </r>
    <r>
      <rPr>
        <sz val="10"/>
        <rFont val="ＭＳ 明朝"/>
        <family val="1"/>
        <charset val="128"/>
      </rPr>
      <t>平成22年５月開所。</t>
    </r>
    <rPh sb="17" eb="19">
      <t>ヘイセイ</t>
    </rPh>
    <rPh sb="21" eb="22">
      <t>ネン</t>
    </rPh>
    <rPh sb="23" eb="24">
      <t>ガツ</t>
    </rPh>
    <rPh sb="24" eb="26">
      <t>カイショ</t>
    </rPh>
    <phoneticPr fontId="22"/>
  </si>
  <si>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2"/>
  </si>
  <si>
    <t>（136）　在宅介護手当支給事業（各年度３月末現在）</t>
    <phoneticPr fontId="22"/>
  </si>
  <si>
    <t>（注）平成18年度より介護認定・介護サービスに変更あり。</t>
    <phoneticPr fontId="22"/>
  </si>
  <si>
    <t>（注）施設介護サービス受給者数の合計については同一月に二施設以上でサービスを受けた場合も</t>
    <phoneticPr fontId="22"/>
  </si>
  <si>
    <t>（注）平成17年度から収納額は、収納月数に変更。</t>
    <phoneticPr fontId="22"/>
  </si>
  <si>
    <t>　介護保険は、介護が必要となった方又は介護が必要になるおそれのある方を対象として、必要な保険給付
 （居宅・施設介護サービス等）を行うことを目的とする。</t>
    <phoneticPr fontId="22"/>
  </si>
  <si>
    <t>　地域包括支援センターは、地域住民の心身の健康の保持及び生活の安定のために必要な援助を
  行うことにより、保健医療の向上及び福祉の増進を包括的に支援することを目的とする。</t>
    <phoneticPr fontId="22"/>
  </si>
  <si>
    <t>（61）児童手当、子ども手当、児童扶養手当、</t>
    <rPh sb="4" eb="6">
      <t>ジドウ</t>
    </rPh>
    <rPh sb="6" eb="8">
      <t>テアテ</t>
    </rPh>
    <rPh sb="9" eb="10">
      <t>コ</t>
    </rPh>
    <rPh sb="12" eb="14">
      <t>テアテ</t>
    </rPh>
    <rPh sb="15" eb="17">
      <t>ジドウ</t>
    </rPh>
    <rPh sb="17" eb="19">
      <t>フヨウ</t>
    </rPh>
    <rPh sb="19" eb="21">
      <t>テアテ</t>
    </rPh>
    <phoneticPr fontId="22"/>
  </si>
  <si>
    <t>受給者数</t>
    <rPh sb="0" eb="2">
      <t>ジュキュウ</t>
    </rPh>
    <rPh sb="3" eb="4">
      <t>スウ</t>
    </rPh>
    <phoneticPr fontId="22"/>
  </si>
  <si>
    <t>平成26年度</t>
    <rPh sb="0" eb="2">
      <t>ヘイセイ</t>
    </rPh>
    <phoneticPr fontId="22"/>
  </si>
  <si>
    <t>　　　平成26年10月より父子も対象となった。</t>
    <rPh sb="3" eb="5">
      <t>ヘイセイ</t>
    </rPh>
    <rPh sb="7" eb="8">
      <t>ネン</t>
    </rPh>
    <rPh sb="10" eb="11">
      <t>ガツ</t>
    </rPh>
    <rPh sb="13" eb="15">
      <t>フシ</t>
    </rPh>
    <rPh sb="16" eb="18">
      <t>タイショウ</t>
    </rPh>
    <phoneticPr fontId="22"/>
  </si>
  <si>
    <t>区　　　分</t>
    <phoneticPr fontId="22"/>
  </si>
  <si>
    <t>７　級</t>
    <rPh sb="2" eb="3">
      <t>キュウ</t>
    </rPh>
    <phoneticPr fontId="22"/>
  </si>
  <si>
    <t>聴覚・平衡機能障害</t>
    <rPh sb="3" eb="5">
      <t>ヘイコウ</t>
    </rPh>
    <rPh sb="5" eb="7">
      <t>キノウ</t>
    </rPh>
    <phoneticPr fontId="22"/>
  </si>
  <si>
    <t>じん臓機能障害</t>
    <phoneticPr fontId="22"/>
  </si>
  <si>
    <t>②　配食サービス（各年度３月末現在）</t>
    <phoneticPr fontId="22"/>
  </si>
  <si>
    <t>③　緊急通報システム事業（各年度３月末現在）</t>
    <phoneticPr fontId="22"/>
  </si>
  <si>
    <t>ライオンの子保育園　ティモン</t>
    <rPh sb="5" eb="6">
      <t>コ</t>
    </rPh>
    <rPh sb="6" eb="9">
      <t>ホイクエン</t>
    </rPh>
    <phoneticPr fontId="22"/>
  </si>
  <si>
    <t>すきっぷ保育園</t>
    <rPh sb="4" eb="7">
      <t>ホイクエン</t>
    </rPh>
    <phoneticPr fontId="22"/>
  </si>
  <si>
    <t>当山っ子保育学童</t>
    <rPh sb="0" eb="2">
      <t>トウヤマ</t>
    </rPh>
    <rPh sb="3" eb="4">
      <t>コ</t>
    </rPh>
    <rPh sb="4" eb="6">
      <t>ホイク</t>
    </rPh>
    <rPh sb="6" eb="8">
      <t>ガクドウ</t>
    </rPh>
    <phoneticPr fontId="22"/>
  </si>
  <si>
    <t>もこもこ保育園</t>
    <rPh sb="4" eb="7">
      <t>ホイクエン</t>
    </rPh>
    <phoneticPr fontId="22"/>
  </si>
  <si>
    <t>平成27年８月</t>
    <rPh sb="0" eb="2">
      <t>ヘイセイ</t>
    </rPh>
    <rPh sb="4" eb="5">
      <t>ネン</t>
    </rPh>
    <rPh sb="6" eb="7">
      <t>ガツ</t>
    </rPh>
    <phoneticPr fontId="22"/>
  </si>
  <si>
    <t>平成27年10月</t>
    <rPh sb="0" eb="2">
      <t>ヘイセイ</t>
    </rPh>
    <rPh sb="4" eb="5">
      <t>ネン</t>
    </rPh>
    <rPh sb="7" eb="8">
      <t>ガツ</t>
    </rPh>
    <phoneticPr fontId="22"/>
  </si>
  <si>
    <t>平成27年９月</t>
    <rPh sb="0" eb="2">
      <t>ヘイセイ</t>
    </rPh>
    <rPh sb="4" eb="5">
      <t>ネン</t>
    </rPh>
    <rPh sb="6" eb="7">
      <t>ガツ</t>
    </rPh>
    <phoneticPr fontId="22"/>
  </si>
  <si>
    <t>小規模保育所</t>
    <rPh sb="0" eb="3">
      <t>ショウキボ</t>
    </rPh>
    <rPh sb="3" eb="5">
      <t>ホイク</t>
    </rPh>
    <rPh sb="5" eb="6">
      <t>ショ</t>
    </rPh>
    <phoneticPr fontId="22"/>
  </si>
  <si>
    <t>《事業所内保育事業所》</t>
    <rPh sb="1" eb="4">
      <t>ジギョウショ</t>
    </rPh>
    <rPh sb="4" eb="5">
      <t>ナイ</t>
    </rPh>
    <rPh sb="5" eb="7">
      <t>ホイク</t>
    </rPh>
    <rPh sb="7" eb="9">
      <t>ジギョウ</t>
    </rPh>
    <rPh sb="9" eb="10">
      <t>ショ</t>
    </rPh>
    <phoneticPr fontId="22"/>
  </si>
  <si>
    <t>《私立認可保育所》</t>
    <phoneticPr fontId="22"/>
  </si>
  <si>
    <t>《小規模保育事業》</t>
    <rPh sb="1" eb="4">
      <t>ショウキボ</t>
    </rPh>
    <rPh sb="4" eb="6">
      <t>ホイク</t>
    </rPh>
    <rPh sb="6" eb="8">
      <t>ジギョウ</t>
    </rPh>
    <phoneticPr fontId="22"/>
  </si>
  <si>
    <t>年　　　 度</t>
    <rPh sb="5" eb="6">
      <t>ド</t>
    </rPh>
    <phoneticPr fontId="22"/>
  </si>
  <si>
    <t>資料：保育課</t>
    <phoneticPr fontId="22"/>
  </si>
  <si>
    <t>事業所内保育所</t>
    <rPh sb="0" eb="2">
      <t>ジギョウ</t>
    </rPh>
    <rPh sb="2" eb="3">
      <t>ショ</t>
    </rPh>
    <rPh sb="3" eb="4">
      <t>ナイ</t>
    </rPh>
    <rPh sb="4" eb="6">
      <t>ホイク</t>
    </rPh>
    <rPh sb="6" eb="7">
      <t>ショ</t>
    </rPh>
    <phoneticPr fontId="22"/>
  </si>
  <si>
    <t>　　　資料：沖縄県子育て支援課</t>
    <rPh sb="9" eb="11">
      <t>コソダ</t>
    </rPh>
    <rPh sb="12" eb="14">
      <t>シエン</t>
    </rPh>
    <phoneticPr fontId="22"/>
  </si>
  <si>
    <r>
      <t>（144）  母子</t>
    </r>
    <r>
      <rPr>
        <sz val="10"/>
        <rFont val="ＭＳ 明朝"/>
        <family val="1"/>
        <charset val="128"/>
      </rPr>
      <t>父子寡婦福祉資金貸付決定状況</t>
    </r>
    <rPh sb="9" eb="11">
      <t>フシ</t>
    </rPh>
    <phoneticPr fontId="22"/>
  </si>
  <si>
    <t>平成27年度</t>
    <rPh sb="0" eb="2">
      <t>ヘイセイ</t>
    </rPh>
    <phoneticPr fontId="22"/>
  </si>
  <si>
    <t>　　介護保険料基準月額　6,050円（平成27年度～平成29年度）</t>
    <phoneticPr fontId="22"/>
  </si>
  <si>
    <t>第十段階</t>
    <rPh sb="0" eb="1">
      <t>ダイ</t>
    </rPh>
    <rPh sb="1" eb="2">
      <t>ジュウ</t>
    </rPh>
    <rPh sb="2" eb="4">
      <t>ダンカイ</t>
    </rPh>
    <phoneticPr fontId="22"/>
  </si>
  <si>
    <t>第十一段階</t>
    <rPh sb="0" eb="1">
      <t>ダイ</t>
    </rPh>
    <rPh sb="1" eb="3">
      <t>ジュウイチ</t>
    </rPh>
    <rPh sb="3" eb="5">
      <t>ダンカイ</t>
    </rPh>
    <phoneticPr fontId="22"/>
  </si>
  <si>
    <t>第十二段階</t>
    <rPh sb="0" eb="1">
      <t>ダイ</t>
    </rPh>
    <rPh sb="1" eb="3">
      <t>ジュウニ</t>
    </rPh>
    <rPh sb="3" eb="5">
      <t>ダンカイ</t>
    </rPh>
    <phoneticPr fontId="22"/>
  </si>
  <si>
    <t>（注）第十段階から第十二段階は、平成27年度より新設。</t>
    <rPh sb="1" eb="2">
      <t>チュウ</t>
    </rPh>
    <rPh sb="3" eb="4">
      <t>ダイ</t>
    </rPh>
    <rPh sb="4" eb="5">
      <t>ジュウ</t>
    </rPh>
    <rPh sb="5" eb="7">
      <t>ダンカイ</t>
    </rPh>
    <rPh sb="9" eb="10">
      <t>ダイ</t>
    </rPh>
    <rPh sb="10" eb="12">
      <t>ジュウニ</t>
    </rPh>
    <rPh sb="12" eb="14">
      <t>ダンカイ</t>
    </rPh>
    <rPh sb="16" eb="18">
      <t>ヘイセイ</t>
    </rPh>
    <rPh sb="20" eb="22">
      <t>ネンド</t>
    </rPh>
    <rPh sb="24" eb="26">
      <t>シンセツ</t>
    </rPh>
    <phoneticPr fontId="22"/>
  </si>
  <si>
    <t>地域密着型介護老人福祉施設</t>
    <rPh sb="0" eb="2">
      <t>チイキ</t>
    </rPh>
    <rPh sb="2" eb="5">
      <t>ミッチャクガタ</t>
    </rPh>
    <rPh sb="5" eb="7">
      <t>カイゴ</t>
    </rPh>
    <rPh sb="7" eb="9">
      <t>ロウジン</t>
    </rPh>
    <rPh sb="9" eb="11">
      <t>フクシ</t>
    </rPh>
    <rPh sb="11" eb="13">
      <t>シセツ</t>
    </rPh>
    <phoneticPr fontId="22"/>
  </si>
  <si>
    <t>（138）　包括的支援事業（地域包括支援センター等の相談）</t>
    <rPh sb="24" eb="25">
      <t>トウ</t>
    </rPh>
    <rPh sb="26" eb="28">
      <t>ソウダン</t>
    </rPh>
    <phoneticPr fontId="22"/>
  </si>
  <si>
    <t>膀胱・直腸・小腸機能障害</t>
    <rPh sb="6" eb="8">
      <t>ショウチョウ</t>
    </rPh>
    <phoneticPr fontId="22"/>
  </si>
  <si>
    <t xml:space="preserve">（148）  浦添市老人福祉センター利用者数（各年度共３月末現在）                                                                  </t>
    <rPh sb="20" eb="21">
      <t>シャ</t>
    </rPh>
    <rPh sb="21" eb="22">
      <t>スウ</t>
    </rPh>
    <phoneticPr fontId="22"/>
  </si>
  <si>
    <t>相談件数（延件数）</t>
    <rPh sb="0" eb="2">
      <t>ソウダン</t>
    </rPh>
    <rPh sb="2" eb="4">
      <t>ケンスウ</t>
    </rPh>
    <rPh sb="5" eb="6">
      <t>ノベ</t>
    </rPh>
    <rPh sb="6" eb="8">
      <t>ケンスウ</t>
    </rPh>
    <phoneticPr fontId="22"/>
  </si>
  <si>
    <t>あさのうら保育園</t>
    <rPh sb="5" eb="8">
      <t>ホイクエン</t>
    </rPh>
    <phoneticPr fontId="22"/>
  </si>
  <si>
    <t>平成28年４月</t>
    <rPh sb="0" eb="2">
      <t>ヘイセイ</t>
    </rPh>
    <rPh sb="4" eb="5">
      <t>ネン</t>
    </rPh>
    <rPh sb="6" eb="7">
      <t>ガツ</t>
    </rPh>
    <phoneticPr fontId="22"/>
  </si>
  <si>
    <t>ささのは保育園</t>
    <rPh sb="4" eb="7">
      <t>ホイクエン</t>
    </rPh>
    <phoneticPr fontId="22"/>
  </si>
  <si>
    <t>ゆめの森保育園</t>
    <rPh sb="3" eb="4">
      <t>モリ</t>
    </rPh>
    <rPh sb="4" eb="7">
      <t>ホイクエン</t>
    </rPh>
    <phoneticPr fontId="22"/>
  </si>
  <si>
    <t>たくし保育園</t>
    <rPh sb="3" eb="6">
      <t>ホイクエン</t>
    </rPh>
    <phoneticPr fontId="22"/>
  </si>
  <si>
    <t>げんき保育園</t>
    <rPh sb="3" eb="6">
      <t>ホイクエン</t>
    </rPh>
    <phoneticPr fontId="22"/>
  </si>
  <si>
    <t>あいめ保育園</t>
    <rPh sb="3" eb="6">
      <t>ホイクエン</t>
    </rPh>
    <phoneticPr fontId="22"/>
  </si>
  <si>
    <t>平成28年３月</t>
    <rPh sb="0" eb="2">
      <t>ヘイセイ</t>
    </rPh>
    <rPh sb="4" eb="5">
      <t>ネン</t>
    </rPh>
    <rPh sb="6" eb="7">
      <t>ガツ</t>
    </rPh>
    <phoneticPr fontId="22"/>
  </si>
  <si>
    <t>（注）特例三・四段階は、平成24年度から平成26年度の間で新設。</t>
    <rPh sb="1" eb="2">
      <t>チュウ</t>
    </rPh>
    <rPh sb="3" eb="5">
      <t>トクレイ</t>
    </rPh>
    <rPh sb="5" eb="6">
      <t>ミ</t>
    </rPh>
    <rPh sb="7" eb="8">
      <t>ヨン</t>
    </rPh>
    <rPh sb="8" eb="10">
      <t>ダンカイ</t>
    </rPh>
    <rPh sb="12" eb="14">
      <t>ヘイセイ</t>
    </rPh>
    <rPh sb="16" eb="18">
      <t>ネンド</t>
    </rPh>
    <rPh sb="20" eb="22">
      <t>ヘイセイ</t>
    </rPh>
    <rPh sb="24" eb="26">
      <t>ネンド</t>
    </rPh>
    <rPh sb="27" eb="28">
      <t>アイダ</t>
    </rPh>
    <rPh sb="29" eb="31">
      <t>シンセツ</t>
    </rPh>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</si>
  <si>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５</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</si>
  <si>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６</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</si>
  <si>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７</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</si>
  <si>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８</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</si>
  <si>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９</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</si>
  <si>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10</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</si>
  <si>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11</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</si>
  <si>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12</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</si>
  <si>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２</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</si>
  <si>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３</t>
    </r>
  </si>
  <si>
    <t>（注） 保険税調定額は現年度分。</t>
    <phoneticPr fontId="22"/>
  </si>
  <si>
    <t>平成28年度</t>
    <rPh sb="0" eb="2">
      <t>ヘイセイ</t>
    </rPh>
    <rPh sb="4" eb="6">
      <t>ネンド</t>
    </rPh>
    <phoneticPr fontId="22"/>
  </si>
  <si>
    <t>平成28年度</t>
    <rPh sb="0" eb="2">
      <t>ヘイセイ</t>
    </rPh>
    <phoneticPr fontId="22"/>
  </si>
  <si>
    <t>平成24年度</t>
    <rPh sb="0" eb="2">
      <t>ヘイセイ</t>
    </rPh>
    <phoneticPr fontId="22"/>
  </si>
  <si>
    <t>平成25年度</t>
    <rPh sb="0" eb="2">
      <t>ヘイセイ</t>
    </rPh>
    <rPh sb="4" eb="6">
      <t>ネンド</t>
    </rPh>
    <phoneticPr fontId="22"/>
  </si>
  <si>
    <t>96,533月</t>
  </si>
  <si>
    <t>45,863月</t>
  </si>
  <si>
    <t>43,975月</t>
  </si>
  <si>
    <t>費 用 額</t>
  </si>
  <si>
    <t>（注）全体に占める契約金額の比率の算出方法を変更</t>
    <rPh sb="1" eb="2">
      <t>チュウ</t>
    </rPh>
    <rPh sb="3" eb="5">
      <t>ゼンタイ</t>
    </rPh>
    <rPh sb="6" eb="7">
      <t>シ</t>
    </rPh>
    <rPh sb="9" eb="11">
      <t>ケイヤク</t>
    </rPh>
    <rPh sb="11" eb="13">
      <t>キンガク</t>
    </rPh>
    <rPh sb="14" eb="16">
      <t>ヒリツ</t>
    </rPh>
    <rPh sb="17" eb="19">
      <t>サンシュツ</t>
    </rPh>
    <rPh sb="19" eb="21">
      <t>ホウホウ</t>
    </rPh>
    <rPh sb="22" eb="24">
      <t>ヘンコウ</t>
    </rPh>
    <phoneticPr fontId="22"/>
  </si>
  <si>
    <t>　　　～平成27年度：公共・民間に占める契約金の比率を表示している</t>
    <rPh sb="4" eb="6">
      <t>ヘイセイ</t>
    </rPh>
    <rPh sb="8" eb="9">
      <t>ネン</t>
    </rPh>
    <rPh sb="9" eb="10">
      <t>ド</t>
    </rPh>
    <rPh sb="27" eb="29">
      <t>ヒョウジ</t>
    </rPh>
    <phoneticPr fontId="22"/>
  </si>
  <si>
    <t>　　　平成28年度より契約金額全体に占める比率を表示している</t>
    <rPh sb="3" eb="5">
      <t>ヘイセイ</t>
    </rPh>
    <rPh sb="7" eb="8">
      <t>ネン</t>
    </rPh>
    <rPh sb="8" eb="9">
      <t>ド</t>
    </rPh>
    <rPh sb="11" eb="13">
      <t>ケイヤク</t>
    </rPh>
    <rPh sb="13" eb="15">
      <t>キンガク</t>
    </rPh>
    <rPh sb="15" eb="17">
      <t>ゼンタイ</t>
    </rPh>
    <rPh sb="18" eb="19">
      <t>シ</t>
    </rPh>
    <rPh sb="21" eb="23">
      <t>ヒリツ</t>
    </rPh>
    <rPh sb="24" eb="26">
      <t>ヒョウジ</t>
    </rPh>
    <phoneticPr fontId="22"/>
  </si>
  <si>
    <t>42,342月</t>
    <rPh sb="6" eb="7">
      <t>ツキ</t>
    </rPh>
    <phoneticPr fontId="22"/>
  </si>
  <si>
    <t>42,342月</t>
    <rPh sb="2" eb="7">
      <t>３４２ツキ</t>
    </rPh>
    <phoneticPr fontId="22"/>
  </si>
  <si>
    <t>みやぎ保育園</t>
    <rPh sb="3" eb="6">
      <t>ホイクエン</t>
    </rPh>
    <phoneticPr fontId="22"/>
  </si>
  <si>
    <t>平成29年７月</t>
    <rPh sb="0" eb="2">
      <t>ヘイセイ</t>
    </rPh>
    <rPh sb="4" eb="5">
      <t>ネン</t>
    </rPh>
    <rPh sb="6" eb="7">
      <t>ガツ</t>
    </rPh>
    <phoneticPr fontId="22"/>
  </si>
  <si>
    <t>うららにじ園</t>
    <rPh sb="5" eb="6">
      <t>エン</t>
    </rPh>
    <phoneticPr fontId="22"/>
  </si>
  <si>
    <t>すまいるほいくえん</t>
    <phoneticPr fontId="22"/>
  </si>
  <si>
    <t>平成29年４月</t>
    <rPh sb="0" eb="2">
      <t>ヘイセイ</t>
    </rPh>
    <rPh sb="4" eb="5">
      <t>ネン</t>
    </rPh>
    <rPh sb="6" eb="7">
      <t>ガツ</t>
    </rPh>
    <phoneticPr fontId="22"/>
  </si>
  <si>
    <t>えくぼ保育園</t>
    <rPh sb="3" eb="6">
      <t>ホイクエン</t>
    </rPh>
    <phoneticPr fontId="22"/>
  </si>
  <si>
    <t>さつき保育園</t>
    <rPh sb="3" eb="6">
      <t>ホイクエン</t>
    </rPh>
    <phoneticPr fontId="22"/>
  </si>
  <si>
    <t>サウンドキッズ</t>
    <phoneticPr fontId="22"/>
  </si>
  <si>
    <t>2q</t>
    <phoneticPr fontId="22"/>
  </si>
  <si>
    <t>（154）  市民相談状況（市民相談）</t>
    <phoneticPr fontId="22"/>
  </si>
  <si>
    <t>衛生関係</t>
    <phoneticPr fontId="22"/>
  </si>
  <si>
    <t>（155）  市民相談状況（法律相談）</t>
    <phoneticPr fontId="22"/>
  </si>
  <si>
    <t>音声・言語そしゃく機能障害</t>
    <phoneticPr fontId="22"/>
  </si>
  <si>
    <t>（137）　介護予防・日常生活支援総合事業</t>
    <rPh sb="6" eb="8">
      <t>カイゴ</t>
    </rPh>
    <rPh sb="8" eb="10">
      <t>ヨボウ</t>
    </rPh>
    <rPh sb="11" eb="13">
      <t>ニチジョウ</t>
    </rPh>
    <rPh sb="13" eb="15">
      <t>セイカツ</t>
    </rPh>
    <rPh sb="15" eb="17">
      <t>シエン</t>
    </rPh>
    <rPh sb="17" eb="19">
      <t>ソウゴウ</t>
    </rPh>
    <rPh sb="19" eb="21">
      <t>ジギョウ</t>
    </rPh>
    <phoneticPr fontId="22"/>
  </si>
  <si>
    <t>　介護予防・日常生活支援総合事業は、要支援1・2認定者及び基本チェックリストによる該当者（総合事業対象者）を対象に介護予防ケアマネジメント等を実施し、必要な介護予防・生活支援サービスを提供します。また、65歳以上の一般高齢者を対象とした介護予防に関する普及啓発等の実施を目的としています。</t>
    <rPh sb="1" eb="3">
      <t>カイゴ</t>
    </rPh>
    <rPh sb="3" eb="5">
      <t>ヨボウ</t>
    </rPh>
    <rPh sb="6" eb="8">
      <t>ニチジョウ</t>
    </rPh>
    <rPh sb="8" eb="10">
      <t>セイカツ</t>
    </rPh>
    <rPh sb="10" eb="12">
      <t>シエン</t>
    </rPh>
    <rPh sb="12" eb="14">
      <t>ソウゴウ</t>
    </rPh>
    <rPh sb="14" eb="16">
      <t>ジギョウ</t>
    </rPh>
    <rPh sb="18" eb="21">
      <t>ヨウシエン</t>
    </rPh>
    <rPh sb="24" eb="27">
      <t>ニンテイシャ</t>
    </rPh>
    <rPh sb="27" eb="28">
      <t>オヨ</t>
    </rPh>
    <rPh sb="29" eb="31">
      <t>キホン</t>
    </rPh>
    <rPh sb="41" eb="44">
      <t>ガイトウシャ</t>
    </rPh>
    <rPh sb="45" eb="47">
      <t>ソウゴウ</t>
    </rPh>
    <rPh sb="47" eb="49">
      <t>ジギョウ</t>
    </rPh>
    <rPh sb="49" eb="52">
      <t>タイショウシャ</t>
    </rPh>
    <rPh sb="54" eb="56">
      <t>タイショウ</t>
    </rPh>
    <rPh sb="57" eb="59">
      <t>カイゴ</t>
    </rPh>
    <rPh sb="59" eb="61">
      <t>ヨボウ</t>
    </rPh>
    <rPh sb="69" eb="70">
      <t>トウ</t>
    </rPh>
    <rPh sb="71" eb="73">
      <t>ジッシ</t>
    </rPh>
    <rPh sb="75" eb="77">
      <t>ヒツヨウ</t>
    </rPh>
    <rPh sb="78" eb="80">
      <t>カイゴ</t>
    </rPh>
    <rPh sb="80" eb="82">
      <t>ヨボウ</t>
    </rPh>
    <rPh sb="83" eb="85">
      <t>セイカツ</t>
    </rPh>
    <rPh sb="85" eb="87">
      <t>シエン</t>
    </rPh>
    <rPh sb="92" eb="94">
      <t>テイキョウ</t>
    </rPh>
    <rPh sb="103" eb="104">
      <t>サイ</t>
    </rPh>
    <rPh sb="104" eb="106">
      <t>イジョウ</t>
    </rPh>
    <rPh sb="107" eb="109">
      <t>イッパン</t>
    </rPh>
    <rPh sb="109" eb="112">
      <t>コウレイシャ</t>
    </rPh>
    <rPh sb="113" eb="115">
      <t>タイショウ</t>
    </rPh>
    <rPh sb="118" eb="120">
      <t>カイゴ</t>
    </rPh>
    <rPh sb="120" eb="122">
      <t>ヨボウ</t>
    </rPh>
    <rPh sb="123" eb="124">
      <t>カン</t>
    </rPh>
    <rPh sb="126" eb="128">
      <t>フキュウ</t>
    </rPh>
    <rPh sb="128" eb="130">
      <t>ケイハツ</t>
    </rPh>
    <rPh sb="130" eb="131">
      <t>トウ</t>
    </rPh>
    <rPh sb="132" eb="134">
      <t>ジッシ</t>
    </rPh>
    <rPh sb="135" eb="137">
      <t>モクテキ</t>
    </rPh>
    <phoneticPr fontId="22"/>
  </si>
  <si>
    <t>①二次予防事業及び介護予防・生活支援サービスの実績</t>
    <rPh sb="1" eb="3">
      <t>ニジ</t>
    </rPh>
    <rPh sb="3" eb="5">
      <t>ヨボウ</t>
    </rPh>
    <rPh sb="5" eb="7">
      <t>ジギョウ</t>
    </rPh>
    <rPh sb="7" eb="8">
      <t>オヨ</t>
    </rPh>
    <rPh sb="9" eb="11">
      <t>カイゴ</t>
    </rPh>
    <rPh sb="11" eb="13">
      <t>ヨボウ</t>
    </rPh>
    <rPh sb="14" eb="16">
      <t>セイカツ</t>
    </rPh>
    <rPh sb="16" eb="18">
      <t>シエン</t>
    </rPh>
    <rPh sb="23" eb="25">
      <t>ジッセキ</t>
    </rPh>
    <phoneticPr fontId="22"/>
  </si>
  <si>
    <t>（単位：人）</t>
    <rPh sb="1" eb="3">
      <t>タンイ</t>
    </rPh>
    <rPh sb="4" eb="5">
      <t>ニン</t>
    </rPh>
    <phoneticPr fontId="22"/>
  </si>
  <si>
    <t>二次予防事業実績
（一部介護予防・日常生活支援総合事業含む）</t>
    <rPh sb="0" eb="2">
      <t>ニジ</t>
    </rPh>
    <rPh sb="2" eb="4">
      <t>ヨボウ</t>
    </rPh>
    <rPh sb="4" eb="6">
      <t>ジギョウ</t>
    </rPh>
    <rPh sb="6" eb="8">
      <t>ジッセキ</t>
    </rPh>
    <phoneticPr fontId="36"/>
  </si>
  <si>
    <t>介護予防・生活支援サービス利用実績</t>
    <rPh sb="0" eb="2">
      <t>カイゴ</t>
    </rPh>
    <rPh sb="2" eb="4">
      <t>ヨボウ</t>
    </rPh>
    <rPh sb="5" eb="7">
      <t>セイカツ</t>
    </rPh>
    <rPh sb="7" eb="9">
      <t>シエン</t>
    </rPh>
    <rPh sb="13" eb="15">
      <t>リヨウ</t>
    </rPh>
    <rPh sb="15" eb="17">
      <t>ジッセキ</t>
    </rPh>
    <phoneticPr fontId="22"/>
  </si>
  <si>
    <t>★介護予防訪問介護相当サービス</t>
    <rPh sb="1" eb="3">
      <t>カイゴ</t>
    </rPh>
    <rPh sb="3" eb="5">
      <t>ヨボウ</t>
    </rPh>
    <rPh sb="5" eb="7">
      <t>ホウモン</t>
    </rPh>
    <rPh sb="7" eb="9">
      <t>カイゴ</t>
    </rPh>
    <rPh sb="9" eb="11">
      <t>ソウトウ</t>
    </rPh>
    <phoneticPr fontId="22"/>
  </si>
  <si>
    <t>二次予防事業等の対象者</t>
    <rPh sb="0" eb="2">
      <t>ニジ</t>
    </rPh>
    <rPh sb="2" eb="4">
      <t>ヨボウ</t>
    </rPh>
    <rPh sb="4" eb="6">
      <t>ジギョウ</t>
    </rPh>
    <rPh sb="6" eb="7">
      <t>トウ</t>
    </rPh>
    <rPh sb="8" eb="11">
      <t>タイショウシャ</t>
    </rPh>
    <phoneticPr fontId="22"/>
  </si>
  <si>
    <t>★訪問型サービスＣ</t>
    <rPh sb="1" eb="3">
      <t>ホウモン</t>
    </rPh>
    <rPh sb="3" eb="4">
      <t>ガタ</t>
    </rPh>
    <phoneticPr fontId="22"/>
  </si>
  <si>
    <t>★訪問型サービスＡ</t>
    <rPh sb="1" eb="3">
      <t>ホウモン</t>
    </rPh>
    <rPh sb="3" eb="4">
      <t>ガタ</t>
    </rPh>
    <phoneticPr fontId="22"/>
  </si>
  <si>
    <t>★介護予防通所介護相当サービス</t>
    <rPh sb="1" eb="3">
      <t>カイゴ</t>
    </rPh>
    <rPh sb="3" eb="5">
      <t>ヨボウ</t>
    </rPh>
    <rPh sb="5" eb="7">
      <t>ツウショ</t>
    </rPh>
    <rPh sb="7" eb="9">
      <t>カイゴ</t>
    </rPh>
    <rPh sb="9" eb="11">
      <t>ソウトウ</t>
    </rPh>
    <phoneticPr fontId="22"/>
  </si>
  <si>
    <t>★通所型サービスＣ</t>
    <rPh sb="1" eb="3">
      <t>ツウショ</t>
    </rPh>
    <rPh sb="3" eb="4">
      <t>ガタ</t>
    </rPh>
    <phoneticPr fontId="22"/>
  </si>
  <si>
    <t>★通所型サービスＡ</t>
    <rPh sb="1" eb="3">
      <t>ツウショ</t>
    </rPh>
    <rPh sb="3" eb="4">
      <t>ガタ</t>
    </rPh>
    <phoneticPr fontId="22"/>
  </si>
  <si>
    <t>※平成28年3月より「（旧）介護予防事業」から「介護予防・日常生活支援総合事業」に移行したことにより項目を変更しています。</t>
    <rPh sb="50" eb="52">
      <t>コウモク</t>
    </rPh>
    <rPh sb="53" eb="55">
      <t>ヘンコウ</t>
    </rPh>
    <phoneticPr fontId="22"/>
  </si>
  <si>
    <t>※平成28年度「介護予防・生活支援サービス利用状況」の★については延べ人数を掲載</t>
    <rPh sb="5" eb="7">
      <t>ネンド</t>
    </rPh>
    <rPh sb="8" eb="10">
      <t>カイゴ</t>
    </rPh>
    <rPh sb="10" eb="12">
      <t>ヨボウ</t>
    </rPh>
    <rPh sb="13" eb="15">
      <t>セイカツ</t>
    </rPh>
    <rPh sb="15" eb="17">
      <t>シエン</t>
    </rPh>
    <rPh sb="21" eb="23">
      <t>リヨウ</t>
    </rPh>
    <rPh sb="23" eb="25">
      <t>ジョウキョウ</t>
    </rPh>
    <rPh sb="33" eb="34">
      <t>ノ</t>
    </rPh>
    <rPh sb="35" eb="37">
      <t>ニンズウ</t>
    </rPh>
    <rPh sb="38" eb="40">
      <t>ケイサイ</t>
    </rPh>
    <phoneticPr fontId="22"/>
  </si>
  <si>
    <t>②介護予防普及啓発事業実績</t>
    <rPh sb="1" eb="3">
      <t>カイゴ</t>
    </rPh>
    <rPh sb="3" eb="5">
      <t>ヨボウ</t>
    </rPh>
    <rPh sb="5" eb="7">
      <t>フキュウ</t>
    </rPh>
    <rPh sb="7" eb="9">
      <t>ケイハツ</t>
    </rPh>
    <rPh sb="9" eb="11">
      <t>ジギョウ</t>
    </rPh>
    <rPh sb="11" eb="13">
      <t>ジッセキ</t>
    </rPh>
    <phoneticPr fontId="22"/>
  </si>
  <si>
    <t>一般介護予防事業における介護予防普及啓発事業実績</t>
    <rPh sb="0" eb="2">
      <t>イッパン</t>
    </rPh>
    <rPh sb="2" eb="4">
      <t>カイゴ</t>
    </rPh>
    <rPh sb="4" eb="6">
      <t>ヨボウ</t>
    </rPh>
    <rPh sb="6" eb="8">
      <t>ジギョウ</t>
    </rPh>
    <phoneticPr fontId="22"/>
  </si>
  <si>
    <t>開催回数</t>
    <phoneticPr fontId="22"/>
  </si>
  <si>
    <t>参加者延人数</t>
    <rPh sb="4" eb="6">
      <t>ニンズウ</t>
    </rPh>
    <phoneticPr fontId="22"/>
  </si>
  <si>
    <t>③介護予防ケアマネジメント実施件数　　　　（単位：件数）</t>
    <rPh sb="1" eb="3">
      <t>カイゴ</t>
    </rPh>
    <rPh sb="3" eb="5">
      <t>ヨボウ</t>
    </rPh>
    <rPh sb="13" eb="15">
      <t>ジッシ</t>
    </rPh>
    <rPh sb="15" eb="17">
      <t>ケンスウ</t>
    </rPh>
    <phoneticPr fontId="22"/>
  </si>
  <si>
    <t>新規</t>
    <rPh sb="0" eb="2">
      <t>シンキ</t>
    </rPh>
    <phoneticPr fontId="22"/>
  </si>
  <si>
    <t>継続</t>
    <rPh sb="0" eb="2">
      <t>ケイゾク</t>
    </rPh>
    <phoneticPr fontId="22"/>
  </si>
  <si>
    <t>※平成28年3月より旧介護予防事業から介護予防・日常生活支援総合事業に移行たことにより新設。</t>
    <rPh sb="43" eb="45">
      <t>シンセツ</t>
    </rPh>
    <phoneticPr fontId="22"/>
  </si>
  <si>
    <t>※平成28年3月より「（旧）介護予防事業」から「介護予防・日常生活支援総合事業」に移行しました。</t>
    <phoneticPr fontId="22"/>
  </si>
  <si>
    <t>※平成28年3月より「（旧）介護予防事業」から「介護予防・日常生活支援総合事業」に移行したことにより</t>
    <phoneticPr fontId="22"/>
  </si>
  <si>
    <t>　事業名称が変更されています。</t>
    <phoneticPr fontId="22"/>
  </si>
  <si>
    <t>基本チェックリスト実施数</t>
    <phoneticPr fontId="22"/>
  </si>
  <si>
    <t>　高齢者が寝たきりや認知症など援護が必要となった場合でも、できる限り住み慣れた地域や家庭で安心して生活できるよう、在宅福祉サービスの充実を図っていくことが重要となっています。</t>
    <rPh sb="5" eb="6">
      <t>ネ</t>
    </rPh>
    <rPh sb="10" eb="12">
      <t>ニンチ</t>
    </rPh>
    <rPh sb="45" eb="47">
      <t>アンシン</t>
    </rPh>
    <phoneticPr fontId="22"/>
  </si>
  <si>
    <t>年　　度</t>
    <rPh sb="0" eb="1">
      <t>ネン</t>
    </rPh>
    <rPh sb="3" eb="4">
      <t>ド</t>
    </rPh>
    <phoneticPr fontId="22"/>
  </si>
  <si>
    <t>※平成28年3月から「(旧）介護予防事業から」</t>
    <rPh sb="1" eb="3">
      <t>ヘイセイ</t>
    </rPh>
    <rPh sb="5" eb="6">
      <t>ネン</t>
    </rPh>
    <rPh sb="7" eb="8">
      <t>ガツ</t>
    </rPh>
    <rPh sb="12" eb="13">
      <t>キュウ</t>
    </rPh>
    <rPh sb="14" eb="16">
      <t>カイゴ</t>
    </rPh>
    <rPh sb="16" eb="18">
      <t>ヨボウ</t>
    </rPh>
    <rPh sb="18" eb="20">
      <t>ジギョウ</t>
    </rPh>
    <phoneticPr fontId="22"/>
  </si>
  <si>
    <t>「介護予防・日常生活支援総合事業」に移行した。</t>
    <rPh sb="1" eb="3">
      <t>カイゴ</t>
    </rPh>
    <rPh sb="3" eb="5">
      <t>ヨボウ</t>
    </rPh>
    <rPh sb="6" eb="8">
      <t>ニチジョウ</t>
    </rPh>
    <rPh sb="8" eb="10">
      <t>セイカツ</t>
    </rPh>
    <rPh sb="10" eb="12">
      <t>シエン</t>
    </rPh>
    <rPh sb="12" eb="14">
      <t>ソウゴウ</t>
    </rPh>
    <rPh sb="14" eb="16">
      <t>ジギョウ</t>
    </rPh>
    <rPh sb="18" eb="20">
      <t>イコウ</t>
    </rPh>
    <phoneticPr fontId="22"/>
  </si>
  <si>
    <t>平成29年度更新済み</t>
    <rPh sb="0" eb="2">
      <t>ヘイセイ</t>
    </rPh>
    <rPh sb="4" eb="5">
      <t>ネン</t>
    </rPh>
    <rPh sb="5" eb="6">
      <t>ド</t>
    </rPh>
    <rPh sb="6" eb="8">
      <t>コウシン</t>
    </rPh>
    <rPh sb="8" eb="9">
      <t>ズ</t>
    </rPh>
    <phoneticPr fontId="22"/>
  </si>
  <si>
    <t>（63）</t>
    <phoneticPr fontId="22"/>
  </si>
  <si>
    <t>保 険 給 付 費 （千円）</t>
    <phoneticPr fontId="22"/>
  </si>
  <si>
    <t>①居宅介護サービス費</t>
    <phoneticPr fontId="22"/>
  </si>
  <si>
    <t>地域密着型通所介護</t>
    <rPh sb="0" eb="2">
      <t>チイキ</t>
    </rPh>
    <rPh sb="2" eb="4">
      <t>ミッチャク</t>
    </rPh>
    <rPh sb="4" eb="5">
      <t>カタ</t>
    </rPh>
    <rPh sb="5" eb="7">
      <t>ツウショ</t>
    </rPh>
    <rPh sb="7" eb="9">
      <t>カイゴ</t>
    </rPh>
    <phoneticPr fontId="22"/>
  </si>
  <si>
    <t>平成25年</t>
    <phoneticPr fontId="22"/>
  </si>
  <si>
    <t>平成26年</t>
    <phoneticPr fontId="22"/>
  </si>
  <si>
    <t>平成27年</t>
    <phoneticPr fontId="22"/>
  </si>
  <si>
    <t>平成28年</t>
    <phoneticPr fontId="22"/>
  </si>
  <si>
    <r>
      <t>平成</t>
    </r>
    <r>
      <rPr>
        <b/>
        <sz val="10"/>
        <color rgb="FFFF0000"/>
        <rFont val="ＭＳ 明朝"/>
        <family val="1"/>
        <charset val="128"/>
      </rPr>
      <t>29</t>
    </r>
    <r>
      <rPr>
        <b/>
        <sz val="10"/>
        <rFont val="ＭＳ 明朝"/>
        <family val="1"/>
        <charset val="128"/>
      </rPr>
      <t>年度</t>
    </r>
    <rPh sb="0" eb="2">
      <t>ヘイセイ</t>
    </rPh>
    <rPh sb="4" eb="6">
      <t>ネンド</t>
    </rPh>
    <phoneticPr fontId="22"/>
  </si>
  <si>
    <r>
      <t>（157）  シルバー人材センター職種別事業契約状況（平成</t>
    </r>
    <r>
      <rPr>
        <sz val="10"/>
        <color rgb="FFFF0000"/>
        <rFont val="ＭＳ 明朝"/>
        <family val="1"/>
        <charset val="128"/>
      </rPr>
      <t>29</t>
    </r>
    <r>
      <rPr>
        <sz val="10"/>
        <rFont val="ＭＳ 明朝"/>
        <family val="1"/>
        <charset val="128"/>
      </rPr>
      <t>年度）</t>
    </r>
    <phoneticPr fontId="22"/>
  </si>
  <si>
    <t>平成25年度</t>
    <phoneticPr fontId="22"/>
  </si>
  <si>
    <r>
      <rPr>
        <sz val="10"/>
        <color rgb="FFFF0000"/>
        <rFont val="ＭＳ 明朝"/>
        <family val="1"/>
        <charset val="128"/>
      </rPr>
      <t>29</t>
    </r>
    <r>
      <rPr>
        <sz val="10"/>
        <rFont val="ＭＳ 明朝"/>
        <family val="1"/>
        <charset val="128"/>
      </rPr>
      <t>年４月</t>
    </r>
    <phoneticPr fontId="22"/>
  </si>
  <si>
    <r>
      <rPr>
        <sz val="10"/>
        <color rgb="FFFF0000"/>
        <rFont val="ＭＳ 明朝"/>
        <family val="1"/>
        <charset val="128"/>
      </rPr>
      <t>30</t>
    </r>
    <r>
      <rPr>
        <sz val="10"/>
        <rFont val="ＭＳ 明朝"/>
        <family val="1"/>
        <charset val="128"/>
      </rPr>
      <t>年１月</t>
    </r>
    <phoneticPr fontId="22"/>
  </si>
  <si>
    <r>
      <rPr>
        <sz val="10"/>
        <color rgb="FFFF0000"/>
        <rFont val="ＭＳ 明朝"/>
        <family val="1"/>
        <charset val="128"/>
      </rPr>
      <t>29</t>
    </r>
    <r>
      <rPr>
        <sz val="10"/>
        <rFont val="ＭＳ 明朝"/>
        <family val="1"/>
        <charset val="128"/>
      </rPr>
      <t>年４月</t>
    </r>
    <phoneticPr fontId="22"/>
  </si>
  <si>
    <t>平成25年度</t>
    <phoneticPr fontId="22"/>
  </si>
  <si>
    <t>平成25年度</t>
    <phoneticPr fontId="22"/>
  </si>
  <si>
    <t>平成25年度</t>
    <phoneticPr fontId="22"/>
  </si>
  <si>
    <r>
      <t>（134）　「サン・アビリティーズうらそえ」利用状況（平成</t>
    </r>
    <r>
      <rPr>
        <sz val="10"/>
        <color rgb="FFFF0000"/>
        <rFont val="ＭＳ 明朝"/>
        <family val="1"/>
        <charset val="128"/>
      </rPr>
      <t>29</t>
    </r>
    <r>
      <rPr>
        <sz val="10"/>
        <rFont val="ＭＳ 明朝"/>
        <family val="1"/>
        <charset val="128"/>
      </rPr>
      <t>年４月～平成</t>
    </r>
    <r>
      <rPr>
        <sz val="10"/>
        <color rgb="FFFF0000"/>
        <rFont val="ＭＳ 明朝"/>
        <family val="1"/>
        <charset val="128"/>
      </rPr>
      <t>30</t>
    </r>
    <r>
      <rPr>
        <sz val="10"/>
        <rFont val="ＭＳ 明朝"/>
        <family val="1"/>
        <charset val="128"/>
      </rPr>
      <t>年３月）</t>
    </r>
    <rPh sb="22" eb="24">
      <t>リヨウ</t>
    </rPh>
    <rPh sb="24" eb="26">
      <t>ジョウキョウ</t>
    </rPh>
    <rPh sb="27" eb="29">
      <t>ヘイセイ</t>
    </rPh>
    <rPh sb="31" eb="32">
      <t>ネン</t>
    </rPh>
    <rPh sb="33" eb="34">
      <t>ガツ</t>
    </rPh>
    <rPh sb="35" eb="37">
      <t>ヘイセイ</t>
    </rPh>
    <rPh sb="39" eb="40">
      <t>ネン</t>
    </rPh>
    <rPh sb="41" eb="42">
      <t>ガツ</t>
    </rPh>
    <phoneticPr fontId="22"/>
  </si>
  <si>
    <t>平成28度</t>
    <rPh sb="0" eb="2">
      <t>ヘイセイ</t>
    </rPh>
    <phoneticPr fontId="22"/>
  </si>
  <si>
    <t>平成29年度</t>
    <rPh sb="0" eb="2">
      <t>ヘイセイ</t>
    </rPh>
    <phoneticPr fontId="22"/>
  </si>
  <si>
    <r>
      <t>平成29</t>
    </r>
    <r>
      <rPr>
        <b/>
        <sz val="11"/>
        <color rgb="FFFF0000"/>
        <rFont val="ＭＳ 明朝"/>
        <family val="1"/>
        <charset val="128"/>
      </rPr>
      <t>年度</t>
    </r>
    <rPh sb="0" eb="2">
      <t>ヘイセイ</t>
    </rPh>
    <phoneticPr fontId="22"/>
  </si>
  <si>
    <r>
      <rPr>
        <sz val="10"/>
        <color theme="0"/>
        <rFont val="ＭＳ 明朝"/>
        <family val="1"/>
        <charset val="128"/>
      </rPr>
      <t>平成</t>
    </r>
    <r>
      <rPr>
        <sz val="10"/>
        <rFont val="ＭＳ 明朝"/>
        <family val="1"/>
        <charset val="128"/>
      </rPr>
      <t>28</t>
    </r>
    <r>
      <rPr>
        <sz val="10"/>
        <color theme="0"/>
        <rFont val="ＭＳ 明朝"/>
        <family val="1"/>
        <charset val="128"/>
      </rPr>
      <t>年</t>
    </r>
    <phoneticPr fontId="22"/>
  </si>
  <si>
    <t>平成27年</t>
    <phoneticPr fontId="22"/>
  </si>
  <si>
    <r>
      <t>平成</t>
    </r>
    <r>
      <rPr>
        <sz val="10"/>
        <color indexed="8"/>
        <rFont val="ＭＳ 明朝"/>
        <family val="1"/>
        <charset val="128"/>
      </rPr>
      <t>28</t>
    </r>
    <r>
      <rPr>
        <sz val="10"/>
        <color indexed="9"/>
        <rFont val="ＭＳ 明朝"/>
        <family val="1"/>
        <charset val="128"/>
      </rPr>
      <t>年</t>
    </r>
    <phoneticPr fontId="22"/>
  </si>
  <si>
    <r>
      <rPr>
        <b/>
        <sz val="10"/>
        <color theme="0"/>
        <rFont val="ＭＳ 明朝"/>
        <family val="1"/>
        <charset val="128"/>
      </rPr>
      <t>平成</t>
    </r>
    <r>
      <rPr>
        <b/>
        <sz val="10"/>
        <color rgb="FFFF0000"/>
        <rFont val="ＭＳ 明朝"/>
        <family val="1"/>
        <charset val="128"/>
      </rPr>
      <t>29</t>
    </r>
    <r>
      <rPr>
        <b/>
        <sz val="10"/>
        <color theme="0"/>
        <rFont val="ＭＳ 明朝"/>
        <family val="1"/>
        <charset val="128"/>
      </rPr>
      <t>年</t>
    </r>
    <phoneticPr fontId="22"/>
  </si>
  <si>
    <r>
      <rPr>
        <b/>
        <sz val="10"/>
        <color theme="0"/>
        <rFont val="ＭＳ 明朝"/>
        <family val="1"/>
        <charset val="128"/>
      </rPr>
      <t>平成</t>
    </r>
    <r>
      <rPr>
        <b/>
        <sz val="10"/>
        <color rgb="FFFF0000"/>
        <rFont val="ＭＳ 明朝"/>
        <family val="1"/>
        <charset val="128"/>
      </rPr>
      <t>29</t>
    </r>
    <r>
      <rPr>
        <b/>
        <sz val="10"/>
        <color theme="0"/>
        <rFont val="ＭＳ 明朝"/>
        <family val="1"/>
        <charset val="128"/>
      </rPr>
      <t>年</t>
    </r>
    <rPh sb="0" eb="2">
      <t>ヘイセイ</t>
    </rPh>
    <rPh sb="4" eb="5">
      <t>ネン</t>
    </rPh>
    <phoneticPr fontId="22"/>
  </si>
  <si>
    <t>平成26年度</t>
    <rPh sb="0" eb="2">
      <t>ヘイセイ</t>
    </rPh>
    <rPh sb="4" eb="6">
      <t>ネンド</t>
    </rPh>
    <phoneticPr fontId="22"/>
  </si>
  <si>
    <r>
      <t>（149）  市別生活保護状況（平成</t>
    </r>
    <r>
      <rPr>
        <sz val="10"/>
        <color rgb="FFFF0000"/>
        <rFont val="ＭＳ 明朝"/>
        <family val="1"/>
        <charset val="128"/>
      </rPr>
      <t>30</t>
    </r>
    <r>
      <rPr>
        <sz val="10"/>
        <rFont val="ＭＳ 明朝"/>
        <family val="1"/>
        <charset val="128"/>
      </rPr>
      <t>年３月末現在）</t>
    </r>
    <phoneticPr fontId="22"/>
  </si>
  <si>
    <t>（117）</t>
    <phoneticPr fontId="22"/>
  </si>
  <si>
    <t>（10）</t>
    <phoneticPr fontId="22"/>
  </si>
  <si>
    <r>
      <t>資料：</t>
    </r>
    <r>
      <rPr>
        <sz val="10"/>
        <color rgb="FFFF0000"/>
        <rFont val="ＭＳ 明朝"/>
        <family val="1"/>
        <charset val="128"/>
      </rPr>
      <t>障がい福祉課</t>
    </r>
    <r>
      <rPr>
        <sz val="10"/>
        <rFont val="ＭＳ 明朝"/>
        <family val="1"/>
        <charset val="128"/>
      </rPr>
      <t>「平成</t>
    </r>
    <r>
      <rPr>
        <sz val="10"/>
        <color rgb="FFFF0000"/>
        <rFont val="ＭＳ 明朝"/>
        <family val="1"/>
        <charset val="128"/>
      </rPr>
      <t>30</t>
    </r>
    <r>
      <rPr>
        <sz val="10"/>
        <rFont val="ＭＳ 明朝"/>
        <family val="1"/>
        <charset val="128"/>
      </rPr>
      <t>年度版福祉保健の概要」</t>
    </r>
    <rPh sb="3" eb="4">
      <t>ショウ</t>
    </rPh>
    <rPh sb="6" eb="9">
      <t>フクシカ</t>
    </rPh>
    <phoneticPr fontId="22"/>
  </si>
  <si>
    <t>資料：いきいき高齢支援課</t>
  </si>
  <si>
    <t>平成29年度</t>
    <rPh sb="0" eb="2">
      <t>ヘイセイ</t>
    </rPh>
    <rPh sb="4" eb="6">
      <t>ネンド</t>
    </rPh>
    <phoneticPr fontId="22"/>
  </si>
  <si>
    <t>年      度</t>
    <phoneticPr fontId="22"/>
  </si>
  <si>
    <t>開催回数</t>
    <phoneticPr fontId="22"/>
  </si>
  <si>
    <t>参加者延人数</t>
    <phoneticPr fontId="22"/>
  </si>
  <si>
    <t>年　　　度</t>
    <rPh sb="0" eb="1">
      <t>ネン</t>
    </rPh>
    <rPh sb="4" eb="5">
      <t>ド</t>
    </rPh>
    <phoneticPr fontId="22"/>
  </si>
  <si>
    <t>介護予防事業参加人数</t>
    <phoneticPr fontId="22"/>
  </si>
  <si>
    <t>　旧介護予防事業における介護予防普及啓発事業実績</t>
    <rPh sb="1" eb="2">
      <t>キュウ</t>
    </rPh>
    <rPh sb="2" eb="4">
      <t>カイゴ</t>
    </rPh>
    <rPh sb="4" eb="6">
      <t>ヨボウ</t>
    </rPh>
    <rPh sb="6" eb="8">
      <t>ジギョウ</t>
    </rPh>
    <phoneticPr fontId="22"/>
  </si>
  <si>
    <r>
      <t>平成</t>
    </r>
    <r>
      <rPr>
        <sz val="10"/>
        <color rgb="FFFF0000"/>
        <rFont val="ＭＳ 明朝"/>
        <family val="1"/>
        <charset val="128"/>
      </rPr>
      <t>29</t>
    </r>
    <r>
      <rPr>
        <sz val="10"/>
        <color indexed="8"/>
        <rFont val="ＭＳ 明朝"/>
        <family val="1"/>
        <charset val="128"/>
      </rPr>
      <t>年度</t>
    </r>
    <phoneticPr fontId="22"/>
  </si>
  <si>
    <t>平成26年度</t>
    <rPh sb="0" eb="2">
      <t>ヘイセイ</t>
    </rPh>
    <rPh sb="4" eb="6">
      <t>ネンド</t>
    </rPh>
    <phoneticPr fontId="22"/>
  </si>
  <si>
    <t>-</t>
  </si>
  <si>
    <t>資料：こども家庭課</t>
  </si>
  <si>
    <r>
      <t>（142）  市別保育施設状況(平成</t>
    </r>
    <r>
      <rPr>
        <sz val="10"/>
        <color rgb="FFFF0000"/>
        <rFont val="ＭＳ 明朝"/>
        <family val="1"/>
        <charset val="128"/>
      </rPr>
      <t>30</t>
    </r>
    <r>
      <rPr>
        <sz val="10"/>
        <rFont val="ＭＳ 明朝"/>
        <family val="1"/>
        <charset val="128"/>
      </rPr>
      <t>年10月１日現在）</t>
    </r>
    <phoneticPr fontId="22"/>
  </si>
  <si>
    <t>(単位：所、人)</t>
    <phoneticPr fontId="22"/>
  </si>
  <si>
    <t>保育所
総数</t>
    <phoneticPr fontId="22"/>
  </si>
  <si>
    <t>市立保育所</t>
    <phoneticPr fontId="22"/>
  </si>
  <si>
    <t>私立認可保育所</t>
    <phoneticPr fontId="22"/>
  </si>
  <si>
    <t>事業所内保育所</t>
    <rPh sb="0" eb="3">
      <t>ジギョウショ</t>
    </rPh>
    <rPh sb="3" eb="4">
      <t>ナイ</t>
    </rPh>
    <rPh sb="4" eb="6">
      <t>ホイク</t>
    </rPh>
    <rPh sb="6" eb="7">
      <t>ショ</t>
    </rPh>
    <phoneticPr fontId="22"/>
  </si>
  <si>
    <t>市別</t>
    <phoneticPr fontId="22"/>
  </si>
  <si>
    <t>保育
所数</t>
    <rPh sb="0" eb="2">
      <t>ホイク</t>
    </rPh>
    <rPh sb="3" eb="4">
      <t>ショ</t>
    </rPh>
    <rPh sb="4" eb="5">
      <t>スウ</t>
    </rPh>
    <phoneticPr fontId="22"/>
  </si>
  <si>
    <t>入所
定員</t>
    <rPh sb="0" eb="2">
      <t>ニュウショ</t>
    </rPh>
    <rPh sb="3" eb="5">
      <t>テイイン</t>
    </rPh>
    <phoneticPr fontId="22"/>
  </si>
  <si>
    <t>現在
入所数</t>
    <rPh sb="0" eb="2">
      <t>ゲンザイ</t>
    </rPh>
    <rPh sb="3" eb="5">
      <t>ニュウショ</t>
    </rPh>
    <rPh sb="5" eb="6">
      <t>スウ</t>
    </rPh>
    <phoneticPr fontId="22"/>
  </si>
  <si>
    <r>
      <t>「平成</t>
    </r>
    <r>
      <rPr>
        <sz val="10"/>
        <color rgb="FFFF0000"/>
        <rFont val="ＭＳ 明朝"/>
        <family val="1"/>
        <charset val="128"/>
      </rPr>
      <t>30</t>
    </r>
    <r>
      <rPr>
        <sz val="10"/>
        <rFont val="ＭＳ 明朝"/>
        <family val="1"/>
        <charset val="128"/>
      </rPr>
      <t>年度福祉行政報告例第54表10月分」</t>
    </r>
    <phoneticPr fontId="22"/>
  </si>
  <si>
    <t xml:space="preserve">　 保育課  </t>
    <phoneticPr fontId="22"/>
  </si>
  <si>
    <t>児童手当</t>
    <phoneticPr fontId="22"/>
  </si>
  <si>
    <t>子ども手当</t>
    <phoneticPr fontId="22"/>
  </si>
  <si>
    <t>延べ対象児童数</t>
    <phoneticPr fontId="22"/>
  </si>
  <si>
    <t>延べ対象子ども数</t>
    <phoneticPr fontId="22"/>
  </si>
  <si>
    <t>受給資格者数</t>
    <phoneticPr fontId="22"/>
  </si>
  <si>
    <t>平成28年度</t>
    <phoneticPr fontId="22"/>
  </si>
  <si>
    <t>（注）児童扶養手当資格者数（全部停止者含む）は、各年３月末現在の数値である。</t>
    <phoneticPr fontId="22"/>
  </si>
  <si>
    <r>
      <t>　　　特別児童扶養手当受給資格者は、各年</t>
    </r>
    <r>
      <rPr>
        <sz val="10"/>
        <rFont val="ＭＳ 明朝"/>
        <family val="1"/>
        <charset val="128"/>
      </rPr>
      <t>12月末現在の数値である。</t>
    </r>
    <phoneticPr fontId="22"/>
  </si>
  <si>
    <t>（145）  児童センター利用状況　</t>
    <phoneticPr fontId="22"/>
  </si>
  <si>
    <t>施設数</t>
    <rPh sb="0" eb="3">
      <t>シセツスウ</t>
    </rPh>
    <phoneticPr fontId="22"/>
  </si>
  <si>
    <t>保育・教育職員数</t>
    <rPh sb="0" eb="2">
      <t>ホイク</t>
    </rPh>
    <rPh sb="3" eb="5">
      <t>キョウイク</t>
    </rPh>
    <rPh sb="5" eb="8">
      <t>ショクインスウ</t>
    </rPh>
    <phoneticPr fontId="22"/>
  </si>
  <si>
    <t>平成30年度</t>
    <rPh sb="0" eb="2">
      <t>ヘイセイ</t>
    </rPh>
    <rPh sb="4" eb="6">
      <t>ネンド</t>
    </rPh>
    <phoneticPr fontId="22"/>
  </si>
  <si>
    <t>（141）  ①保育施設等の状況（各年度共10月１日現在）</t>
    <rPh sb="8" eb="10">
      <t>ホイク</t>
    </rPh>
    <rPh sb="10" eb="12">
      <t>シセツ</t>
    </rPh>
    <rPh sb="12" eb="13">
      <t>トウ</t>
    </rPh>
    <rPh sb="19" eb="20">
      <t>ド</t>
    </rPh>
    <phoneticPr fontId="22"/>
  </si>
  <si>
    <t>資料：こども政策課</t>
    <rPh sb="6" eb="8">
      <t>セイサク</t>
    </rPh>
    <rPh sb="8" eb="9">
      <t>カ</t>
    </rPh>
    <phoneticPr fontId="22"/>
  </si>
  <si>
    <r>
      <t>護人員は</t>
    </r>
    <r>
      <rPr>
        <sz val="10"/>
        <color rgb="FFFF0000"/>
        <rFont val="ＭＳ 明朝"/>
        <family val="1"/>
        <charset val="128"/>
      </rPr>
      <t>2,627</t>
    </r>
    <r>
      <rPr>
        <sz val="10"/>
        <rFont val="ＭＳ 明朝"/>
        <family val="1"/>
        <charset val="128"/>
      </rPr>
      <t>人（対前年度比1.9％増）となっている｡保護率でみると</t>
    </r>
    <r>
      <rPr>
        <sz val="10"/>
        <color rgb="FFFF0000"/>
        <rFont val="ＭＳ 明朝"/>
        <family val="1"/>
        <charset val="128"/>
      </rPr>
      <t>23.16</t>
    </r>
    <r>
      <rPr>
        <sz val="10"/>
        <rFont val="ＭＳ 明朝"/>
        <family val="1"/>
        <charset val="128"/>
      </rPr>
      <t>‰となっている。保護の内訳を人員</t>
    </r>
    <phoneticPr fontId="22"/>
  </si>
  <si>
    <r>
      <t>別でみると生活扶助の</t>
    </r>
    <r>
      <rPr>
        <sz val="10"/>
        <color rgb="FFFF0000"/>
        <rFont val="ＭＳ 明朝"/>
        <family val="1"/>
        <charset val="128"/>
      </rPr>
      <t>2,314</t>
    </r>
    <r>
      <rPr>
        <sz val="10"/>
        <rFont val="ＭＳ 明朝"/>
        <family val="1"/>
        <charset val="128"/>
      </rPr>
      <t>人がもっとも多く、次いで住宅扶助の</t>
    </r>
    <r>
      <rPr>
        <sz val="10"/>
        <color rgb="FFFF0000"/>
        <rFont val="ＭＳ 明朝"/>
        <family val="1"/>
        <charset val="128"/>
      </rPr>
      <t>2,298</t>
    </r>
    <r>
      <rPr>
        <sz val="10"/>
        <rFont val="ＭＳ 明朝"/>
        <family val="1"/>
        <charset val="128"/>
      </rPr>
      <t>人、医療扶助の</t>
    </r>
    <r>
      <rPr>
        <sz val="10"/>
        <color rgb="FFFF0000"/>
        <rFont val="ＭＳ 明朝"/>
        <family val="1"/>
        <charset val="128"/>
      </rPr>
      <t>1,938</t>
    </r>
    <r>
      <rPr>
        <sz val="10"/>
        <rFont val="ＭＳ 明朝"/>
        <family val="1"/>
        <charset val="128"/>
      </rPr>
      <t>人となっている。</t>
    </r>
    <phoneticPr fontId="22"/>
  </si>
  <si>
    <t>なっている。</t>
    <phoneticPr fontId="22"/>
  </si>
  <si>
    <r>
      <t>湾市の</t>
    </r>
    <r>
      <rPr>
        <sz val="10"/>
        <color rgb="FFFF0000"/>
        <rFont val="ＭＳ 明朝"/>
        <family val="1"/>
        <charset val="128"/>
      </rPr>
      <t>27.26</t>
    </r>
    <r>
      <rPr>
        <sz val="10"/>
        <rFont val="ＭＳ 明朝"/>
        <family val="1"/>
        <charset val="128"/>
      </rPr>
      <t>‰となっており、本市は</t>
    </r>
    <r>
      <rPr>
        <sz val="10"/>
        <color rgb="FFFF0000"/>
        <rFont val="ＭＳ 明朝"/>
        <family val="1"/>
        <charset val="128"/>
      </rPr>
      <t>那覇市、沖縄市、宜野湾市、名護市</t>
    </r>
    <r>
      <rPr>
        <sz val="10"/>
        <rFont val="ＭＳ 明朝"/>
        <family val="1"/>
        <charset val="128"/>
      </rPr>
      <t>に次いで5番目に高い保護率</t>
    </r>
    <r>
      <rPr>
        <sz val="10"/>
        <color rgb="FFFF0000"/>
        <rFont val="ＭＳ 明朝"/>
        <family val="1"/>
        <charset val="128"/>
      </rPr>
      <t>23.16</t>
    </r>
    <r>
      <rPr>
        <sz val="10"/>
        <rFont val="ＭＳ 明朝"/>
        <family val="1"/>
        <charset val="128"/>
      </rPr>
      <t>‰と</t>
    </r>
    <rPh sb="0" eb="1">
      <t>ワン</t>
    </rPh>
    <rPh sb="1" eb="2">
      <t>シ</t>
    </rPh>
    <rPh sb="19" eb="22">
      <t>ナハシ</t>
    </rPh>
    <rPh sb="23" eb="26">
      <t>オキナワシ</t>
    </rPh>
    <rPh sb="27" eb="31">
      <t>ギノワンシ</t>
    </rPh>
    <rPh sb="32" eb="34">
      <t>ナゴ</t>
    </rPh>
    <rPh sb="34" eb="35">
      <t>シ</t>
    </rPh>
    <rPh sb="43" eb="44">
      <t>タカ</t>
    </rPh>
    <rPh sb="47" eb="48">
      <t>リツ</t>
    </rPh>
    <phoneticPr fontId="22"/>
  </si>
  <si>
    <r>
      <t>資料：</t>
    </r>
    <r>
      <rPr>
        <sz val="10"/>
        <color rgb="FFFF0000"/>
        <rFont val="ＭＳ 明朝"/>
        <family val="1"/>
        <charset val="128"/>
      </rPr>
      <t>いきいき高齢支援課</t>
    </r>
    <rPh sb="7" eb="9">
      <t>コウレイ</t>
    </rPh>
    <rPh sb="9" eb="11">
      <t>シエン</t>
    </rPh>
    <rPh sb="11" eb="12">
      <t>カ</t>
    </rPh>
    <phoneticPr fontId="22"/>
  </si>
  <si>
    <t>資料：いきいき高齢支援課</t>
    <rPh sb="7" eb="9">
      <t>コウレイ</t>
    </rPh>
    <rPh sb="9" eb="11">
      <t>シエン</t>
    </rPh>
    <rPh sb="11" eb="12">
      <t>カ</t>
    </rPh>
    <phoneticPr fontId="22"/>
  </si>
  <si>
    <t>…</t>
  </si>
  <si>
    <t>…</t>
    <phoneticPr fontId="22"/>
  </si>
  <si>
    <t>※平成29年度より、死亡一時金は未集計のため、算出不能</t>
    <rPh sb="1" eb="3">
      <t>ヘイセイ</t>
    </rPh>
    <rPh sb="5" eb="7">
      <t>ネンド</t>
    </rPh>
    <rPh sb="10" eb="12">
      <t>シボウ</t>
    </rPh>
    <rPh sb="12" eb="15">
      <t>イチジキン</t>
    </rPh>
    <rPh sb="16" eb="19">
      <t>ミシュウケイ</t>
    </rPh>
    <rPh sb="23" eb="25">
      <t>サンシュツ</t>
    </rPh>
    <rPh sb="25" eb="27">
      <t>フノウ</t>
    </rPh>
    <phoneticPr fontId="22"/>
  </si>
  <si>
    <t>（60）</t>
    <phoneticPr fontId="22"/>
  </si>
  <si>
    <t>　　　　　　　　　　　　　　　　</t>
    <phoneticPr fontId="22"/>
  </si>
  <si>
    <t>（Ｐ114参照）</t>
    <phoneticPr fontId="22"/>
  </si>
  <si>
    <t>　　　 特別児童扶養手当受給状況（Ｐ119参照）</t>
    <phoneticPr fontId="22"/>
  </si>
  <si>
    <t>（61）</t>
    <phoneticPr fontId="22"/>
  </si>
  <si>
    <t>（62）</t>
    <phoneticPr fontId="22"/>
  </si>
  <si>
    <t>（62）生活保護状況（Ｐ120参照）</t>
    <phoneticPr fontId="22"/>
  </si>
  <si>
    <t>（64）国民健康保険の加入状況</t>
    <phoneticPr fontId="22"/>
  </si>
  <si>
    <t xml:space="preserve">             </t>
    <phoneticPr fontId="22"/>
  </si>
  <si>
    <t>（Ｐ122・123参照）</t>
    <phoneticPr fontId="22"/>
  </si>
  <si>
    <t xml:space="preserve">  </t>
    <phoneticPr fontId="22"/>
  </si>
  <si>
    <t>（64）</t>
    <phoneticPr fontId="22"/>
  </si>
  <si>
    <t>平成30年版更新済</t>
    <rPh sb="0" eb="2">
      <t>ヘイセイ</t>
    </rPh>
    <rPh sb="4" eb="6">
      <t>ネンバン</t>
    </rPh>
    <rPh sb="6" eb="8">
      <t>コウシン</t>
    </rPh>
    <rPh sb="8" eb="9">
      <t>スミ</t>
    </rPh>
    <phoneticPr fontId="22"/>
  </si>
  <si>
    <t>前田さくら保育園</t>
    <rPh sb="0" eb="2">
      <t>マエダ</t>
    </rPh>
    <rPh sb="5" eb="8">
      <t>ホイクエン</t>
    </rPh>
    <phoneticPr fontId="22"/>
  </si>
  <si>
    <t>平成30年４月</t>
    <rPh sb="0" eb="2">
      <t>ヘイセイ</t>
    </rPh>
    <rPh sb="4" eb="5">
      <t>ネン</t>
    </rPh>
    <rPh sb="6" eb="7">
      <t>ガツ</t>
    </rPh>
    <phoneticPr fontId="22"/>
  </si>
  <si>
    <t>とうやま保育園</t>
    <rPh sb="4" eb="7">
      <t>ホイクエン</t>
    </rPh>
    <phoneticPr fontId="22"/>
  </si>
  <si>
    <t>きゃんばす浦添西原保育園</t>
    <rPh sb="5" eb="7">
      <t>ウラソエ</t>
    </rPh>
    <rPh sb="7" eb="9">
      <t>ニシハラ</t>
    </rPh>
    <rPh sb="9" eb="12">
      <t>ホイクエン</t>
    </rPh>
    <phoneticPr fontId="22"/>
  </si>
  <si>
    <t>平成30年７月</t>
    <rPh sb="0" eb="2">
      <t>ヘイセイ</t>
    </rPh>
    <rPh sb="4" eb="5">
      <t>ネン</t>
    </rPh>
    <rPh sb="6" eb="7">
      <t>ガツ</t>
    </rPh>
    <phoneticPr fontId="22"/>
  </si>
  <si>
    <t>ちゅうりっぷ保育園</t>
    <rPh sb="6" eb="9">
      <t>ホイクエン</t>
    </rPh>
    <phoneticPr fontId="22"/>
  </si>
  <si>
    <t>きらきら保育園</t>
    <rPh sb="4" eb="7">
      <t>ホイクエン</t>
    </rPh>
    <phoneticPr fontId="22"/>
  </si>
  <si>
    <t>リトルチェリー保育園</t>
    <rPh sb="7" eb="10">
      <t>ホイクエン</t>
    </rPh>
    <phoneticPr fontId="22"/>
  </si>
  <si>
    <t>港川保育園</t>
    <rPh sb="0" eb="1">
      <t>ミナト</t>
    </rPh>
    <rPh sb="1" eb="2">
      <t>ガワ</t>
    </rPh>
    <rPh sb="2" eb="5">
      <t>ホイクエン</t>
    </rPh>
    <phoneticPr fontId="22"/>
  </si>
  <si>
    <t>浦西保育園</t>
    <rPh sb="0" eb="2">
      <t>ウラニシ</t>
    </rPh>
    <rPh sb="2" eb="5">
      <t>ホイクエン</t>
    </rPh>
    <phoneticPr fontId="22"/>
  </si>
  <si>
    <t>アルム園</t>
    <rPh sb="3" eb="4">
      <t>エン</t>
    </rPh>
    <phoneticPr fontId="22"/>
  </si>
  <si>
    <t>（141） 　②認定こども園の状況（各年度共１０月１日現在）</t>
    <rPh sb="8" eb="10">
      <t>ニンテイ</t>
    </rPh>
    <rPh sb="13" eb="14">
      <t>エン</t>
    </rPh>
    <rPh sb="20" eb="21">
      <t>ド</t>
    </rPh>
    <phoneticPr fontId="22"/>
  </si>
  <si>
    <t>ほるとのきこども園</t>
    <rPh sb="8" eb="9">
      <t>エン</t>
    </rPh>
    <phoneticPr fontId="22"/>
  </si>
  <si>
    <t>ルーブルこども園</t>
    <rPh sb="7" eb="8">
      <t>エン</t>
    </rPh>
    <phoneticPr fontId="22"/>
  </si>
  <si>
    <t>仲西こども園</t>
    <rPh sb="0" eb="2">
      <t>ナカニシ</t>
    </rPh>
    <rPh sb="5" eb="6">
      <t>エン</t>
    </rPh>
    <phoneticPr fontId="22"/>
  </si>
  <si>
    <t>牧港ひまわり幼稚園</t>
    <rPh sb="0" eb="2">
      <t>マキミナト</t>
    </rPh>
    <rPh sb="6" eb="9">
      <t>ヨウチエン</t>
    </rPh>
    <phoneticPr fontId="22"/>
  </si>
  <si>
    <t>平成30年６月</t>
    <rPh sb="0" eb="2">
      <t>ヘイセイ</t>
    </rPh>
    <rPh sb="4" eb="5">
      <t>ネン</t>
    </rPh>
    <rPh sb="6" eb="7">
      <t>ガツ</t>
    </rPh>
    <phoneticPr fontId="22"/>
  </si>
  <si>
    <t>資料：保育課</t>
    <phoneticPr fontId="22"/>
  </si>
  <si>
    <t>平成30年版更新済み</t>
    <rPh sb="0" eb="2">
      <t>ヘイセイ</t>
    </rPh>
    <rPh sb="4" eb="6">
      <t>ネンバン</t>
    </rPh>
    <rPh sb="6" eb="8">
      <t>コウシン</t>
    </rPh>
    <rPh sb="8" eb="9">
      <t>ズ</t>
    </rPh>
    <phoneticPr fontId="22"/>
  </si>
  <si>
    <t>平成30年版　更新済み</t>
    <rPh sb="0" eb="2">
      <t>ヘイセイ</t>
    </rPh>
    <rPh sb="4" eb="6">
      <t>ネンバン</t>
    </rPh>
    <rPh sb="7" eb="9">
      <t>コウシン</t>
    </rPh>
    <rPh sb="9" eb="10">
      <t>ズ</t>
    </rPh>
    <phoneticPr fontId="22"/>
  </si>
  <si>
    <t>41,770月</t>
  </si>
  <si>
    <t>41,770月</t>
    <rPh sb="6" eb="7">
      <t>ツキ</t>
    </rPh>
    <phoneticPr fontId="22"/>
  </si>
  <si>
    <r>
      <t>　本市の保護状況をみると、平成30年３月末日現在の被保護世帯数は</t>
    </r>
    <r>
      <rPr>
        <sz val="10"/>
        <color rgb="FFFF0000"/>
        <rFont val="ＭＳ 明朝"/>
        <family val="1"/>
        <charset val="128"/>
      </rPr>
      <t>1,970</t>
    </r>
    <r>
      <rPr>
        <sz val="10"/>
        <rFont val="ＭＳ 明朝"/>
        <family val="1"/>
        <charset val="128"/>
      </rPr>
      <t>世帯（対前年度比</t>
    </r>
    <r>
      <rPr>
        <sz val="10"/>
        <color rgb="FFFF0000"/>
        <rFont val="ＭＳ 明朝"/>
        <family val="1"/>
        <charset val="128"/>
      </rPr>
      <t>2.9</t>
    </r>
    <r>
      <rPr>
        <sz val="10"/>
        <rFont val="ＭＳ 明朝"/>
        <family val="1"/>
        <charset val="128"/>
      </rPr>
      <t>％増）で、被保</t>
    </r>
    <phoneticPr fontId="22"/>
  </si>
  <si>
    <r>
      <t>　保護率（平成30年３月末現在）を市別でみると、那覇市が</t>
    </r>
    <r>
      <rPr>
        <sz val="10"/>
        <color rgb="FFFF0000"/>
        <rFont val="ＭＳ 明朝"/>
        <family val="1"/>
        <charset val="128"/>
      </rPr>
      <t>39.14</t>
    </r>
    <r>
      <rPr>
        <sz val="10"/>
        <rFont val="ＭＳ 明朝"/>
        <family val="1"/>
        <charset val="128"/>
      </rPr>
      <t>‰と最も高く、次いで沖縄市の</t>
    </r>
    <r>
      <rPr>
        <sz val="10"/>
        <color rgb="FFFF0000"/>
        <rFont val="ＭＳ 明朝"/>
        <family val="1"/>
        <charset val="128"/>
      </rPr>
      <t>37.54</t>
    </r>
    <r>
      <rPr>
        <sz val="10"/>
        <rFont val="ＭＳ 明朝"/>
        <family val="1"/>
        <charset val="128"/>
      </rPr>
      <t>‰、宜野</t>
    </r>
    <rPh sb="54" eb="55">
      <t>ギ</t>
    </rPh>
    <rPh sb="55" eb="56">
      <t>ノ</t>
    </rPh>
    <phoneticPr fontId="22"/>
  </si>
  <si>
    <t>　本市の保護状況をみると、平成30年３月末日現在の被保護世帯数は1,970世帯（対前年度比2.9％増）で、被保</t>
  </si>
  <si>
    <t>護人員は2,627人（対前年度比1.9％増）となっている｡保護率でみると23.16‰となっている。保護の内訳を人員</t>
  </si>
  <si>
    <t>別でみると生活扶助の2,314人がもっとも多く、次いで住宅扶助の2,298人、医療扶助の1,938人となっている。</t>
  </si>
  <si>
    <t>　保護率（平成30年３月末現在）を市別でみると、那覇市が39.14‰と最も高く、次いで沖縄市の37.54‰、宜野</t>
  </si>
  <si>
    <t>湾市の27.26‰となっており、本市は那覇市、沖縄市、宜野湾市、名護市に次いで5番目に高い保護率23.16‰と</t>
  </si>
  <si>
    <t>なっている。</t>
  </si>
  <si>
    <t>年 間 利 用 状 況 （平成29年度）</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</si>
</sst>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numFmt numFmtId="203" formatCode="\(#,##0\);_ * \-#,##0\ ;\(\-\);_ @_ "/>
    <numFmt numFmtId="204" formatCode="&quot;r&quot;\(#,##0\);_ * \-#,##0\ ;_ &quot;r&quot;\(\-\);_ @_ "/>
    <numFmt numFmtId="205" formatCode="\(#,##0\);_ * \-#,##0\ ;_ \(\-\)\ ;_ @_ "/>
    <numFmt numFmtId="206" formatCode="_ * #,##0;_ * \-#,##0;_ * \-;_ @_ "/>
    <numFmt numFmtId="207" formatCode="\(#,##0.0\);_ * \-#,##0.0\ ;_ \(\-\)\ ;_ @_ "/>
    <numFmt numFmtId="208" formatCode="&quot;平成&quot;##&quot;年度&quot;"/>
  </numFmts>
  <fonts count="65"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6"/>
      <name val="ＭＳ Ｐゴシック"/>
      <family val="3"/>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10"/>
      <color theme="0"/>
      <name val="ＭＳ 明朝"/>
      <family val="1"/>
      <charset val="128"/>
    </font>
    <font>
      <b/>
      <sz val="9"/>
      <name val="ＭＳ 明朝"/>
      <family val="1"/>
      <charset val="128"/>
    </font>
    <font>
      <sz val="10"/>
      <color rgb="FFFF0000"/>
      <name val="ＭＳ 明朝"/>
      <family val="1"/>
      <charset val="128"/>
    </font>
    <font>
      <b/>
      <sz val="10"/>
      <color rgb="FFFF0000"/>
      <name val="ＭＳ 明朝"/>
      <family val="1"/>
      <charset val="128"/>
    </font>
    <font>
      <b/>
      <sz val="10"/>
      <color theme="0"/>
      <name val="ＭＳ 明朝"/>
      <family val="1"/>
      <charset val="128"/>
    </font>
    <font>
      <sz val="5"/>
      <name val="ＭＳ 明朝"/>
      <family val="1"/>
      <charset val="128"/>
    </font>
    <font>
      <sz val="11"/>
      <color theme="1"/>
      <name val="ＭＳ 明朝"/>
      <family val="1"/>
      <charset val="128"/>
    </font>
    <font>
      <b/>
      <sz val="11"/>
      <color rgb="FFFF0000"/>
      <name val="ＭＳ 明朝"/>
      <family val="1"/>
      <charset val="128"/>
    </font>
    <font>
      <b/>
      <sz val="9"/>
      <color rgb="FFFF0000"/>
      <name val="ＭＳ 明朝"/>
      <family val="1"/>
      <charset val="128"/>
    </font>
    <font>
      <sz val="9"/>
      <color rgb="FFFF0000"/>
      <name val="ＭＳ 明朝"/>
      <family val="1"/>
      <charset val="128"/>
    </font>
    <font>
      <sz val="8"/>
      <color rgb="FFFF0000"/>
      <name val="ＭＳ 明朝"/>
      <family val="1"/>
      <charset val="128"/>
    </font>
    <font>
      <sz val="11"/>
      <color indexed="8"/>
      <name val="ＭＳ 明朝"/>
      <family val="1"/>
      <charset val="128"/>
    </font>
    <font>
      <strike/>
      <sz val="10"/>
      <color rgb="FFFF0000"/>
      <name val="ＭＳ 明朝"/>
      <family val="1"/>
      <charset val="128"/>
    </font>
    <font>
      <sz val="10"/>
      <color rgb="FF000000"/>
      <name val="ＭＳ 明朝"/>
      <family val="1"/>
      <charset val="128"/>
    </font>
    <font>
      <sz val="11"/>
      <color rgb="FF000000"/>
      <name val="ＭＳ 明朝"/>
      <family val="1"/>
      <charset val="128"/>
    </font>
    <font>
      <b/>
      <sz val="10"/>
      <color rgb="FF000000"/>
      <name val="ＭＳ 明朝"/>
      <family val="1"/>
      <charset val="128"/>
    </font>
    <font>
      <sz val="9"/>
      <color rgb="FF000000"/>
      <name val="ＭＳ 明朝"/>
      <family val="1"/>
      <charset val="128"/>
    </font>
    <font>
      <sz val="12"/>
      <name val="ＭＳ 明朝"/>
      <family val="1"/>
      <charset val="128"/>
    </font>
    <font>
      <b/>
      <sz val="14"/>
      <color indexed="8"/>
      <name val="ＭＳ 明朝"/>
      <family val="1"/>
      <charset val="128"/>
    </font>
    <font>
      <b/>
      <sz val="8"/>
      <color rgb="FFFF0000"/>
      <name val="ＭＳ 明朝"/>
      <family val="1"/>
      <charset val="128"/>
    </font>
    <font>
      <sz val="10"/>
      <color rgb="FF9F9F9F"/>
      <name val="ＭＳ 明朝"/>
      <family val="1"/>
      <charset val="128"/>
    </font>
    <font>
      <sz val="6"/>
      <color rgb="FF9F9F9F"/>
      <name val="ＭＳ 明朝"/>
      <family val="1"/>
      <charset val="128"/>
    </font>
    <font>
      <b/>
      <sz val="10"/>
      <color rgb="FF9F9F9F"/>
      <name val="ＭＳ 明朝"/>
      <family val="1"/>
      <charset val="128"/>
    </font>
    <font>
      <sz val="8"/>
      <color rgb="FF9F9F9F"/>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3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8"/>
      </left>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style="thin">
        <color indexed="64"/>
      </right>
      <top/>
      <bottom style="medium">
        <color indexed="64"/>
      </bottom>
      <diagonal/>
    </border>
    <border>
      <left/>
      <right/>
      <top/>
      <bottom style="medium">
        <color indexed="8"/>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bottom style="medium">
        <color auto="1"/>
      </bottom>
      <diagonal/>
    </border>
    <border>
      <left/>
      <right style="thin">
        <color indexed="8"/>
      </right>
      <top/>
      <bottom style="medium">
        <color indexed="64"/>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8"/>
      </left>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style="medium">
        <color auto="1"/>
      </right>
      <top style="thin">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medium">
        <color indexed="8"/>
      </bottom>
      <diagonal/>
    </border>
    <border>
      <left/>
      <right style="thin">
        <color indexed="64"/>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medium">
        <color indexed="8"/>
      </left>
      <right style="thin">
        <color indexed="8"/>
      </right>
      <top style="medium">
        <color indexed="8"/>
      </top>
      <bottom style="thin">
        <color indexed="8"/>
      </bottom>
      <diagonal/>
    </border>
    <border>
      <left/>
      <right style="thin">
        <color indexed="64"/>
      </right>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8"/>
      </left>
      <right/>
      <top/>
      <bottom style="medium">
        <color indexed="8"/>
      </bottom>
      <diagonal/>
    </border>
    <border>
      <left style="medium">
        <color indexed="64"/>
      </left>
      <right style="thin">
        <color indexed="8"/>
      </right>
      <top style="medium">
        <color indexed="8"/>
      </top>
      <bottom style="thin">
        <color indexed="8"/>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medium">
        <color rgb="FF000000"/>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top style="thin">
        <color rgb="FF000000"/>
      </top>
      <bottom style="medium">
        <color rgb="FF000000"/>
      </bottom>
      <diagonal/>
    </border>
    <border>
      <left style="thin">
        <color indexed="64"/>
      </left>
      <right/>
      <top/>
      <bottom style="medium">
        <color indexed="8"/>
      </bottom>
      <diagonal/>
    </border>
    <border>
      <left style="thin">
        <color indexed="64"/>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8"/>
      </top>
      <bottom style="thin">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64"/>
      </right>
      <top/>
      <bottom style="medium">
        <color auto="1"/>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64"/>
      </left>
      <right/>
      <top/>
      <bottom style="medium">
        <color indexed="64"/>
      </bottom>
      <diagonal/>
    </border>
    <border>
      <left/>
      <right style="thin">
        <color indexed="64"/>
      </right>
      <top style="thin">
        <color indexed="8"/>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top style="medium">
        <color indexed="64"/>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diagonal/>
    </border>
    <border>
      <left/>
      <right style="medium">
        <color auto="1"/>
      </right>
      <top style="thin">
        <color rgb="FF000000"/>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indexed="64"/>
      </left>
      <right/>
      <top/>
      <bottom style="medium">
        <color rgb="FF000000"/>
      </bottom>
      <diagonal/>
    </border>
    <border>
      <left/>
      <right/>
      <top style="medium">
        <color rgb="FF000000"/>
      </top>
      <bottom style="medium">
        <color rgb="FF000000"/>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auto="1"/>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327">
    <xf numFmtId="0" fontId="0" fillId="0" borderId="0" xfId="0">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183" fontId="19" fillId="0" borderId="0" xfId="0" applyNumberFormat="1" applyFont="1" applyFill="1" applyBorder="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0" fontId="0" fillId="0" borderId="0" xfId="0" applyFont="1" applyFill="1">
      <alignment vertical="center"/>
    </xf>
    <xf numFmtId="0" fontId="0" fillId="0" borderId="21" xfId="0" applyFont="1" applyFill="1" applyBorder="1" applyAlignment="1">
      <alignment vertical="center"/>
    </xf>
    <xf numFmtId="179" fontId="0" fillId="0" borderId="0" xfId="0" applyNumberFormat="1" applyFont="1" applyFill="1" applyBorder="1" applyAlignment="1">
      <alignment vertical="center"/>
    </xf>
    <xf numFmtId="182" fontId="32" fillId="0" borderId="0" xfId="0" applyNumberFormat="1" applyFont="1" applyFill="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vertical="center"/>
    </xf>
    <xf numFmtId="0" fontId="23" fillId="0" borderId="0" xfId="0" applyFont="1" applyFill="1" applyAlignment="1">
      <alignment vertical="center"/>
    </xf>
    <xf numFmtId="183" fontId="0" fillId="0" borderId="0" xfId="0" applyNumberFormat="1" applyFont="1" applyFill="1" applyAlignment="1">
      <alignment vertical="center"/>
    </xf>
    <xf numFmtId="187" fontId="0" fillId="0" borderId="0" xfId="0" applyNumberFormat="1" applyFont="1" applyFill="1" applyAlignment="1">
      <alignment vertical="center"/>
    </xf>
    <xf numFmtId="0" fontId="27" fillId="0" borderId="0" xfId="0" applyFont="1" applyFill="1" applyAlignment="1">
      <alignment vertical="center"/>
    </xf>
    <xf numFmtId="0" fontId="30"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29" fillId="0" borderId="23" xfId="0" applyFont="1" applyFill="1" applyBorder="1" applyAlignment="1">
      <alignment horizontal="distributed" vertical="center"/>
    </xf>
    <xf numFmtId="0" fontId="28" fillId="0" borderId="0" xfId="0" applyFont="1" applyFill="1" applyAlignment="1">
      <alignment vertical="center"/>
    </xf>
    <xf numFmtId="0" fontId="0" fillId="0" borderId="32" xfId="0" applyFont="1" applyFill="1" applyBorder="1" applyAlignment="1">
      <alignment vertical="center"/>
    </xf>
    <xf numFmtId="0" fontId="0" fillId="0" borderId="0" xfId="0" applyFont="1" applyFill="1" applyBorder="1" applyAlignment="1">
      <alignment horizontal="justify" vertical="center"/>
    </xf>
    <xf numFmtId="0" fontId="24" fillId="0" borderId="0" xfId="0" applyFont="1" applyFill="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0" fillId="0" borderId="48" xfId="0" applyFont="1" applyFill="1" applyBorder="1" applyAlignment="1">
      <alignment horizontal="center" vertical="center"/>
    </xf>
    <xf numFmtId="0" fontId="0" fillId="0" borderId="29" xfId="0" applyFont="1" applyFill="1" applyBorder="1" applyAlignment="1">
      <alignment vertical="center"/>
    </xf>
    <xf numFmtId="0" fontId="0" fillId="0" borderId="49" xfId="0" applyFont="1" applyFill="1" applyBorder="1" applyAlignment="1">
      <alignment horizontal="center" vertical="center"/>
    </xf>
    <xf numFmtId="179" fontId="0" fillId="0" borderId="0" xfId="0" applyNumberFormat="1" applyFont="1" applyFill="1" applyAlignment="1">
      <alignment vertical="center"/>
    </xf>
    <xf numFmtId="0" fontId="27" fillId="0" borderId="0" xfId="0" applyFont="1" applyFill="1">
      <alignment vertical="center"/>
    </xf>
    <xf numFmtId="0" fontId="28" fillId="0" borderId="23" xfId="0" applyFont="1" applyFill="1" applyBorder="1" applyAlignment="1">
      <alignment horizontal="distributed" vertical="center"/>
    </xf>
    <xf numFmtId="0" fontId="28" fillId="0" borderId="41" xfId="0" applyFont="1" applyFill="1" applyBorder="1" applyAlignment="1">
      <alignment horizontal="distributed" vertical="center"/>
    </xf>
    <xf numFmtId="0" fontId="28" fillId="0" borderId="56" xfId="0" applyFont="1" applyFill="1" applyBorder="1" applyAlignment="1">
      <alignment horizontal="distributed" vertical="center"/>
    </xf>
    <xf numFmtId="0" fontId="27" fillId="0" borderId="47" xfId="0" applyFont="1" applyFill="1" applyBorder="1" applyAlignment="1">
      <alignment horizontal="center" vertical="center"/>
    </xf>
    <xf numFmtId="197" fontId="0" fillId="0" borderId="0" xfId="0" applyNumberFormat="1" applyFont="1" applyFill="1" applyBorder="1" applyAlignment="1">
      <alignment vertical="center"/>
    </xf>
    <xf numFmtId="0" fontId="27" fillId="0" borderId="0" xfId="0" applyFont="1" applyFill="1" applyBorder="1" applyAlignment="1">
      <alignment horizontal="justify" vertical="center"/>
    </xf>
    <xf numFmtId="0" fontId="27" fillId="0" borderId="0" xfId="0" applyFont="1" applyFill="1" applyBorder="1" applyAlignment="1">
      <alignment vertical="center"/>
    </xf>
    <xf numFmtId="0" fontId="27" fillId="0" borderId="0" xfId="0" applyFont="1" applyFill="1" applyAlignment="1">
      <alignment vertical="top" wrapText="1"/>
    </xf>
    <xf numFmtId="0" fontId="27" fillId="0" borderId="0" xfId="0" applyFont="1" applyFill="1" applyAlignment="1">
      <alignment vertical="top"/>
    </xf>
    <xf numFmtId="0" fontId="27" fillId="0" borderId="35" xfId="0" applyFont="1" applyFill="1" applyBorder="1" applyAlignment="1">
      <alignment horizontal="center" vertical="center"/>
    </xf>
    <xf numFmtId="0" fontId="31" fillId="0" borderId="70" xfId="0" applyFont="1" applyFill="1" applyBorder="1" applyAlignment="1">
      <alignment horizontal="center" vertical="center"/>
    </xf>
    <xf numFmtId="0" fontId="27" fillId="0" borderId="71" xfId="0" applyFont="1" applyFill="1" applyBorder="1" applyAlignment="1">
      <alignment horizontal="center" vertical="center"/>
    </xf>
    <xf numFmtId="0" fontId="27" fillId="0" borderId="51" xfId="0" applyFont="1" applyFill="1" applyBorder="1" applyAlignment="1">
      <alignment horizontal="center" vertical="center"/>
    </xf>
    <xf numFmtId="0" fontId="27" fillId="0" borderId="72" xfId="0" applyFont="1" applyFill="1" applyBorder="1" applyAlignment="1">
      <alignment horizontal="center" vertical="center"/>
    </xf>
    <xf numFmtId="182" fontId="27" fillId="0" borderId="0" xfId="0" applyNumberFormat="1" applyFont="1" applyFill="1" applyAlignment="1">
      <alignment vertical="center"/>
    </xf>
    <xf numFmtId="182" fontId="27" fillId="0" borderId="0" xfId="0" applyNumberFormat="1" applyFont="1" applyFill="1" applyBorder="1" applyAlignment="1">
      <alignment horizontal="center" vertical="center"/>
    </xf>
    <xf numFmtId="0" fontId="37" fillId="0" borderId="22" xfId="0" applyFont="1" applyFill="1" applyBorder="1" applyAlignment="1">
      <alignment vertical="center"/>
    </xf>
    <xf numFmtId="0" fontId="37" fillId="0" borderId="0" xfId="0" applyFont="1" applyFill="1" applyAlignment="1">
      <alignment vertical="center"/>
    </xf>
    <xf numFmtId="0" fontId="37" fillId="0" borderId="0" xfId="0" applyFont="1" applyFill="1">
      <alignment vertical="center"/>
    </xf>
    <xf numFmtId="0" fontId="37" fillId="0" borderId="0" xfId="0" applyFont="1" applyFill="1" applyAlignment="1">
      <alignment horizontal="right" vertical="center"/>
    </xf>
    <xf numFmtId="0" fontId="39" fillId="0" borderId="0" xfId="0" applyFont="1" applyFill="1">
      <alignment vertical="center"/>
    </xf>
    <xf numFmtId="0" fontId="37" fillId="0" borderId="0" xfId="0" applyFont="1" applyFill="1" applyAlignment="1">
      <alignment horizontal="center" vertical="center" shrinkToFit="1"/>
    </xf>
    <xf numFmtId="0" fontId="37" fillId="0" borderId="0" xfId="0" applyFont="1" applyFill="1" applyBorder="1">
      <alignment vertical="center"/>
    </xf>
    <xf numFmtId="0" fontId="37" fillId="0" borderId="10" xfId="0" applyFont="1" applyFill="1" applyBorder="1" applyAlignment="1">
      <alignment vertical="center"/>
    </xf>
    <xf numFmtId="0" fontId="37" fillId="0" borderId="10" xfId="0" applyFont="1" applyFill="1" applyBorder="1">
      <alignment vertical="center"/>
    </xf>
    <xf numFmtId="199" fontId="37" fillId="0" borderId="0" xfId="0" applyNumberFormat="1" applyFont="1" applyFill="1" applyBorder="1" applyAlignment="1">
      <alignment vertical="center"/>
    </xf>
    <xf numFmtId="180" fontId="37" fillId="0" borderId="19" xfId="0" applyNumberFormat="1" applyFont="1" applyFill="1" applyBorder="1" applyAlignment="1">
      <alignment horizontal="center" vertical="center"/>
    </xf>
    <xf numFmtId="0" fontId="37" fillId="0" borderId="21" xfId="0" applyFont="1" applyFill="1" applyBorder="1" applyAlignment="1">
      <alignment vertical="center"/>
    </xf>
    <xf numFmtId="0" fontId="37" fillId="0" borderId="21" xfId="0" applyFont="1" applyFill="1" applyBorder="1">
      <alignment vertical="center"/>
    </xf>
    <xf numFmtId="0" fontId="37" fillId="0" borderId="22" xfId="0" applyFont="1" applyFill="1" applyBorder="1">
      <alignment vertical="center"/>
    </xf>
    <xf numFmtId="184" fontId="39" fillId="0" borderId="0" xfId="0" applyNumberFormat="1" applyFont="1" applyFill="1" applyBorder="1" applyAlignment="1">
      <alignment vertical="center"/>
    </xf>
    <xf numFmtId="0" fontId="39" fillId="0" borderId="0" xfId="0" applyFont="1" applyFill="1" applyBorder="1" applyAlignment="1">
      <alignment horizontal="center" vertical="center"/>
    </xf>
    <xf numFmtId="179" fontId="39" fillId="0" borderId="0" xfId="0" applyNumberFormat="1" applyFont="1" applyFill="1" applyBorder="1" applyAlignment="1">
      <alignment vertical="center"/>
    </xf>
    <xf numFmtId="179" fontId="37" fillId="0" borderId="0" xfId="0" applyNumberFormat="1" applyFont="1" applyFill="1" applyBorder="1" applyAlignment="1">
      <alignment horizontal="right" vertical="center"/>
    </xf>
    <xf numFmtId="0" fontId="39" fillId="0" borderId="0" xfId="0" applyFont="1" applyFill="1" applyAlignment="1">
      <alignment vertical="center"/>
    </xf>
    <xf numFmtId="0" fontId="37" fillId="0" borderId="25" xfId="0" applyFont="1" applyFill="1" applyBorder="1" applyAlignment="1">
      <alignment horizontal="center" vertical="center"/>
    </xf>
    <xf numFmtId="0" fontId="38" fillId="0" borderId="34" xfId="0" applyFont="1" applyFill="1" applyBorder="1" applyAlignment="1">
      <alignment horizontal="center" vertical="center" shrinkToFit="1"/>
    </xf>
    <xf numFmtId="0" fontId="37" fillId="0" borderId="34" xfId="0" applyFont="1" applyFill="1" applyBorder="1" applyAlignment="1">
      <alignment horizontal="center" vertical="center" shrinkToFit="1"/>
    </xf>
    <xf numFmtId="0" fontId="38" fillId="0" borderId="13" xfId="0" applyFont="1" applyFill="1" applyBorder="1" applyAlignment="1">
      <alignment horizontal="center" vertical="center" shrinkToFit="1"/>
    </xf>
    <xf numFmtId="0" fontId="37" fillId="0" borderId="13" xfId="0" applyFont="1" applyFill="1" applyBorder="1" applyAlignment="1">
      <alignment horizontal="center" vertical="center" shrinkToFit="1"/>
    </xf>
    <xf numFmtId="0" fontId="39" fillId="0" borderId="0" xfId="0" applyFont="1" applyFill="1" applyBorder="1" applyAlignment="1">
      <alignment vertical="center"/>
    </xf>
    <xf numFmtId="0" fontId="37" fillId="0" borderId="25" xfId="0" applyFont="1" applyFill="1" applyBorder="1" applyAlignment="1">
      <alignment horizontal="center" vertical="center" shrinkToFit="1"/>
    </xf>
    <xf numFmtId="0" fontId="37" fillId="0" borderId="52" xfId="0" applyFont="1" applyFill="1" applyBorder="1" applyAlignment="1">
      <alignment horizontal="center" vertical="center" shrinkToFit="1"/>
    </xf>
    <xf numFmtId="0" fontId="37" fillId="0" borderId="10" xfId="0" applyFont="1" applyFill="1" applyBorder="1" applyAlignment="1">
      <alignment horizontal="right" vertical="center"/>
    </xf>
    <xf numFmtId="0" fontId="37" fillId="0" borderId="42" xfId="0" applyFont="1" applyFill="1" applyBorder="1">
      <alignment vertical="center"/>
    </xf>
    <xf numFmtId="0" fontId="37" fillId="0" borderId="16" xfId="0" applyFont="1" applyFill="1" applyBorder="1" applyAlignment="1">
      <alignment horizontal="justify" vertical="center"/>
    </xf>
    <xf numFmtId="183" fontId="37" fillId="0" borderId="15" xfId="0" applyNumberFormat="1" applyFont="1" applyFill="1" applyBorder="1">
      <alignment vertical="center"/>
    </xf>
    <xf numFmtId="183" fontId="37" fillId="0" borderId="0" xfId="0" applyNumberFormat="1" applyFont="1" applyFill="1" applyBorder="1">
      <alignment vertical="center"/>
    </xf>
    <xf numFmtId="0" fontId="38" fillId="0" borderId="16" xfId="0" applyFont="1" applyFill="1" applyBorder="1" applyAlignment="1">
      <alignment horizontal="justify" vertical="center"/>
    </xf>
    <xf numFmtId="0" fontId="37" fillId="0" borderId="45" xfId="0" applyFont="1" applyFill="1" applyBorder="1">
      <alignment vertical="center"/>
    </xf>
    <xf numFmtId="0" fontId="37" fillId="0" borderId="54" xfId="0" applyFont="1" applyFill="1" applyBorder="1" applyAlignment="1">
      <alignment horizontal="justify" vertical="center"/>
    </xf>
    <xf numFmtId="0" fontId="37" fillId="0" borderId="29" xfId="0" applyFont="1" applyFill="1" applyBorder="1" applyAlignment="1">
      <alignment horizontal="center" vertical="center" wrapText="1"/>
    </xf>
    <xf numFmtId="186" fontId="37" fillId="0" borderId="0" xfId="0" applyNumberFormat="1" applyFont="1" applyFill="1">
      <alignment vertical="center"/>
    </xf>
    <xf numFmtId="0" fontId="0" fillId="0" borderId="69" xfId="0" applyFont="1" applyFill="1" applyBorder="1" applyAlignment="1">
      <alignment vertical="center"/>
    </xf>
    <xf numFmtId="0" fontId="0" fillId="0" borderId="28" xfId="0" applyFont="1" applyFill="1" applyBorder="1" applyAlignment="1">
      <alignment vertical="center"/>
    </xf>
    <xf numFmtId="0" fontId="0" fillId="0" borderId="41" xfId="0" applyFont="1" applyFill="1" applyBorder="1" applyAlignment="1">
      <alignment vertical="center"/>
    </xf>
    <xf numFmtId="0" fontId="0" fillId="0" borderId="13" xfId="0" applyFont="1" applyFill="1" applyBorder="1" applyAlignment="1">
      <alignment vertical="center"/>
    </xf>
    <xf numFmtId="183" fontId="0" fillId="0" borderId="20"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40" xfId="0" applyFont="1" applyFill="1" applyBorder="1" applyAlignment="1">
      <alignment vertical="center"/>
    </xf>
    <xf numFmtId="0" fontId="0" fillId="0" borderId="51" xfId="0" applyFont="1" applyFill="1" applyBorder="1" applyAlignment="1">
      <alignment vertical="center"/>
    </xf>
    <xf numFmtId="3" fontId="0" fillId="0" borderId="0" xfId="0" applyNumberFormat="1" applyFont="1" applyFill="1" applyBorder="1" applyAlignment="1">
      <alignment horizontal="right" vertical="center"/>
    </xf>
    <xf numFmtId="0" fontId="37" fillId="0" borderId="0" xfId="0" applyFont="1" applyFill="1" applyAlignment="1">
      <alignment horizontal="center" vertical="center"/>
    </xf>
    <xf numFmtId="0" fontId="37" fillId="0" borderId="12" xfId="0" applyFont="1" applyFill="1" applyBorder="1" applyAlignment="1">
      <alignment horizontal="center" vertical="center" shrinkToFit="1"/>
    </xf>
    <xf numFmtId="182" fontId="27" fillId="0" borderId="0" xfId="0" applyNumberFormat="1" applyFont="1" applyFill="1" applyAlignment="1">
      <alignment horizontal="left" vertical="center"/>
    </xf>
    <xf numFmtId="182" fontId="27" fillId="0" borderId="33" xfId="0" applyNumberFormat="1" applyFont="1" applyFill="1" applyBorder="1" applyAlignment="1">
      <alignment horizontal="right" vertical="center"/>
    </xf>
    <xf numFmtId="0" fontId="27" fillId="0" borderId="1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horizontal="left" vertical="center"/>
    </xf>
    <xf numFmtId="0" fontId="27" fillId="0" borderId="37"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17" xfId="0" applyNumberFormat="1" applyFont="1" applyFill="1" applyBorder="1" applyAlignment="1">
      <alignment horizontal="center" vertical="center"/>
    </xf>
    <xf numFmtId="0" fontId="0" fillId="0" borderId="0" xfId="0" applyFont="1">
      <alignment vertical="center"/>
    </xf>
    <xf numFmtId="0" fontId="27" fillId="0" borderId="23" xfId="0" applyFont="1" applyFill="1" applyBorder="1" applyAlignment="1">
      <alignment horizontal="distributed" vertical="center" shrinkToFit="1"/>
    </xf>
    <xf numFmtId="0" fontId="0" fillId="0" borderId="36" xfId="0" applyFont="1" applyFill="1" applyBorder="1" applyAlignment="1">
      <alignment vertical="center"/>
    </xf>
    <xf numFmtId="179" fontId="0" fillId="0" borderId="0" xfId="0" applyNumberFormat="1" applyFont="1" applyFill="1" applyBorder="1" applyAlignment="1">
      <alignment horizontal="right" vertical="center" indent="1"/>
    </xf>
    <xf numFmtId="179"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0" fontId="37" fillId="0" borderId="31"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0" xfId="0" applyFont="1" applyFill="1" applyBorder="1" applyAlignment="1">
      <alignment horizontal="right" vertical="center"/>
    </xf>
    <xf numFmtId="0" fontId="37" fillId="0" borderId="30"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0" xfId="0" applyFont="1" applyFill="1" applyBorder="1" applyAlignment="1">
      <alignment vertical="center"/>
    </xf>
    <xf numFmtId="0" fontId="0" fillId="0" borderId="0" xfId="0" applyFont="1" applyAlignment="1">
      <alignment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Alignment="1">
      <alignment horizontal="left" vertical="center"/>
    </xf>
    <xf numFmtId="0" fontId="0" fillId="0" borderId="0" xfId="0" applyAlignment="1">
      <alignment horizontal="center" vertical="center"/>
    </xf>
    <xf numFmtId="183" fontId="39" fillId="0" borderId="0" xfId="0" applyNumberFormat="1" applyFont="1" applyFill="1" applyBorder="1" applyAlignment="1">
      <alignment horizontal="right" vertical="center"/>
    </xf>
    <xf numFmtId="0" fontId="37" fillId="0" borderId="0" xfId="0" applyFont="1" applyFill="1" applyBorder="1" applyAlignment="1">
      <alignment vertical="center"/>
    </xf>
    <xf numFmtId="0" fontId="0" fillId="0" borderId="0" xfId="0" applyFill="1" applyAlignment="1">
      <alignment vertical="center"/>
    </xf>
    <xf numFmtId="181" fontId="0" fillId="0" borderId="0" xfId="0" applyNumberFormat="1" applyFont="1" applyFill="1" applyBorder="1" applyAlignment="1">
      <alignment vertical="center"/>
    </xf>
    <xf numFmtId="188" fontId="0" fillId="0" borderId="0" xfId="0" applyNumberFormat="1" applyFont="1" applyFill="1" applyBorder="1" applyAlignment="1">
      <alignment vertical="center"/>
    </xf>
    <xf numFmtId="0" fontId="0" fillId="0" borderId="25" xfId="0" applyFill="1" applyBorder="1" applyAlignment="1">
      <alignment horizontal="center" vertical="center"/>
    </xf>
    <xf numFmtId="41" fontId="19" fillId="0" borderId="0" xfId="0" applyNumberFormat="1" applyFont="1" applyFill="1" applyBorder="1" applyAlignment="1">
      <alignment horizontal="right" vertical="center"/>
    </xf>
    <xf numFmtId="183" fontId="26" fillId="0" borderId="0" xfId="33" applyNumberFormat="1" applyFont="1" applyFill="1" applyBorder="1" applyAlignment="1" applyProtection="1">
      <alignment horizontal="right" vertical="center"/>
    </xf>
    <xf numFmtId="0" fontId="0" fillId="0" borderId="24" xfId="0" applyFont="1" applyFill="1" applyBorder="1" applyAlignment="1">
      <alignment vertical="center"/>
    </xf>
    <xf numFmtId="0" fontId="27" fillId="0" borderId="55"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14"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7" fillId="0" borderId="37"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0" fillId="0" borderId="0" xfId="0" applyFill="1">
      <alignment vertical="center"/>
    </xf>
    <xf numFmtId="0" fontId="0" fillId="0" borderId="143" xfId="0" applyFont="1" applyFill="1" applyBorder="1" applyAlignment="1">
      <alignment vertical="center"/>
    </xf>
    <xf numFmtId="189" fontId="0" fillId="0" borderId="1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0" fontId="0" fillId="0" borderId="16" xfId="0" applyFont="1" applyFill="1" applyBorder="1" applyAlignment="1">
      <alignment vertical="center"/>
    </xf>
    <xf numFmtId="0" fontId="0" fillId="0" borderId="16" xfId="0" applyFont="1" applyFill="1" applyBorder="1" applyAlignment="1">
      <alignment vertical="center" shrinkToFit="1"/>
    </xf>
    <xf numFmtId="0" fontId="0" fillId="0" borderId="23" xfId="0" applyFont="1" applyFill="1" applyBorder="1" applyAlignment="1">
      <alignment vertical="center"/>
    </xf>
    <xf numFmtId="0" fontId="0" fillId="0" borderId="140" xfId="0" applyFont="1" applyFill="1" applyBorder="1" applyAlignment="1">
      <alignment vertical="center"/>
    </xf>
    <xf numFmtId="189" fontId="0" fillId="0" borderId="141" xfId="0" applyNumberFormat="1" applyFont="1" applyFill="1" applyBorder="1" applyAlignment="1">
      <alignment horizontal="right" vertical="center"/>
    </xf>
    <xf numFmtId="183" fontId="0" fillId="0" borderId="0" xfId="0" applyNumberFormat="1" applyFont="1" applyFill="1" applyBorder="1" applyAlignment="1">
      <alignment vertical="center"/>
    </xf>
    <xf numFmtId="184" fontId="0" fillId="0" borderId="14" xfId="0"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47" xfId="0" applyFill="1" applyBorder="1" applyAlignment="1">
      <alignment horizontal="center" vertical="center"/>
    </xf>
    <xf numFmtId="0" fontId="0" fillId="0" borderId="14" xfId="0" applyFill="1" applyBorder="1" applyAlignment="1">
      <alignment horizontal="center" vertical="center" shrinkToFit="1"/>
    </xf>
    <xf numFmtId="189" fontId="0" fillId="0" borderId="125" xfId="0" applyNumberFormat="1" applyFont="1" applyFill="1" applyBorder="1" applyAlignment="1">
      <alignment horizontal="right" vertical="center"/>
    </xf>
    <xf numFmtId="193" fontId="37" fillId="0" borderId="172" xfId="0" applyNumberFormat="1" applyFont="1" applyFill="1" applyBorder="1" applyAlignment="1">
      <alignment horizontal="right" vertical="center"/>
    </xf>
    <xf numFmtId="179" fontId="0" fillId="0" borderId="15" xfId="0" applyNumberFormat="1" applyFont="1" applyFill="1" applyBorder="1" applyAlignment="1">
      <alignment vertical="center"/>
    </xf>
    <xf numFmtId="179" fontId="0" fillId="0" borderId="141" xfId="0" applyNumberFormat="1" applyFont="1" applyFill="1" applyBorder="1" applyAlignment="1">
      <alignment vertical="center"/>
    </xf>
    <xf numFmtId="183" fontId="0" fillId="0" borderId="141" xfId="0" applyNumberFormat="1" applyFont="1" applyFill="1" applyBorder="1" applyAlignment="1">
      <alignment horizontal="right" vertical="center"/>
    </xf>
    <xf numFmtId="183" fontId="0" fillId="0" borderId="15" xfId="0" applyNumberFormat="1" applyFont="1" applyFill="1" applyBorder="1">
      <alignment vertical="center"/>
    </xf>
    <xf numFmtId="183" fontId="0" fillId="0" borderId="0" xfId="0" applyNumberFormat="1" applyFont="1" applyFill="1" applyBorder="1">
      <alignment vertical="center"/>
    </xf>
    <xf numFmtId="188" fontId="37" fillId="0" borderId="171" xfId="0" applyNumberFormat="1" applyFont="1" applyFill="1" applyBorder="1">
      <alignment vertical="center"/>
    </xf>
    <xf numFmtId="188" fontId="0" fillId="0" borderId="171" xfId="0" applyNumberFormat="1" applyFont="1" applyFill="1" applyBorder="1">
      <alignment vertical="center"/>
    </xf>
    <xf numFmtId="184" fontId="37" fillId="0" borderId="0" xfId="0" applyNumberFormat="1" applyFont="1" applyFill="1" applyBorder="1" applyAlignment="1">
      <alignment horizontal="right" vertical="center" shrinkToFit="1"/>
    </xf>
    <xf numFmtId="184" fontId="37" fillId="0" borderId="14" xfId="0" applyNumberFormat="1" applyFont="1" applyFill="1" applyBorder="1" applyAlignment="1">
      <alignment horizontal="right" vertical="center"/>
    </xf>
    <xf numFmtId="203" fontId="0"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0" fillId="0" borderId="143" xfId="0" applyFont="1" applyFill="1" applyBorder="1" applyAlignment="1">
      <alignment horizontal="right" vertical="center"/>
    </xf>
    <xf numFmtId="0" fontId="0" fillId="0" borderId="0" xfId="0" applyFill="1" applyBorder="1" applyAlignment="1">
      <alignment horizontal="right" vertical="center"/>
    </xf>
    <xf numFmtId="0" fontId="0" fillId="0" borderId="0" xfId="0" applyFont="1" applyFill="1" applyBorder="1" applyAlignment="1">
      <alignment vertical="center" shrinkToFit="1"/>
    </xf>
    <xf numFmtId="181" fontId="0" fillId="0" borderId="0" xfId="0" applyNumberFormat="1" applyFont="1" applyFill="1" applyBorder="1" applyAlignment="1">
      <alignment vertical="center" shrinkToFit="1"/>
    </xf>
    <xf numFmtId="177" fontId="0" fillId="0" borderId="0" xfId="0" applyNumberFormat="1" applyFont="1" applyFill="1" applyBorder="1" applyAlignment="1">
      <alignment vertical="center" shrinkToFit="1"/>
    </xf>
    <xf numFmtId="0" fontId="37" fillId="0" borderId="27" xfId="0" applyFont="1" applyFill="1" applyBorder="1" applyAlignment="1">
      <alignment horizontal="center" vertical="center"/>
    </xf>
    <xf numFmtId="188" fontId="0" fillId="0" borderId="176" xfId="0" applyNumberFormat="1" applyFont="1" applyFill="1" applyBorder="1">
      <alignment vertical="center"/>
    </xf>
    <xf numFmtId="180" fontId="37" fillId="0" borderId="142"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0" fontId="27" fillId="0" borderId="140" xfId="0" applyFont="1" applyFill="1" applyBorder="1" applyAlignment="1">
      <alignment horizontal="center" vertical="center"/>
    </xf>
    <xf numFmtId="0" fontId="27" fillId="0" borderId="142" xfId="0" applyFont="1" applyFill="1" applyBorder="1" applyAlignment="1">
      <alignment horizontal="center" vertical="center"/>
    </xf>
    <xf numFmtId="197" fontId="20"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84" fontId="0" fillId="0" borderId="15" xfId="0" applyNumberFormat="1" applyFont="1" applyFill="1" applyBorder="1" applyAlignment="1">
      <alignment vertical="center"/>
    </xf>
    <xf numFmtId="184" fontId="37" fillId="0" borderId="0" xfId="0" applyNumberFormat="1" applyFont="1" applyFill="1" applyBorder="1" applyAlignment="1">
      <alignment horizontal="right" vertical="center"/>
    </xf>
    <xf numFmtId="198" fontId="37" fillId="0" borderId="199" xfId="0" applyNumberFormat="1" applyFont="1" applyFill="1" applyBorder="1" applyAlignment="1">
      <alignment horizontal="center" vertical="center"/>
    </xf>
    <xf numFmtId="182" fontId="27" fillId="0" borderId="167"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182" fontId="28" fillId="0" borderId="200" xfId="0" applyNumberFormat="1" applyFont="1" applyFill="1" applyBorder="1" applyAlignment="1">
      <alignment horizontal="right" vertical="center"/>
    </xf>
    <xf numFmtId="0" fontId="43" fillId="0" borderId="0" xfId="0" applyFont="1" applyFill="1" applyAlignment="1">
      <alignment vertical="center"/>
    </xf>
    <xf numFmtId="193" fontId="0" fillId="0" borderId="172"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0" fontId="43" fillId="0" borderId="0" xfId="0" applyFont="1" applyFill="1">
      <alignment vertical="center"/>
    </xf>
    <xf numFmtId="199" fontId="44" fillId="0" borderId="25" xfId="0" applyNumberFormat="1" applyFont="1" applyFill="1" applyBorder="1" applyAlignment="1">
      <alignment vertical="center"/>
    </xf>
    <xf numFmtId="0" fontId="44" fillId="0" borderId="25" xfId="0" applyFont="1" applyFill="1" applyBorder="1" applyAlignment="1">
      <alignment horizontal="center" vertical="center"/>
    </xf>
    <xf numFmtId="188" fontId="0" fillId="0" borderId="141" xfId="0" applyNumberFormat="1" applyFont="1" applyFill="1" applyBorder="1" applyAlignment="1">
      <alignment horizontal="right" vertical="center"/>
    </xf>
    <xf numFmtId="0" fontId="19" fillId="0" borderId="0" xfId="0" applyFont="1" applyFill="1" applyBorder="1" applyAlignment="1">
      <alignment vertical="center"/>
    </xf>
    <xf numFmtId="182" fontId="0" fillId="0" borderId="0" xfId="0" applyNumberFormat="1" applyFont="1" applyFill="1" applyAlignment="1">
      <alignment vertical="center"/>
    </xf>
    <xf numFmtId="198" fontId="0" fillId="0" borderId="208" xfId="0" applyNumberFormat="1" applyFont="1" applyFill="1" applyBorder="1" applyAlignment="1">
      <alignment horizontal="center" vertical="center"/>
    </xf>
    <xf numFmtId="0" fontId="0" fillId="0" borderId="39" xfId="0" applyFont="1" applyFill="1" applyBorder="1" applyAlignment="1">
      <alignment vertical="center" shrinkToFit="1"/>
    </xf>
    <xf numFmtId="184" fontId="19" fillId="0" borderId="0" xfId="0" applyNumberFormat="1" applyFont="1" applyFill="1" applyBorder="1" applyAlignment="1">
      <alignment horizontal="right" vertical="center" shrinkToFit="1"/>
    </xf>
    <xf numFmtId="182" fontId="19" fillId="0" borderId="0" xfId="0" applyNumberFormat="1" applyFont="1" applyFill="1" applyBorder="1" applyAlignment="1">
      <alignment vertical="center"/>
    </xf>
    <xf numFmtId="49" fontId="0" fillId="0" borderId="25" xfId="0" applyNumberFormat="1" applyFont="1" applyFill="1" applyBorder="1" applyAlignment="1">
      <alignment horizontal="center" vertical="center"/>
    </xf>
    <xf numFmtId="49" fontId="0" fillId="0" borderId="25" xfId="0" applyNumberFormat="1" applyFont="1" applyFill="1" applyBorder="1" applyAlignment="1">
      <alignment vertical="center"/>
    </xf>
    <xf numFmtId="49" fontId="0" fillId="0" borderId="26" xfId="0" applyNumberFormat="1" applyFont="1" applyFill="1" applyBorder="1" applyAlignment="1">
      <alignment vertical="center"/>
    </xf>
    <xf numFmtId="184" fontId="19" fillId="0" borderId="14"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0" fontId="19" fillId="0" borderId="194" xfId="0" applyFont="1" applyFill="1" applyBorder="1" applyAlignment="1">
      <alignment horizontal="center" vertical="center"/>
    </xf>
    <xf numFmtId="206" fontId="0" fillId="0" borderId="14" xfId="0" applyNumberFormat="1" applyFont="1" applyFill="1" applyBorder="1" applyAlignment="1">
      <alignment vertical="center"/>
    </xf>
    <xf numFmtId="206" fontId="0" fillId="0" borderId="0" xfId="0" applyNumberFormat="1" applyFont="1" applyFill="1" applyBorder="1" applyAlignment="1">
      <alignment vertical="center"/>
    </xf>
    <xf numFmtId="0" fontId="0" fillId="0" borderId="37" xfId="0" applyFont="1" applyFill="1" applyBorder="1" applyAlignment="1">
      <alignment horizontal="center" vertical="center"/>
    </xf>
    <xf numFmtId="0" fontId="37" fillId="0" borderId="27" xfId="0" applyFont="1" applyFill="1" applyBorder="1" applyAlignment="1">
      <alignment horizontal="center" vertical="center"/>
    </xf>
    <xf numFmtId="182" fontId="37" fillId="0" borderId="73" xfId="0" applyNumberFormat="1" applyFont="1" applyFill="1" applyBorder="1" applyAlignment="1">
      <alignment horizontal="right" vertical="center"/>
    </xf>
    <xf numFmtId="182" fontId="27" fillId="0" borderId="73" xfId="0" applyNumberFormat="1" applyFont="1" applyFill="1" applyBorder="1" applyAlignment="1">
      <alignment horizontal="right" vertical="center"/>
    </xf>
    <xf numFmtId="182" fontId="0" fillId="0" borderId="73" xfId="0" applyNumberFormat="1" applyFont="1" applyFill="1" applyBorder="1" applyAlignment="1">
      <alignment horizontal="right" vertical="center"/>
    </xf>
    <xf numFmtId="180" fontId="44" fillId="0" borderId="26" xfId="0" applyNumberFormat="1" applyFont="1" applyFill="1" applyBorder="1" applyAlignment="1">
      <alignment horizontal="center" vertical="center"/>
    </xf>
    <xf numFmtId="192" fontId="0" fillId="0" borderId="177" xfId="0" applyNumberFormat="1" applyFont="1" applyFill="1" applyBorder="1" applyAlignment="1">
      <alignment vertical="center"/>
    </xf>
    <xf numFmtId="0" fontId="37" fillId="0" borderId="177" xfId="0" applyFont="1" applyFill="1" applyBorder="1" applyAlignment="1">
      <alignment vertical="center"/>
    </xf>
    <xf numFmtId="0" fontId="37" fillId="0" borderId="64" xfId="0" applyFont="1" applyFill="1" applyBorder="1" applyAlignment="1">
      <alignment vertical="center"/>
    </xf>
    <xf numFmtId="0" fontId="37" fillId="0" borderId="140" xfId="0" applyFont="1" applyFill="1" applyBorder="1" applyAlignment="1">
      <alignment vertical="center"/>
    </xf>
    <xf numFmtId="0" fontId="39" fillId="0" borderId="140" xfId="0" applyFont="1" applyFill="1" applyBorder="1" applyAlignment="1">
      <alignment vertical="center"/>
    </xf>
    <xf numFmtId="184" fontId="37" fillId="0" borderId="0" xfId="0" applyNumberFormat="1" applyFont="1" applyFill="1" applyBorder="1" applyAlignment="1">
      <alignment vertical="center"/>
    </xf>
    <xf numFmtId="193" fontId="37" fillId="0" borderId="133" xfId="0" applyNumberFormat="1" applyFont="1" applyFill="1" applyBorder="1" applyAlignment="1">
      <alignment horizontal="center" vertical="center"/>
    </xf>
    <xf numFmtId="183" fontId="44" fillId="0" borderId="22" xfId="0" applyNumberFormat="1" applyFont="1" applyFill="1" applyBorder="1" applyAlignment="1">
      <alignment vertical="center"/>
    </xf>
    <xf numFmtId="41" fontId="44" fillId="0" borderId="22" xfId="0" applyNumberFormat="1" applyFont="1" applyFill="1" applyBorder="1" applyAlignment="1">
      <alignment horizontal="right" vertical="center"/>
    </xf>
    <xf numFmtId="183" fontId="44" fillId="0" borderId="22" xfId="0" applyNumberFormat="1" applyFont="1" applyFill="1" applyBorder="1" applyAlignment="1">
      <alignment horizontal="right" vertical="center"/>
    </xf>
    <xf numFmtId="183" fontId="44" fillId="0" borderId="22" xfId="33" applyNumberFormat="1" applyFont="1" applyFill="1" applyBorder="1" applyAlignment="1" applyProtection="1">
      <alignment horizontal="right" vertical="center"/>
    </xf>
    <xf numFmtId="188" fontId="43" fillId="0" borderId="58" xfId="0" applyNumberFormat="1" applyFont="1" applyFill="1" applyBorder="1" applyAlignment="1">
      <alignment horizontal="right" vertical="center"/>
    </xf>
    <xf numFmtId="0" fontId="43" fillId="0" borderId="0" xfId="0" applyFont="1" applyFill="1" applyBorder="1" applyAlignment="1">
      <alignment vertical="center"/>
    </xf>
    <xf numFmtId="206" fontId="44" fillId="0" borderId="145" xfId="0" applyNumberFormat="1" applyFont="1" applyFill="1" applyBorder="1" applyAlignment="1">
      <alignment vertical="center"/>
    </xf>
    <xf numFmtId="206" fontId="44" fillId="0" borderId="177" xfId="0" applyNumberFormat="1" applyFont="1" applyFill="1" applyBorder="1" applyAlignment="1">
      <alignment vertical="center"/>
    </xf>
    <xf numFmtId="179" fontId="44" fillId="0" borderId="148" xfId="0" applyNumberFormat="1" applyFont="1" applyFill="1" applyBorder="1" applyAlignment="1">
      <alignment vertical="center"/>
    </xf>
    <xf numFmtId="179" fontId="44" fillId="0" borderId="22" xfId="0" applyNumberFormat="1" applyFont="1" applyFill="1" applyBorder="1" applyAlignment="1">
      <alignment vertical="center"/>
    </xf>
    <xf numFmtId="184" fontId="43" fillId="0" borderId="0" xfId="0" applyNumberFormat="1" applyFont="1" applyFill="1" applyBorder="1" applyAlignment="1">
      <alignment vertical="center"/>
    </xf>
    <xf numFmtId="184" fontId="43" fillId="0" borderId="211" xfId="0" applyNumberFormat="1" applyFont="1" applyFill="1" applyBorder="1" applyAlignment="1">
      <alignment vertical="center"/>
    </xf>
    <xf numFmtId="184" fontId="43"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37" fillId="0" borderId="34" xfId="0" applyFont="1" applyFill="1" applyBorder="1" applyAlignment="1">
      <alignment horizontal="center" vertical="center"/>
    </xf>
    <xf numFmtId="183" fontId="44" fillId="0" borderId="153" xfId="0" applyNumberFormat="1" applyFont="1" applyFill="1" applyBorder="1" applyAlignment="1">
      <alignment horizontal="right" vertical="center"/>
    </xf>
    <xf numFmtId="188" fontId="44" fillId="0" borderId="211" xfId="0" applyNumberFormat="1" applyFont="1" applyFill="1" applyBorder="1" applyAlignment="1">
      <alignment horizontal="right" vertical="center"/>
    </xf>
    <xf numFmtId="184" fontId="37" fillId="0" borderId="141" xfId="0" applyNumberFormat="1" applyFont="1" applyFill="1" applyBorder="1" applyAlignment="1">
      <alignment horizontal="right" vertical="center" shrinkToFit="1"/>
    </xf>
    <xf numFmtId="184" fontId="19" fillId="0" borderId="141" xfId="0" applyNumberFormat="1" applyFont="1" applyFill="1" applyBorder="1" applyAlignment="1">
      <alignment horizontal="right" vertical="center" shrinkToFit="1"/>
    </xf>
    <xf numFmtId="182" fontId="19" fillId="0" borderId="141" xfId="0" applyNumberFormat="1" applyFont="1" applyFill="1" applyBorder="1" applyAlignment="1">
      <alignment vertical="center"/>
    </xf>
    <xf numFmtId="184" fontId="43" fillId="0" borderId="141" xfId="0" applyNumberFormat="1" applyFont="1" applyFill="1" applyBorder="1" applyAlignment="1">
      <alignment vertical="center"/>
    </xf>
    <xf numFmtId="184" fontId="43" fillId="0" borderId="153" xfId="0" applyNumberFormat="1" applyFont="1" applyFill="1" applyBorder="1" applyAlignment="1">
      <alignment vertical="center"/>
    </xf>
    <xf numFmtId="184" fontId="37" fillId="0" borderId="141" xfId="0" applyNumberFormat="1" applyFont="1" applyFill="1" applyBorder="1" applyAlignment="1">
      <alignment horizontal="right" vertical="center"/>
    </xf>
    <xf numFmtId="184" fontId="19" fillId="0" borderId="141" xfId="0" applyNumberFormat="1" applyFont="1" applyFill="1" applyBorder="1" applyAlignment="1">
      <alignment horizontal="right" vertical="center"/>
    </xf>
    <xf numFmtId="184" fontId="0" fillId="0" borderId="145" xfId="0" applyNumberFormat="1" applyFont="1" applyFill="1" applyBorder="1" applyAlignment="1">
      <alignment horizontal="right" vertical="center"/>
    </xf>
    <xf numFmtId="184" fontId="43" fillId="0" borderId="141" xfId="0" applyNumberFormat="1" applyFont="1" applyFill="1" applyBorder="1" applyAlignment="1">
      <alignment horizontal="right" vertical="center"/>
    </xf>
    <xf numFmtId="184" fontId="43" fillId="0" borderId="211" xfId="0" applyNumberFormat="1" applyFont="1" applyFill="1" applyBorder="1" applyAlignment="1">
      <alignment horizontal="right" vertical="center"/>
    </xf>
    <xf numFmtId="184" fontId="43" fillId="0" borderId="153" xfId="0" applyNumberFormat="1" applyFont="1" applyFill="1" applyBorder="1" applyAlignment="1">
      <alignment horizontal="right" vertical="center"/>
    </xf>
    <xf numFmtId="176" fontId="43" fillId="0" borderId="0" xfId="0" applyNumberFormat="1" applyFont="1" applyFill="1" applyBorder="1" applyAlignment="1">
      <alignment horizontal="right" vertical="center"/>
    </xf>
    <xf numFmtId="177" fontId="43" fillId="0" borderId="0" xfId="0" applyNumberFormat="1" applyFont="1" applyFill="1" applyBorder="1" applyAlignment="1">
      <alignment horizontal="right" vertical="center"/>
    </xf>
    <xf numFmtId="3" fontId="43" fillId="0" borderId="0" xfId="0" applyNumberFormat="1" applyFont="1" applyFill="1" applyBorder="1" applyAlignment="1">
      <alignment horizontal="right" vertical="center"/>
    </xf>
    <xf numFmtId="176" fontId="50" fillId="0" borderId="0" xfId="0" applyNumberFormat="1" applyFont="1" applyFill="1" applyBorder="1" applyAlignment="1">
      <alignment horizontal="right" vertical="center"/>
    </xf>
    <xf numFmtId="206" fontId="43" fillId="0" borderId="0" xfId="0" applyNumberFormat="1" applyFont="1" applyFill="1" applyBorder="1" applyAlignment="1">
      <alignment horizontal="right" vertical="center"/>
    </xf>
    <xf numFmtId="177" fontId="50" fillId="0" borderId="0" xfId="0" applyNumberFormat="1" applyFont="1" applyFill="1" applyBorder="1" applyAlignment="1">
      <alignment horizontal="right" vertical="center"/>
    </xf>
    <xf numFmtId="0" fontId="27" fillId="0" borderId="176" xfId="0" applyFont="1" applyFill="1" applyBorder="1" applyAlignment="1">
      <alignment vertical="center"/>
    </xf>
    <xf numFmtId="0" fontId="43" fillId="0" borderId="130" xfId="0" applyFont="1" applyFill="1" applyBorder="1" applyAlignment="1">
      <alignment vertical="center"/>
    </xf>
    <xf numFmtId="0" fontId="43" fillId="0" borderId="130" xfId="0" applyFont="1" applyFill="1" applyBorder="1" applyAlignment="1">
      <alignment horizontal="center" vertical="center"/>
    </xf>
    <xf numFmtId="0" fontId="53" fillId="0" borderId="0" xfId="0" applyFont="1" applyFill="1" applyBorder="1" applyAlignment="1">
      <alignment horizontal="left" vertical="center"/>
    </xf>
    <xf numFmtId="0" fontId="43" fillId="0" borderId="0" xfId="0" applyFont="1" applyFill="1" applyBorder="1" applyAlignment="1">
      <alignment horizontal="right" vertical="center"/>
    </xf>
    <xf numFmtId="0" fontId="54" fillId="0" borderId="0" xfId="0" applyFont="1" applyFill="1" applyBorder="1" applyAlignment="1">
      <alignment vertical="center"/>
    </xf>
    <xf numFmtId="0" fontId="54" fillId="0" borderId="0" xfId="0" applyFont="1" applyFill="1" applyBorder="1" applyAlignment="1">
      <alignment horizontal="left" vertical="top" wrapText="1"/>
    </xf>
    <xf numFmtId="0" fontId="43" fillId="0" borderId="0" xfId="0" applyFont="1" applyFill="1" applyBorder="1" applyAlignment="1">
      <alignment horizontal="left" vertical="center" wrapText="1"/>
    </xf>
    <xf numFmtId="0" fontId="54" fillId="0" borderId="0" xfId="0" applyFont="1" applyFill="1" applyBorder="1" applyAlignment="1">
      <alignment horizontal="right" vertical="center"/>
    </xf>
    <xf numFmtId="182" fontId="54" fillId="0" borderId="0" xfId="0" applyNumberFormat="1" applyFont="1" applyFill="1" applyBorder="1" applyAlignment="1">
      <alignment horizontal="right" vertical="center"/>
    </xf>
    <xf numFmtId="0" fontId="54" fillId="0" borderId="239" xfId="0" applyFont="1" applyFill="1" applyBorder="1" applyAlignment="1">
      <alignment horizontal="center" vertical="center"/>
    </xf>
    <xf numFmtId="0" fontId="54" fillId="0" borderId="240" xfId="0" applyFont="1" applyFill="1" applyBorder="1" applyAlignment="1">
      <alignment horizontal="center" vertical="center"/>
    </xf>
    <xf numFmtId="0" fontId="57" fillId="0" borderId="232" xfId="0" applyFont="1" applyFill="1" applyBorder="1" applyAlignment="1">
      <alignment horizontal="center" vertical="center"/>
    </xf>
    <xf numFmtId="182" fontId="55" fillId="0" borderId="0" xfId="0" applyNumberFormat="1" applyFont="1" applyFill="1" applyBorder="1" applyAlignment="1">
      <alignment vertical="center"/>
    </xf>
    <xf numFmtId="182" fontId="52" fillId="0" borderId="0" xfId="0" applyNumberFormat="1" applyFont="1" applyFill="1" applyAlignment="1">
      <alignment vertical="center"/>
    </xf>
    <xf numFmtId="0" fontId="44" fillId="0" borderId="170" xfId="0" applyFont="1" applyFill="1" applyBorder="1" applyAlignment="1">
      <alignment horizontal="center" vertical="center"/>
    </xf>
    <xf numFmtId="0" fontId="44" fillId="0" borderId="144" xfId="0" applyFont="1" applyFill="1" applyBorder="1" applyAlignment="1">
      <alignment horizontal="center" vertical="center" shrinkToFit="1"/>
    </xf>
    <xf numFmtId="0" fontId="44" fillId="0" borderId="145" xfId="0" applyFont="1" applyFill="1" applyBorder="1" applyAlignment="1">
      <alignment horizontal="center" vertical="center" shrinkToFit="1"/>
    </xf>
    <xf numFmtId="0" fontId="44" fillId="0" borderId="51" xfId="0" applyFont="1" applyFill="1" applyBorder="1" applyAlignment="1">
      <alignment horizontal="center" vertical="center"/>
    </xf>
    <xf numFmtId="0" fontId="44" fillId="0" borderId="61" xfId="0" applyFont="1" applyFill="1" applyBorder="1" applyAlignment="1">
      <alignment horizontal="center" vertical="center"/>
    </xf>
    <xf numFmtId="182" fontId="43" fillId="0" borderId="0" xfId="0" applyNumberFormat="1" applyFont="1" applyFill="1" applyBorder="1" applyAlignment="1">
      <alignment horizontal="right" vertical="center"/>
    </xf>
    <xf numFmtId="182" fontId="43" fillId="0" borderId="141" xfId="0" applyNumberFormat="1" applyFont="1" applyFill="1" applyBorder="1" applyAlignment="1">
      <alignment horizontal="right" vertical="center"/>
    </xf>
    <xf numFmtId="182" fontId="44" fillId="0" borderId="0" xfId="0" applyNumberFormat="1" applyFont="1" applyFill="1" applyBorder="1" applyAlignment="1">
      <alignment horizontal="right" vertical="center"/>
    </xf>
    <xf numFmtId="182" fontId="0" fillId="0" borderId="190" xfId="0" applyNumberFormat="1" applyFont="1" applyFill="1" applyBorder="1" applyAlignment="1">
      <alignment horizontal="right" vertical="center"/>
    </xf>
    <xf numFmtId="0" fontId="20" fillId="0" borderId="0" xfId="0" applyFont="1" applyAlignment="1">
      <alignment vertical="center"/>
    </xf>
    <xf numFmtId="182" fontId="44" fillId="0" borderId="141" xfId="0" applyNumberFormat="1" applyFont="1" applyFill="1" applyBorder="1" applyAlignment="1">
      <alignment horizontal="right" vertical="center"/>
    </xf>
    <xf numFmtId="182" fontId="44" fillId="0" borderId="36" xfId="0" applyNumberFormat="1" applyFont="1" applyFill="1" applyBorder="1" applyAlignment="1">
      <alignment horizontal="right" vertical="center"/>
    </xf>
    <xf numFmtId="182" fontId="44" fillId="0" borderId="39" xfId="0" applyNumberFormat="1" applyFont="1" applyFill="1" applyBorder="1" applyAlignment="1">
      <alignment horizontal="right" vertical="center"/>
    </xf>
    <xf numFmtId="182" fontId="44" fillId="0" borderId="62" xfId="0" applyNumberFormat="1" applyFont="1" applyFill="1" applyBorder="1" applyAlignment="1">
      <alignment horizontal="right" vertical="center"/>
    </xf>
    <xf numFmtId="188" fontId="26" fillId="0" borderId="0" xfId="0" applyNumberFormat="1" applyFont="1" applyFill="1" applyBorder="1" applyAlignment="1">
      <alignment horizontal="right" vertical="center"/>
    </xf>
    <xf numFmtId="37" fontId="0" fillId="0" borderId="73" xfId="0" applyNumberFormat="1" applyFont="1" applyFill="1" applyBorder="1" applyAlignment="1">
      <alignment horizontal="right" vertical="center"/>
    </xf>
    <xf numFmtId="49" fontId="0" fillId="0" borderId="0" xfId="0" applyNumberFormat="1" applyFont="1" applyFill="1" applyBorder="1" applyAlignment="1">
      <alignment vertical="center"/>
    </xf>
    <xf numFmtId="0" fontId="20" fillId="0" borderId="0" xfId="0" applyFont="1" applyFill="1" applyBorder="1" applyAlignment="1">
      <alignment vertical="center"/>
    </xf>
    <xf numFmtId="182" fontId="19" fillId="0" borderId="125" xfId="0" applyNumberFormat="1" applyFont="1" applyFill="1" applyBorder="1" applyAlignment="1">
      <alignment horizontal="right" vertical="center"/>
    </xf>
    <xf numFmtId="182" fontId="19" fillId="0" borderId="209" xfId="0" applyNumberFormat="1" applyFont="1" applyFill="1" applyBorder="1" applyAlignment="1">
      <alignment horizontal="right" vertical="center"/>
    </xf>
    <xf numFmtId="0" fontId="43" fillId="0" borderId="0" xfId="0" applyFont="1" applyFill="1" applyAlignment="1">
      <alignment horizontal="right" vertical="center"/>
    </xf>
    <xf numFmtId="0" fontId="44" fillId="0" borderId="25" xfId="0" applyFont="1" applyFill="1" applyBorder="1" applyAlignment="1">
      <alignment horizontal="center" vertical="center" shrinkToFit="1"/>
    </xf>
    <xf numFmtId="193" fontId="43" fillId="0" borderId="0" xfId="0" applyNumberFormat="1" applyFont="1" applyFill="1" applyBorder="1" applyAlignment="1">
      <alignment vertical="center"/>
    </xf>
    <xf numFmtId="0" fontId="0" fillId="0" borderId="260" xfId="0" applyFont="1" applyFill="1" applyBorder="1" applyAlignment="1">
      <alignment vertical="center"/>
    </xf>
    <xf numFmtId="0" fontId="0" fillId="0" borderId="267" xfId="0" applyFont="1" applyFill="1" applyBorder="1" applyAlignment="1">
      <alignment horizontal="distributed" vertical="center" justifyLastLine="1"/>
    </xf>
    <xf numFmtId="0" fontId="0" fillId="0" borderId="227" xfId="0" applyFont="1" applyFill="1" applyBorder="1" applyAlignment="1">
      <alignment vertical="center"/>
    </xf>
    <xf numFmtId="0" fontId="0" fillId="0" borderId="267" xfId="0" applyFont="1" applyFill="1" applyBorder="1" applyAlignment="1">
      <alignment horizontal="distributed" vertical="center"/>
    </xf>
    <xf numFmtId="0" fontId="0" fillId="0" borderId="275" xfId="0" applyFont="1" applyFill="1" applyBorder="1" applyAlignment="1">
      <alignment horizontal="distributed" vertical="center"/>
    </xf>
    <xf numFmtId="0" fontId="0" fillId="0" borderId="0" xfId="0" applyFont="1" applyFill="1" applyBorder="1" applyAlignment="1">
      <alignment vertical="center" wrapText="1"/>
    </xf>
    <xf numFmtId="0" fontId="20" fillId="0" borderId="285" xfId="0" applyFont="1" applyFill="1" applyBorder="1" applyAlignment="1">
      <alignment horizontal="center" vertical="center"/>
    </xf>
    <xf numFmtId="0" fontId="44" fillId="0" borderId="287" xfId="0" applyFont="1" applyFill="1" applyBorder="1" applyAlignment="1">
      <alignment horizontal="center" vertical="center"/>
    </xf>
    <xf numFmtId="41" fontId="0" fillId="0" borderId="268" xfId="0" applyNumberFormat="1" applyFont="1" applyFill="1" applyBorder="1" applyAlignment="1">
      <alignment vertical="center"/>
    </xf>
    <xf numFmtId="0" fontId="0" fillId="0" borderId="285" xfId="0" applyFont="1" applyFill="1" applyBorder="1" applyAlignment="1">
      <alignment horizontal="center" vertical="center"/>
    </xf>
    <xf numFmtId="0" fontId="54" fillId="0" borderId="285" xfId="0" applyFont="1" applyFill="1" applyBorder="1" applyAlignment="1">
      <alignment horizontal="center" vertical="center"/>
    </xf>
    <xf numFmtId="0" fontId="19" fillId="0" borderId="0" xfId="0" applyFont="1" applyFill="1" applyBorder="1">
      <alignment vertical="center"/>
    </xf>
    <xf numFmtId="0" fontId="0" fillId="0" borderId="211" xfId="0" applyFont="1" applyFill="1" applyBorder="1" applyAlignment="1">
      <alignment vertical="center"/>
    </xf>
    <xf numFmtId="0" fontId="0" fillId="0" borderId="247" xfId="0" applyFont="1" applyFill="1" applyBorder="1" applyAlignment="1">
      <alignment vertical="center"/>
    </xf>
    <xf numFmtId="0" fontId="0" fillId="0" borderId="259" xfId="0" applyFont="1" applyFill="1" applyBorder="1" applyAlignment="1">
      <alignment vertical="center"/>
    </xf>
    <xf numFmtId="0" fontId="0" fillId="0" borderId="174" xfId="0" applyFont="1" applyFill="1" applyBorder="1" applyAlignment="1">
      <alignment vertical="center"/>
    </xf>
    <xf numFmtId="0" fontId="0" fillId="0" borderId="252" xfId="0" applyFont="1" applyFill="1" applyBorder="1" applyAlignment="1">
      <alignment vertical="center"/>
    </xf>
    <xf numFmtId="182" fontId="0" fillId="0" borderId="0" xfId="0" applyNumberFormat="1" applyFont="1" applyFill="1" applyBorder="1" applyAlignment="1">
      <alignment vertical="center"/>
    </xf>
    <xf numFmtId="182" fontId="0" fillId="0" borderId="14" xfId="0" applyNumberFormat="1" applyFont="1" applyFill="1" applyBorder="1" applyAlignment="1">
      <alignment vertical="center"/>
    </xf>
    <xf numFmtId="183" fontId="19" fillId="0" borderId="65" xfId="0" applyNumberFormat="1" applyFont="1" applyFill="1" applyBorder="1">
      <alignment vertical="center"/>
    </xf>
    <xf numFmtId="183" fontId="19" fillId="0" borderId="66" xfId="0" applyNumberFormat="1" applyFont="1" applyFill="1" applyBorder="1">
      <alignment vertical="center"/>
    </xf>
    <xf numFmtId="188" fontId="19" fillId="0" borderId="189" xfId="0" applyNumberFormat="1" applyFont="1" applyFill="1" applyBorder="1">
      <alignment vertical="center"/>
    </xf>
    <xf numFmtId="199" fontId="0" fillId="0" borderId="15" xfId="0" applyNumberFormat="1" applyFont="1" applyFill="1" applyBorder="1" applyAlignment="1">
      <alignment vertical="center"/>
    </xf>
    <xf numFmtId="200" fontId="0" fillId="0" borderId="15" xfId="0" applyNumberFormat="1" applyFont="1" applyFill="1" applyBorder="1" applyAlignment="1">
      <alignment vertical="center"/>
    </xf>
    <xf numFmtId="199" fontId="0" fillId="0" borderId="65" xfId="0" applyNumberFormat="1" applyFont="1" applyFill="1" applyBorder="1" applyAlignment="1">
      <alignment vertical="center"/>
    </xf>
    <xf numFmtId="41" fontId="0" fillId="0" borderId="14" xfId="0" applyNumberFormat="1" applyFont="1" applyFill="1" applyBorder="1" applyAlignment="1">
      <alignment vertical="center"/>
    </xf>
    <xf numFmtId="200" fontId="0" fillId="0" borderId="0" xfId="0" applyNumberFormat="1" applyFont="1" applyFill="1" applyBorder="1" applyAlignment="1">
      <alignment vertical="center"/>
    </xf>
    <xf numFmtId="41" fontId="0" fillId="0" borderId="20"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2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6" fontId="0" fillId="0" borderId="0" xfId="0" applyNumberFormat="1" applyFont="1" applyFill="1" applyBorder="1" applyAlignment="1" applyProtection="1">
      <alignment vertical="center"/>
    </xf>
    <xf numFmtId="182" fontId="0" fillId="0" borderId="20" xfId="0" applyNumberFormat="1" applyFont="1" applyFill="1" applyBorder="1" applyAlignment="1" applyProtection="1">
      <alignment vertical="center"/>
    </xf>
    <xf numFmtId="182" fontId="19" fillId="0" borderId="314" xfId="0" applyNumberFormat="1" applyFont="1" applyFill="1" applyBorder="1" applyAlignment="1" applyProtection="1">
      <alignment vertical="center"/>
    </xf>
    <xf numFmtId="182" fontId="19" fillId="0" borderId="211" xfId="0" applyNumberFormat="1" applyFont="1" applyFill="1" applyBorder="1" applyAlignment="1" applyProtection="1">
      <alignment vertical="center"/>
    </xf>
    <xf numFmtId="196" fontId="19" fillId="0" borderId="211" xfId="0" applyNumberFormat="1" applyFont="1" applyFill="1" applyBorder="1" applyAlignment="1" applyProtection="1">
      <alignment horizontal="right" vertical="center"/>
    </xf>
    <xf numFmtId="182" fontId="19" fillId="0" borderId="253" xfId="0" applyNumberFormat="1" applyFont="1" applyFill="1" applyBorder="1" applyAlignment="1" applyProtection="1">
      <alignment vertical="center"/>
    </xf>
    <xf numFmtId="185" fontId="0" fillId="0" borderId="0" xfId="0" applyNumberFormat="1" applyFont="1" applyFill="1" applyBorder="1" applyAlignment="1">
      <alignment vertical="center"/>
    </xf>
    <xf numFmtId="193" fontId="0" fillId="0" borderId="0" xfId="0" applyNumberFormat="1" applyFont="1" applyFill="1" applyBorder="1" applyAlignment="1">
      <alignment horizontal="right" vertical="center"/>
    </xf>
    <xf numFmtId="38" fontId="26" fillId="0" borderId="0" xfId="33" applyFill="1" applyBorder="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179" fontId="44" fillId="0" borderId="22" xfId="0" applyNumberFormat="1" applyFont="1" applyFill="1" applyBorder="1" applyAlignment="1">
      <alignment horizontal="right" vertical="center"/>
    </xf>
    <xf numFmtId="179" fontId="44" fillId="0" borderId="58" xfId="0" applyNumberFormat="1" applyFont="1" applyFill="1" applyBorder="1" applyAlignment="1">
      <alignment horizontal="right" vertical="center"/>
    </xf>
    <xf numFmtId="0" fontId="0" fillId="0" borderId="0" xfId="0" applyFont="1" applyFill="1" applyBorder="1" applyAlignment="1">
      <alignment horizontal="distributed" vertical="center"/>
    </xf>
    <xf numFmtId="182" fontId="0" fillId="0" borderId="0" xfId="0" applyNumberFormat="1" applyFont="1" applyFill="1" applyBorder="1" applyAlignment="1">
      <alignment horizontal="right" vertical="center"/>
    </xf>
    <xf numFmtId="0" fontId="44" fillId="0" borderId="64" xfId="0" applyFont="1" applyFill="1" applyBorder="1" applyAlignment="1">
      <alignment horizontal="center" vertical="center"/>
    </xf>
    <xf numFmtId="0" fontId="0" fillId="0" borderId="0" xfId="0" applyFont="1" applyFill="1" applyAlignment="1">
      <alignment horizontal="center" vertical="center"/>
    </xf>
    <xf numFmtId="0" fontId="0" fillId="0" borderId="211" xfId="0" applyFont="1" applyFill="1" applyBorder="1" applyAlignment="1">
      <alignment horizontal="left" vertical="center"/>
    </xf>
    <xf numFmtId="206" fontId="43" fillId="0" borderId="0"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0" fontId="54" fillId="0" borderId="0" xfId="0" applyFont="1" applyFill="1" applyBorder="1" applyAlignment="1">
      <alignment horizontal="left" vertical="center" wrapText="1"/>
    </xf>
    <xf numFmtId="182" fontId="0" fillId="0" borderId="125"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2" fontId="27" fillId="0" borderId="0" xfId="0" applyNumberFormat="1" applyFont="1" applyFill="1" applyBorder="1" applyAlignment="1">
      <alignment horizontal="left" vertical="center"/>
    </xf>
    <xf numFmtId="182" fontId="0" fillId="0" borderId="0" xfId="0" applyNumberFormat="1" applyFont="1" applyFill="1" applyBorder="1" applyAlignment="1">
      <alignment vertical="center"/>
    </xf>
    <xf numFmtId="0" fontId="5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27" fillId="0" borderId="0" xfId="0" applyFont="1" applyFill="1" applyBorder="1" applyAlignment="1">
      <alignment horizontal="right" vertical="center"/>
    </xf>
    <xf numFmtId="0" fontId="27" fillId="0" borderId="33" xfId="0" applyFont="1" applyFill="1" applyBorder="1" applyAlignment="1">
      <alignment horizontal="right" vertical="center"/>
    </xf>
    <xf numFmtId="0" fontId="27" fillId="0" borderId="11" xfId="0" applyFont="1" applyFill="1" applyBorder="1" applyAlignment="1">
      <alignment horizontal="center" vertical="center"/>
    </xf>
    <xf numFmtId="182" fontId="27" fillId="0" borderId="0" xfId="0" applyNumberFormat="1" applyFont="1" applyFill="1" applyBorder="1" applyAlignment="1">
      <alignment vertical="top" wrapText="1"/>
    </xf>
    <xf numFmtId="0" fontId="0" fillId="0" borderId="32" xfId="0" applyFont="1" applyFill="1" applyBorder="1" applyAlignment="1">
      <alignment horizontal="center" vertical="center"/>
    </xf>
    <xf numFmtId="0" fontId="0" fillId="0" borderId="3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25" xfId="0" applyFont="1" applyFill="1" applyBorder="1" applyAlignment="1">
      <alignment horizontal="center" vertical="center"/>
    </xf>
    <xf numFmtId="188" fontId="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shrinkToFit="1"/>
    </xf>
    <xf numFmtId="41" fontId="43"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0" fontId="27" fillId="0" borderId="140" xfId="0" applyFont="1" applyFill="1" applyBorder="1" applyAlignment="1">
      <alignment horizontal="distributed" vertical="center"/>
    </xf>
    <xf numFmtId="0" fontId="27" fillId="0" borderId="23" xfId="0" applyFont="1" applyFill="1" applyBorder="1" applyAlignment="1">
      <alignment horizontal="distributed" vertical="center"/>
    </xf>
    <xf numFmtId="0" fontId="19" fillId="0" borderId="64"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0" xfId="0"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0" xfId="0" applyNumberFormat="1" applyFont="1" applyFill="1" applyBorder="1" applyAlignment="1">
      <alignment vertical="center"/>
    </xf>
    <xf numFmtId="184" fontId="0" fillId="0" borderId="125" xfId="0" applyNumberFormat="1" applyFont="1" applyFill="1" applyBorder="1" applyAlignment="1">
      <alignment horizontal="right" vertical="center"/>
    </xf>
    <xf numFmtId="0" fontId="37" fillId="0" borderId="0" xfId="0" applyFont="1" applyFill="1" applyBorder="1" applyAlignment="1">
      <alignment horizontal="right" vertical="center"/>
    </xf>
    <xf numFmtId="0" fontId="37" fillId="0" borderId="0" xfId="0" applyFont="1" applyFill="1" applyAlignment="1">
      <alignment horizontal="center" vertical="top"/>
    </xf>
    <xf numFmtId="183" fontId="26" fillId="0" borderId="0" xfId="34" applyNumberFormat="1" applyFont="1" applyFill="1" applyBorder="1" applyAlignment="1" applyProtection="1">
      <alignment horizontal="right" vertical="center"/>
    </xf>
    <xf numFmtId="183" fontId="26" fillId="0" borderId="0" xfId="0" applyNumberFormat="1" applyFont="1" applyFill="1" applyBorder="1" applyAlignment="1">
      <alignment horizontal="right" vertical="center"/>
    </xf>
    <xf numFmtId="183" fontId="37" fillId="0" borderId="0" xfId="0" applyNumberFormat="1" applyFont="1" applyFill="1" applyBorder="1" applyAlignment="1">
      <alignment horizontal="right" vertical="center"/>
    </xf>
    <xf numFmtId="183" fontId="44" fillId="0" borderId="0" xfId="0" applyNumberFormat="1" applyFont="1" applyFill="1" applyBorder="1" applyAlignment="1">
      <alignment horizontal="right" vertical="center"/>
    </xf>
    <xf numFmtId="182" fontId="43" fillId="0" borderId="0" xfId="0" applyNumberFormat="1" applyFont="1" applyFill="1" applyBorder="1" applyAlignment="1">
      <alignment vertical="center"/>
    </xf>
    <xf numFmtId="192" fontId="0" fillId="0" borderId="0" xfId="0" applyNumberFormat="1" applyFont="1" applyFill="1" applyBorder="1" applyAlignment="1">
      <alignment vertical="center"/>
    </xf>
    <xf numFmtId="182" fontId="43" fillId="0" borderId="125" xfId="0" applyNumberFormat="1" applyFont="1" applyFill="1" applyBorder="1" applyAlignment="1">
      <alignment vertical="center"/>
    </xf>
    <xf numFmtId="182" fontId="43" fillId="0" borderId="136" xfId="0" applyNumberFormat="1" applyFont="1" applyFill="1" applyBorder="1" applyAlignment="1">
      <alignment vertical="center"/>
    </xf>
    <xf numFmtId="182" fontId="43" fillId="0" borderId="177" xfId="0" applyNumberFormat="1" applyFont="1" applyFill="1" applyBorder="1" applyAlignment="1">
      <alignment vertical="center"/>
    </xf>
    <xf numFmtId="182" fontId="44" fillId="0" borderId="0" xfId="0" applyNumberFormat="1" applyFont="1" applyFill="1" applyBorder="1" applyAlignment="1">
      <alignment vertical="center"/>
    </xf>
    <xf numFmtId="192" fontId="19" fillId="0" borderId="0" xfId="0" applyNumberFormat="1" applyFont="1" applyFill="1" applyBorder="1" applyAlignment="1">
      <alignment vertical="center"/>
    </xf>
    <xf numFmtId="182" fontId="44" fillId="0" borderId="125" xfId="0" applyNumberFormat="1" applyFont="1" applyFill="1" applyBorder="1" applyAlignment="1">
      <alignment vertical="center"/>
    </xf>
    <xf numFmtId="182" fontId="44" fillId="0" borderId="211" xfId="0" applyNumberFormat="1" applyFont="1" applyFill="1" applyBorder="1" applyAlignment="1">
      <alignment horizontal="right" vertical="center"/>
    </xf>
    <xf numFmtId="183" fontId="0" fillId="0" borderId="0" xfId="33" applyNumberFormat="1" applyFont="1" applyFill="1" applyBorder="1" applyAlignment="1" applyProtection="1">
      <alignment horizontal="right" vertical="center"/>
    </xf>
    <xf numFmtId="0" fontId="0" fillId="0" borderId="0" xfId="0" applyFont="1" applyFill="1" applyBorder="1" applyAlignment="1">
      <alignment vertical="center"/>
    </xf>
    <xf numFmtId="0" fontId="0" fillId="0" borderId="46" xfId="0" applyFont="1" applyFill="1" applyBorder="1" applyAlignment="1">
      <alignment horizontal="center" vertical="center"/>
    </xf>
    <xf numFmtId="182" fontId="26" fillId="0" borderId="0" xfId="34" applyNumberFormat="1" applyFont="1" applyFill="1" applyBorder="1" applyAlignment="1" applyProtection="1">
      <alignment vertical="center"/>
    </xf>
    <xf numFmtId="183" fontId="44" fillId="0" borderId="211" xfId="0" applyNumberFormat="1" applyFont="1" applyFill="1" applyBorder="1" applyAlignment="1">
      <alignment horizontal="right" vertical="center"/>
    </xf>
    <xf numFmtId="183" fontId="44" fillId="0" borderId="211" xfId="34" applyNumberFormat="1" applyFont="1" applyFill="1" applyBorder="1" applyAlignment="1" applyProtection="1">
      <alignment horizontal="right" vertical="center"/>
    </xf>
    <xf numFmtId="184" fontId="0" fillId="0" borderId="14" xfId="0" applyNumberFormat="1" applyFont="1" applyFill="1" applyBorder="1" applyAlignment="1">
      <alignment vertical="center"/>
    </xf>
    <xf numFmtId="197" fontId="19" fillId="0" borderId="0" xfId="0" applyNumberFormat="1" applyFont="1" applyFill="1" applyBorder="1" applyAlignment="1">
      <alignment horizontal="right" vertical="center"/>
    </xf>
    <xf numFmtId="201" fontId="43" fillId="0" borderId="0" xfId="0" applyNumberFormat="1" applyFont="1" applyFill="1" applyBorder="1" applyAlignment="1">
      <alignment horizontal="right" vertical="center"/>
    </xf>
    <xf numFmtId="176" fontId="19" fillId="0" borderId="136" xfId="0" applyNumberFormat="1" applyFont="1" applyFill="1" applyBorder="1" applyAlignment="1">
      <alignment horizontal="right" vertical="center"/>
    </xf>
    <xf numFmtId="201" fontId="19" fillId="0" borderId="211" xfId="0" applyNumberFormat="1" applyFont="1" applyFill="1" applyBorder="1" applyAlignment="1">
      <alignment horizontal="right" vertical="center"/>
    </xf>
    <xf numFmtId="206" fontId="43" fillId="0" borderId="211" xfId="0" applyNumberFormat="1" applyFont="1" applyFill="1" applyBorder="1" applyAlignment="1">
      <alignment horizontal="center" vertical="center"/>
    </xf>
    <xf numFmtId="201" fontId="43" fillId="0" borderId="211" xfId="0" applyNumberFormat="1" applyFont="1" applyFill="1" applyBorder="1" applyAlignment="1">
      <alignment horizontal="right" vertical="center"/>
    </xf>
    <xf numFmtId="177" fontId="19" fillId="0" borderId="211" xfId="0" applyNumberFormat="1" applyFont="1" applyFill="1" applyBorder="1" applyAlignment="1">
      <alignment vertical="center" shrinkToFit="1"/>
    </xf>
    <xf numFmtId="177" fontId="44" fillId="0" borderId="211" xfId="0" applyNumberFormat="1" applyFont="1" applyFill="1" applyBorder="1" applyAlignment="1">
      <alignment vertical="center" shrinkToFit="1"/>
    </xf>
    <xf numFmtId="177" fontId="44" fillId="0" borderId="211" xfId="0" applyNumberFormat="1" applyFont="1" applyFill="1" applyBorder="1" applyAlignment="1">
      <alignment horizontal="right" vertical="center"/>
    </xf>
    <xf numFmtId="37" fontId="44" fillId="0" borderId="90" xfId="0" applyNumberFormat="1" applyFont="1" applyFill="1" applyBorder="1" applyAlignment="1">
      <alignment horizontal="right" vertical="center"/>
    </xf>
    <xf numFmtId="37" fontId="44" fillId="0" borderId="74" xfId="0" applyNumberFormat="1" applyFont="1" applyFill="1" applyBorder="1" applyAlignment="1">
      <alignment horizontal="right" vertical="center"/>
    </xf>
    <xf numFmtId="184" fontId="44" fillId="0" borderId="241" xfId="0" applyNumberFormat="1" applyFont="1" applyFill="1" applyBorder="1" applyAlignment="1">
      <alignment vertical="center"/>
    </xf>
    <xf numFmtId="184" fontId="60" fillId="0" borderId="10" xfId="0" applyNumberFormat="1" applyFont="1" applyFill="1" applyBorder="1" applyAlignment="1">
      <alignment vertical="center"/>
    </xf>
    <xf numFmtId="184" fontId="44" fillId="0" borderId="10" xfId="0" applyNumberFormat="1" applyFont="1" applyFill="1" applyBorder="1" applyAlignment="1">
      <alignment vertical="center"/>
    </xf>
    <xf numFmtId="184" fontId="44" fillId="0" borderId="206" xfId="0" applyNumberFormat="1" applyFont="1" applyFill="1" applyBorder="1" applyAlignment="1">
      <alignment horizontal="right" vertical="center"/>
    </xf>
    <xf numFmtId="184" fontId="44" fillId="0" borderId="130" xfId="0" applyNumberFormat="1" applyFont="1" applyFill="1" applyBorder="1" applyAlignment="1">
      <alignment horizontal="right" vertical="center"/>
    </xf>
    <xf numFmtId="184" fontId="44" fillId="0" borderId="13" xfId="0" applyNumberFormat="1" applyFont="1" applyFill="1" applyBorder="1" applyAlignment="1">
      <alignment horizontal="right" vertical="center"/>
    </xf>
    <xf numFmtId="184" fontId="44" fillId="0" borderId="36" xfId="0" applyNumberFormat="1" applyFont="1" applyFill="1" applyBorder="1" applyAlignment="1">
      <alignment horizontal="right" vertical="center"/>
    </xf>
    <xf numFmtId="184" fontId="44" fillId="0" borderId="145" xfId="0" applyNumberFormat="1" applyFont="1" applyFill="1" applyBorder="1" applyAlignment="1">
      <alignment vertical="center"/>
    </xf>
    <xf numFmtId="184" fontId="44" fillId="0" borderId="22" xfId="0" applyNumberFormat="1" applyFont="1" applyFill="1" applyBorder="1" applyAlignment="1">
      <alignment vertical="center"/>
    </xf>
    <xf numFmtId="41" fontId="43" fillId="0" borderId="141" xfId="0" applyNumberFormat="1" applyFont="1" applyFill="1" applyBorder="1" applyAlignment="1">
      <alignment horizontal="right" vertical="center"/>
    </xf>
    <xf numFmtId="189" fontId="19" fillId="0" borderId="125" xfId="0" applyNumberFormat="1" applyFont="1" applyFill="1" applyBorder="1" applyAlignment="1">
      <alignment horizontal="right" vertical="center"/>
    </xf>
    <xf numFmtId="189" fontId="19" fillId="0" borderId="0" xfId="0" applyNumberFormat="1" applyFont="1" applyFill="1" applyBorder="1" applyAlignment="1">
      <alignment horizontal="right" vertical="center"/>
    </xf>
    <xf numFmtId="189" fontId="0" fillId="0" borderId="14" xfId="0" applyNumberFormat="1" applyFont="1" applyFill="1" applyBorder="1" applyAlignment="1">
      <alignment horizontal="center" vertical="center"/>
    </xf>
    <xf numFmtId="189" fontId="19" fillId="0" borderId="14" xfId="0" applyNumberFormat="1" applyFont="1" applyFill="1" applyBorder="1" applyAlignment="1">
      <alignment vertical="center"/>
    </xf>
    <xf numFmtId="189" fontId="19" fillId="0" borderId="0" xfId="0" applyNumberFormat="1" applyFont="1" applyFill="1" applyBorder="1" applyAlignment="1">
      <alignment vertical="center"/>
    </xf>
    <xf numFmtId="189" fontId="43" fillId="0" borderId="14" xfId="0" applyNumberFormat="1" applyFont="1" applyFill="1" applyBorder="1" applyAlignment="1">
      <alignment vertical="center"/>
    </xf>
    <xf numFmtId="189" fontId="43" fillId="0" borderId="0" xfId="0" applyNumberFormat="1" applyFont="1" applyFill="1" applyBorder="1" applyAlignment="1">
      <alignment vertical="center"/>
    </xf>
    <xf numFmtId="184" fontId="19" fillId="0" borderId="0" xfId="0" applyNumberFormat="1" applyFont="1" applyFill="1" applyBorder="1" applyAlignment="1">
      <alignment vertical="center"/>
    </xf>
    <xf numFmtId="189" fontId="43" fillId="0" borderId="255" xfId="0" applyNumberFormat="1" applyFont="1" applyFill="1" applyBorder="1" applyAlignment="1">
      <alignment vertical="center"/>
    </xf>
    <xf numFmtId="184" fontId="43" fillId="0" borderId="148" xfId="0" applyNumberFormat="1" applyFont="1" applyFill="1" applyBorder="1" applyAlignment="1">
      <alignment vertical="center"/>
    </xf>
    <xf numFmtId="189" fontId="43" fillId="0" borderId="148" xfId="0" applyNumberFormat="1" applyFont="1" applyFill="1" applyBorder="1" applyAlignment="1">
      <alignment vertical="center"/>
    </xf>
    <xf numFmtId="189" fontId="43" fillId="0" borderId="314" xfId="0" applyNumberFormat="1" applyFont="1" applyFill="1" applyBorder="1" applyAlignment="1">
      <alignment vertical="center"/>
    </xf>
    <xf numFmtId="41" fontId="44" fillId="0" borderId="288" xfId="0" applyNumberFormat="1" applyFont="1" applyFill="1" applyBorder="1" applyAlignment="1">
      <alignment vertical="center"/>
    </xf>
    <xf numFmtId="183" fontId="44" fillId="0" borderId="211" xfId="0" applyNumberFormat="1" applyFont="1" applyFill="1" applyBorder="1" applyAlignment="1">
      <alignment vertical="center"/>
    </xf>
    <xf numFmtId="181" fontId="44" fillId="0" borderId="211" xfId="0" applyNumberFormat="1" applyFont="1" applyFill="1" applyBorder="1" applyAlignment="1">
      <alignment vertical="center"/>
    </xf>
    <xf numFmtId="197" fontId="49" fillId="0" borderId="211" xfId="0" applyNumberFormat="1" applyFont="1" applyFill="1" applyBorder="1" applyAlignment="1">
      <alignment vertical="center"/>
    </xf>
    <xf numFmtId="41" fontId="44" fillId="0" borderId="211" xfId="0" applyNumberFormat="1" applyFont="1" applyFill="1" applyBorder="1" applyAlignment="1">
      <alignment vertical="center"/>
    </xf>
    <xf numFmtId="203" fontId="44" fillId="0" borderId="211" xfId="0" applyNumberFormat="1" applyFont="1" applyFill="1" applyBorder="1" applyAlignment="1">
      <alignment vertical="center"/>
    </xf>
    <xf numFmtId="41" fontId="43" fillId="0" borderId="211" xfId="0" applyNumberFormat="1" applyFont="1" applyFill="1" applyBorder="1" applyAlignment="1">
      <alignment vertical="center"/>
    </xf>
    <xf numFmtId="203" fontId="43" fillId="0" borderId="211" xfId="0" applyNumberFormat="1" applyFont="1" applyFill="1" applyBorder="1" applyAlignment="1">
      <alignment vertical="center"/>
    </xf>
    <xf numFmtId="197" fontId="44" fillId="0" borderId="211" xfId="0" applyNumberFormat="1" applyFont="1" applyFill="1" applyBorder="1" applyAlignment="1">
      <alignment vertical="center"/>
    </xf>
    <xf numFmtId="183" fontId="26" fillId="0" borderId="0" xfId="0" applyNumberFormat="1" applyFont="1" applyFill="1" applyBorder="1" applyAlignment="1">
      <alignment vertical="center"/>
    </xf>
    <xf numFmtId="183" fontId="19" fillId="0" borderId="22" xfId="0" applyNumberFormat="1" applyFont="1" applyFill="1" applyBorder="1" applyAlignment="1">
      <alignment vertical="center"/>
    </xf>
    <xf numFmtId="193" fontId="44" fillId="0" borderId="157" xfId="0" applyNumberFormat="1" applyFont="1" applyFill="1" applyBorder="1" applyAlignment="1">
      <alignment horizontal="right" vertical="center"/>
    </xf>
    <xf numFmtId="38" fontId="44" fillId="0" borderId="211" xfId="33" applyFont="1" applyFill="1" applyBorder="1" applyAlignment="1">
      <alignment horizontal="right" vertical="center"/>
    </xf>
    <xf numFmtId="0" fontId="27" fillId="0" borderId="33" xfId="0" applyFont="1" applyFill="1" applyBorder="1" applyAlignment="1">
      <alignment vertical="center"/>
    </xf>
    <xf numFmtId="201" fontId="51" fillId="0" borderId="0" xfId="0" applyNumberFormat="1" applyFont="1" applyFill="1" applyBorder="1" applyAlignment="1">
      <alignment horizontal="center" vertical="center"/>
    </xf>
    <xf numFmtId="201" fontId="51" fillId="0" borderId="141"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41" xfId="0" applyNumberFormat="1" applyFont="1" applyFill="1" applyBorder="1" applyAlignment="1">
      <alignment horizontal="right" vertical="center"/>
    </xf>
    <xf numFmtId="0" fontId="0" fillId="0" borderId="180" xfId="0" applyFont="1" applyFill="1" applyBorder="1" applyAlignment="1">
      <alignment horizontal="center" vertical="center"/>
    </xf>
    <xf numFmtId="0" fontId="0" fillId="0" borderId="181" xfId="0" applyFont="1" applyFill="1" applyBorder="1" applyAlignment="1">
      <alignment horizontal="center" vertical="center"/>
    </xf>
    <xf numFmtId="0" fontId="0" fillId="0" borderId="184" xfId="0" applyFont="1" applyFill="1" applyBorder="1" applyAlignment="1">
      <alignment horizontal="center" vertical="center"/>
    </xf>
    <xf numFmtId="0" fontId="0" fillId="0" borderId="186" xfId="0" applyFont="1" applyFill="1" applyBorder="1" applyAlignment="1">
      <alignment horizontal="center" vertical="center"/>
    </xf>
    <xf numFmtId="38" fontId="26" fillId="0" borderId="197" xfId="33" applyFill="1" applyBorder="1">
      <alignment vertical="center"/>
    </xf>
    <xf numFmtId="38" fontId="26" fillId="0" borderId="57" xfId="33" applyFill="1" applyBorder="1">
      <alignment vertical="center"/>
    </xf>
    <xf numFmtId="182" fontId="44" fillId="0" borderId="211"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183" xfId="0" applyFont="1" applyFill="1" applyBorder="1" applyAlignment="1">
      <alignment horizontal="center" vertical="center"/>
    </xf>
    <xf numFmtId="0" fontId="0" fillId="0" borderId="21" xfId="0" applyFill="1" applyBorder="1" applyAlignment="1">
      <alignment horizontal="left" vertical="center"/>
    </xf>
    <xf numFmtId="0" fontId="0" fillId="0" borderId="21" xfId="0" applyFont="1" applyFill="1" applyBorder="1" applyAlignment="1">
      <alignment horizontal="left" vertical="center"/>
    </xf>
    <xf numFmtId="0" fontId="0" fillId="0" borderId="0" xfId="0" applyFont="1" applyFill="1" applyBorder="1" applyAlignment="1">
      <alignment horizontal="left" vertical="center"/>
    </xf>
    <xf numFmtId="0" fontId="0" fillId="0" borderId="178"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155"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140" xfId="0" applyFont="1" applyFill="1" applyBorder="1" applyAlignment="1">
      <alignment horizontal="distributed" vertical="center"/>
    </xf>
    <xf numFmtId="0" fontId="0" fillId="0" borderId="23" xfId="0" applyFont="1" applyFill="1" applyBorder="1" applyAlignment="1">
      <alignment horizontal="distributed" vertical="center"/>
    </xf>
    <xf numFmtId="177" fontId="44" fillId="0" borderId="211" xfId="0" applyNumberFormat="1" applyFont="1" applyFill="1" applyBorder="1" applyAlignment="1">
      <alignment horizontal="right" vertical="center"/>
    </xf>
    <xf numFmtId="177" fontId="44" fillId="0" borderId="153" xfId="0" applyNumberFormat="1" applyFont="1" applyFill="1" applyBorder="1" applyAlignment="1">
      <alignment horizontal="right" vertical="center"/>
    </xf>
    <xf numFmtId="203" fontId="51" fillId="0" borderId="0" xfId="0" applyNumberFormat="1" applyFont="1" applyFill="1" applyBorder="1" applyAlignment="1">
      <alignment horizontal="right" vertical="center"/>
    </xf>
    <xf numFmtId="203" fontId="51" fillId="0" borderId="141" xfId="0" applyNumberFormat="1" applyFont="1" applyFill="1" applyBorder="1" applyAlignment="1">
      <alignment horizontal="right" vertical="center"/>
    </xf>
    <xf numFmtId="0" fontId="0" fillId="0" borderId="182" xfId="0" applyFont="1" applyFill="1" applyBorder="1" applyAlignment="1">
      <alignment horizontal="center" vertical="center"/>
    </xf>
    <xf numFmtId="201" fontId="51" fillId="0" borderId="211" xfId="0" applyNumberFormat="1" applyFont="1" applyFill="1" applyBorder="1" applyAlignment="1">
      <alignment horizontal="center" vertical="center"/>
    </xf>
    <xf numFmtId="201" fontId="51" fillId="0" borderId="153" xfId="0" applyNumberFormat="1" applyFont="1" applyFill="1" applyBorder="1" applyAlignment="1">
      <alignment horizontal="center" vertical="center"/>
    </xf>
    <xf numFmtId="206" fontId="0" fillId="0" borderId="0" xfId="0" applyNumberFormat="1" applyFont="1" applyFill="1" applyBorder="1" applyAlignment="1">
      <alignment horizontal="center" vertical="center"/>
    </xf>
    <xf numFmtId="206" fontId="43" fillId="0" borderId="0" xfId="0" applyNumberFormat="1" applyFont="1" applyFill="1" applyBorder="1" applyAlignment="1">
      <alignment horizontal="center" vertical="center"/>
    </xf>
    <xf numFmtId="206" fontId="43" fillId="0" borderId="211" xfId="0" applyNumberFormat="1" applyFont="1" applyFill="1" applyBorder="1" applyAlignment="1">
      <alignment horizontal="center" vertical="center"/>
    </xf>
    <xf numFmtId="204" fontId="21" fillId="0" borderId="0" xfId="0" applyNumberFormat="1" applyFont="1" applyFill="1" applyBorder="1" applyAlignment="1">
      <alignment horizontal="center" vertical="center"/>
    </xf>
    <xf numFmtId="204" fontId="21" fillId="0" borderId="141" xfId="0" applyNumberFormat="1" applyFont="1" applyFill="1" applyBorder="1" applyAlignment="1">
      <alignment horizontal="center" vertical="center"/>
    </xf>
    <xf numFmtId="0" fontId="0" fillId="0" borderId="211" xfId="0" applyFont="1" applyFill="1" applyBorder="1" applyAlignment="1">
      <alignment horizontal="left" vertical="center"/>
    </xf>
    <xf numFmtId="203" fontId="21" fillId="0" borderId="0" xfId="0" applyNumberFormat="1" applyFont="1" applyFill="1" applyBorder="1" applyAlignment="1">
      <alignment horizontal="right" vertical="center"/>
    </xf>
    <xf numFmtId="203" fontId="21" fillId="0" borderId="141" xfId="0" applyNumberFormat="1" applyFont="1" applyFill="1" applyBorder="1" applyAlignment="1">
      <alignment horizontal="right" vertical="center"/>
    </xf>
    <xf numFmtId="0" fontId="18" fillId="0" borderId="0"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6" xfId="0" applyFont="1" applyFill="1" applyBorder="1" applyAlignment="1">
      <alignment horizontal="center" vertical="center"/>
    </xf>
    <xf numFmtId="0" fontId="21" fillId="0" borderId="140" xfId="0" applyFont="1" applyFill="1" applyBorder="1" applyAlignment="1">
      <alignment horizontal="distributed" vertical="center"/>
    </xf>
    <xf numFmtId="0" fontId="21" fillId="0" borderId="23" xfId="0" applyFont="1" applyFill="1" applyBorder="1" applyAlignment="1">
      <alignment horizontal="distributed" vertical="center"/>
    </xf>
    <xf numFmtId="0" fontId="0" fillId="0" borderId="142" xfId="0" applyFont="1" applyFill="1" applyBorder="1" applyAlignment="1">
      <alignment horizontal="center" vertical="center"/>
    </xf>
    <xf numFmtId="0" fontId="44" fillId="0" borderId="142" xfId="0" applyFont="1" applyFill="1" applyBorder="1" applyAlignment="1">
      <alignment horizontal="center" vertical="center"/>
    </xf>
    <xf numFmtId="0" fontId="44" fillId="0" borderId="16" xfId="0" applyFont="1" applyFill="1" applyBorder="1" applyAlignment="1">
      <alignment horizontal="center" vertical="center"/>
    </xf>
    <xf numFmtId="0" fontId="19" fillId="0" borderId="140" xfId="0" applyFont="1" applyFill="1" applyBorder="1" applyAlignment="1">
      <alignment horizontal="center" vertical="center"/>
    </xf>
    <xf numFmtId="0" fontId="19" fillId="0" borderId="23" xfId="0" applyFont="1" applyFill="1" applyBorder="1" applyAlignment="1">
      <alignment horizontal="center" vertical="center"/>
    </xf>
    <xf numFmtId="0" fontId="0" fillId="0" borderId="214" xfId="0" applyFont="1" applyFill="1" applyBorder="1" applyAlignment="1">
      <alignment horizontal="center" vertical="center"/>
    </xf>
    <xf numFmtId="0" fontId="0" fillId="0" borderId="215" xfId="0" applyFont="1" applyFill="1" applyBorder="1" applyAlignment="1">
      <alignment horizontal="center" vertical="center"/>
    </xf>
    <xf numFmtId="0" fontId="0" fillId="0" borderId="216"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42" xfId="0" applyFill="1" applyBorder="1" applyAlignment="1">
      <alignment horizontal="center" vertical="center"/>
    </xf>
    <xf numFmtId="0" fontId="0" fillId="0" borderId="18" xfId="0" applyFont="1" applyFill="1" applyBorder="1" applyAlignment="1">
      <alignment horizontal="center" vertical="center"/>
    </xf>
    <xf numFmtId="0" fontId="0" fillId="0" borderId="20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8" xfId="0" applyFont="1" applyFill="1" applyBorder="1" applyAlignment="1">
      <alignment horizontal="center" vertical="center"/>
    </xf>
    <xf numFmtId="0" fontId="20" fillId="0" borderId="140"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182" fontId="0" fillId="0" borderId="0" xfId="0" applyNumberFormat="1" applyFont="1" applyFill="1" applyAlignment="1">
      <alignment horizontal="center" vertical="center"/>
    </xf>
    <xf numFmtId="0" fontId="0" fillId="0" borderId="0" xfId="0" applyFont="1" applyFill="1" applyAlignment="1">
      <alignment horizontal="center" vertical="center"/>
    </xf>
    <xf numFmtId="183" fontId="43" fillId="0" borderId="0" xfId="0" applyNumberFormat="1" applyFont="1" applyFill="1" applyBorder="1" applyAlignment="1">
      <alignment horizontal="right" vertical="center"/>
    </xf>
    <xf numFmtId="183" fontId="0" fillId="0" borderId="0" xfId="0" applyNumberFormat="1" applyFont="1" applyFill="1" applyAlignment="1">
      <alignment horizontal="center" vertical="center"/>
    </xf>
    <xf numFmtId="182" fontId="43" fillId="0" borderId="0" xfId="0" applyNumberFormat="1" applyFont="1" applyFill="1" applyBorder="1" applyAlignment="1">
      <alignment horizontal="right" vertical="center"/>
    </xf>
    <xf numFmtId="182" fontId="43" fillId="0" borderId="141" xfId="0" applyNumberFormat="1" applyFont="1" applyFill="1" applyBorder="1" applyAlignment="1">
      <alignment horizontal="right" vertical="center"/>
    </xf>
    <xf numFmtId="182" fontId="19" fillId="0" borderId="177" xfId="0" applyNumberFormat="1" applyFont="1" applyFill="1" applyBorder="1" applyAlignment="1">
      <alignment horizontal="right" vertical="center"/>
    </xf>
    <xf numFmtId="182" fontId="19" fillId="0" borderId="153" xfId="0" applyNumberFormat="1" applyFont="1" applyFill="1" applyBorder="1" applyAlignment="1">
      <alignment horizontal="right" vertical="center"/>
    </xf>
    <xf numFmtId="0" fontId="0" fillId="0" borderId="185" xfId="0" applyFont="1" applyFill="1" applyBorder="1" applyAlignment="1">
      <alignment horizontal="center" vertical="center"/>
    </xf>
    <xf numFmtId="0" fontId="0" fillId="0" borderId="0" xfId="0" applyFill="1" applyBorder="1" applyAlignment="1">
      <alignment horizontal="left" vertical="center"/>
    </xf>
    <xf numFmtId="0" fontId="0" fillId="0" borderId="64" xfId="0" applyFont="1" applyFill="1" applyBorder="1" applyAlignment="1">
      <alignment horizontal="distributed" vertical="center"/>
    </xf>
    <xf numFmtId="0" fontId="0" fillId="0" borderId="154" xfId="0" applyFont="1" applyFill="1" applyBorder="1" applyAlignment="1">
      <alignment horizontal="distributed" vertical="center"/>
    </xf>
    <xf numFmtId="38" fontId="26" fillId="0" borderId="14" xfId="33" applyFill="1" applyBorder="1">
      <alignment vertical="center"/>
    </xf>
    <xf numFmtId="38" fontId="26" fillId="0" borderId="0" xfId="33" applyFill="1" applyBorder="1">
      <alignment vertical="center"/>
    </xf>
    <xf numFmtId="0" fontId="19" fillId="0" borderId="64" xfId="0" applyFont="1" applyFill="1" applyBorder="1" applyAlignment="1">
      <alignment horizontal="distributed" vertical="center"/>
    </xf>
    <xf numFmtId="0" fontId="19" fillId="0" borderId="177" xfId="0" applyFont="1" applyFill="1" applyBorder="1" applyAlignment="1">
      <alignment horizontal="distributed" vertical="center"/>
    </xf>
    <xf numFmtId="0" fontId="19" fillId="0" borderId="165" xfId="0" applyFont="1" applyFill="1" applyBorder="1" applyAlignment="1">
      <alignment horizontal="distributed" vertical="center"/>
    </xf>
    <xf numFmtId="183" fontId="19" fillId="0" borderId="177" xfId="0" applyNumberFormat="1" applyFont="1" applyFill="1" applyBorder="1" applyAlignment="1">
      <alignment horizontal="right" vertical="center"/>
    </xf>
    <xf numFmtId="183" fontId="43" fillId="0" borderId="14" xfId="0" applyNumberFormat="1" applyFont="1" applyFill="1" applyBorder="1" applyAlignment="1">
      <alignment horizontal="right" vertical="center"/>
    </xf>
    <xf numFmtId="183" fontId="19" fillId="0" borderId="145" xfId="0" applyNumberFormat="1" applyFont="1" applyFill="1" applyBorder="1" applyAlignment="1">
      <alignment horizontal="right" vertical="center"/>
    </xf>
    <xf numFmtId="0" fontId="0" fillId="0" borderId="2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38" fontId="26" fillId="0" borderId="145" xfId="33" applyFill="1" applyBorder="1">
      <alignment vertical="center"/>
    </xf>
    <xf numFmtId="38" fontId="26" fillId="0" borderId="211" xfId="33" applyFill="1" applyBorder="1">
      <alignment vertical="center"/>
    </xf>
    <xf numFmtId="0" fontId="44" fillId="0" borderId="64" xfId="0" applyFont="1" applyFill="1" applyBorder="1" applyAlignment="1">
      <alignment horizontal="center" vertical="center"/>
    </xf>
    <xf numFmtId="0" fontId="44" fillId="0" borderId="165" xfId="0" applyFont="1" applyFill="1" applyBorder="1" applyAlignment="1">
      <alignment horizontal="center" vertical="center"/>
    </xf>
    <xf numFmtId="0" fontId="21" fillId="0" borderId="25" xfId="0" applyFont="1" applyFill="1" applyBorder="1" applyAlignment="1">
      <alignment horizontal="distributed" vertical="center"/>
    </xf>
    <xf numFmtId="0" fontId="21" fillId="0" borderId="0" xfId="0" applyFont="1" applyFill="1" applyBorder="1" applyAlignment="1">
      <alignment horizontal="distributed" vertical="center"/>
    </xf>
    <xf numFmtId="0" fontId="21" fillId="0" borderId="16" xfId="0" applyFont="1" applyFill="1" applyBorder="1" applyAlignment="1">
      <alignment horizontal="distributed" vertical="center"/>
    </xf>
    <xf numFmtId="0" fontId="54" fillId="0" borderId="0" xfId="0" applyFont="1" applyFill="1" applyBorder="1" applyAlignment="1">
      <alignment horizontal="left" vertical="center"/>
    </xf>
    <xf numFmtId="0" fontId="54" fillId="0" borderId="184" xfId="0" applyFont="1" applyFill="1" applyBorder="1" applyAlignment="1">
      <alignment horizontal="center" vertical="center"/>
    </xf>
    <xf numFmtId="0" fontId="54" fillId="0" borderId="185" xfId="0" applyFont="1" applyFill="1" applyBorder="1" applyAlignment="1">
      <alignment horizontal="center" vertical="center"/>
    </xf>
    <xf numFmtId="0" fontId="54" fillId="0" borderId="224" xfId="0" applyFont="1" applyFill="1" applyBorder="1" applyAlignment="1">
      <alignment horizontal="right" vertical="center"/>
    </xf>
    <xf numFmtId="0" fontId="54" fillId="0" borderId="225" xfId="0" applyFont="1" applyFill="1" applyBorder="1" applyAlignment="1">
      <alignment horizontal="right" vertical="center"/>
    </xf>
    <xf numFmtId="0" fontId="55" fillId="0" borderId="0" xfId="0" applyFont="1" applyFill="1" applyBorder="1" applyAlignment="1">
      <alignment horizontal="left" vertical="top" wrapText="1"/>
    </xf>
    <xf numFmtId="0" fontId="0" fillId="0" borderId="130" xfId="0" applyFont="1" applyFill="1" applyBorder="1" applyAlignment="1">
      <alignment horizontal="left" vertical="center"/>
    </xf>
    <xf numFmtId="198" fontId="54" fillId="0" borderId="161" xfId="0" applyNumberFormat="1" applyFont="1" applyFill="1" applyBorder="1" applyAlignment="1">
      <alignment horizontal="center" vertical="center"/>
    </xf>
    <xf numFmtId="198" fontId="54" fillId="0" borderId="131" xfId="0" applyNumberFormat="1" applyFont="1" applyFill="1" applyBorder="1" applyAlignment="1">
      <alignment horizontal="center" vertical="center"/>
    </xf>
    <xf numFmtId="0" fontId="54" fillId="0" borderId="228" xfId="0" applyFont="1" applyFill="1" applyBorder="1" applyAlignment="1">
      <alignment horizontal="center" vertical="center"/>
    </xf>
    <xf numFmtId="0" fontId="54" fillId="0" borderId="229" xfId="0" applyFont="1" applyFill="1" applyBorder="1" applyAlignment="1">
      <alignment horizontal="center" vertical="center"/>
    </xf>
    <xf numFmtId="0" fontId="54" fillId="0" borderId="230" xfId="0" applyFont="1" applyFill="1" applyBorder="1" applyAlignment="1">
      <alignment horizontal="center" vertical="center"/>
    </xf>
    <xf numFmtId="0" fontId="54" fillId="0" borderId="14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231" xfId="0" applyFont="1" applyFill="1" applyBorder="1" applyAlignment="1">
      <alignment horizontal="center" vertical="center"/>
    </xf>
    <xf numFmtId="182" fontId="0" fillId="0" borderId="0" xfId="0" applyNumberFormat="1" applyFont="1" applyFill="1" applyBorder="1" applyAlignment="1">
      <alignment horizontal="center" vertical="center"/>
    </xf>
    <xf numFmtId="182" fontId="0" fillId="0" borderId="23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1" xfId="0" applyFont="1" applyFill="1" applyBorder="1" applyAlignment="1">
      <alignment horizontal="center" vertical="center"/>
    </xf>
    <xf numFmtId="182" fontId="0" fillId="0" borderId="141" xfId="0" applyNumberFormat="1" applyFont="1" applyFill="1" applyBorder="1" applyAlignment="1">
      <alignment horizontal="center" vertical="center"/>
    </xf>
    <xf numFmtId="0" fontId="54" fillId="0" borderId="23" xfId="0" applyFont="1" applyFill="1" applyBorder="1" applyAlignment="1">
      <alignment horizontal="center" vertical="center"/>
    </xf>
    <xf numFmtId="0" fontId="54" fillId="0" borderId="64" xfId="0" applyFont="1" applyFill="1" applyBorder="1" applyAlignment="1">
      <alignment horizontal="center" vertical="center"/>
    </xf>
    <xf numFmtId="0" fontId="54" fillId="0" borderId="211" xfId="0" applyFont="1" applyFill="1" applyBorder="1" applyAlignment="1">
      <alignment horizontal="center" vertical="center"/>
    </xf>
    <xf numFmtId="0" fontId="54" fillId="0" borderId="252" xfId="0" applyFont="1" applyFill="1" applyBorder="1" applyAlignment="1">
      <alignment horizontal="center" vertical="center"/>
    </xf>
    <xf numFmtId="182" fontId="0" fillId="0" borderId="211" xfId="0" applyNumberFormat="1" applyFont="1" applyFill="1" applyBorder="1" applyAlignment="1">
      <alignment horizontal="center" vertical="center"/>
    </xf>
    <xf numFmtId="182" fontId="0" fillId="0" borderId="253" xfId="0" applyNumberFormat="1" applyFont="1" applyFill="1" applyBorder="1" applyAlignment="1">
      <alignment horizontal="center" vertical="center"/>
    </xf>
    <xf numFmtId="0" fontId="54" fillId="0" borderId="133" xfId="0" applyFont="1" applyFill="1" applyBorder="1" applyAlignment="1">
      <alignment horizontal="center" vertical="center"/>
    </xf>
    <xf numFmtId="0" fontId="54" fillId="0" borderId="223" xfId="0" applyFont="1" applyFill="1" applyBorder="1" applyAlignment="1">
      <alignment horizontal="center" vertical="center"/>
    </xf>
    <xf numFmtId="0" fontId="54" fillId="0" borderId="236" xfId="0" applyFont="1" applyFill="1" applyBorder="1" applyAlignment="1">
      <alignment horizontal="center" vertical="center"/>
    </xf>
    <xf numFmtId="0" fontId="54" fillId="0" borderId="237" xfId="0" applyFont="1" applyFill="1" applyBorder="1" applyAlignment="1">
      <alignment horizontal="center" vertical="center"/>
    </xf>
    <xf numFmtId="184" fontId="0" fillId="0" borderId="238" xfId="0" applyNumberFormat="1" applyFont="1" applyFill="1" applyBorder="1" applyAlignment="1">
      <alignment horizontal="center" vertical="center"/>
    </xf>
    <xf numFmtId="0" fontId="54" fillId="0" borderId="232" xfId="0" applyFont="1" applyFill="1" applyBorder="1" applyAlignment="1">
      <alignment horizontal="center" vertical="center"/>
    </xf>
    <xf numFmtId="0" fontId="54" fillId="0" borderId="233" xfId="0" applyFont="1" applyFill="1" applyBorder="1" applyAlignment="1">
      <alignment horizontal="center" vertical="center"/>
    </xf>
    <xf numFmtId="198" fontId="54" fillId="0" borderId="234" xfId="0" applyNumberFormat="1" applyFont="1" applyFill="1" applyBorder="1" applyAlignment="1">
      <alignment horizontal="center" vertical="center"/>
    </xf>
    <xf numFmtId="198" fontId="54" fillId="0" borderId="135" xfId="0" applyNumberFormat="1" applyFont="1" applyFill="1" applyBorder="1" applyAlignment="1">
      <alignment horizontal="center" vertical="center"/>
    </xf>
    <xf numFmtId="0" fontId="54" fillId="0" borderId="235" xfId="0" applyFont="1" applyFill="1" applyBorder="1" applyAlignment="1">
      <alignment horizontal="center" vertical="center"/>
    </xf>
    <xf numFmtId="184" fontId="0" fillId="0" borderId="57" xfId="0" applyNumberFormat="1" applyFont="1" applyFill="1" applyBorder="1" applyAlignment="1">
      <alignment horizontal="center" vertical="center"/>
    </xf>
    <xf numFmtId="0" fontId="54" fillId="0" borderId="140" xfId="0" applyFont="1" applyFill="1" applyBorder="1" applyAlignment="1">
      <alignment horizontal="distributed" vertical="center"/>
    </xf>
    <xf numFmtId="0" fontId="54" fillId="0" borderId="0" xfId="0" applyFont="1" applyFill="1" applyBorder="1" applyAlignment="1">
      <alignment horizontal="distributed" vertical="center"/>
    </xf>
    <xf numFmtId="182" fontId="0" fillId="0" borderId="132" xfId="0" applyNumberFormat="1" applyFont="1" applyFill="1" applyBorder="1" applyAlignment="1">
      <alignment horizontal="right" vertical="center"/>
    </xf>
    <xf numFmtId="182" fontId="0" fillId="0" borderId="156" xfId="0" applyNumberFormat="1" applyFont="1" applyFill="1" applyBorder="1" applyAlignment="1">
      <alignment horizontal="right" vertical="center"/>
    </xf>
    <xf numFmtId="38" fontId="19" fillId="0" borderId="132" xfId="33" applyFont="1" applyFill="1" applyBorder="1">
      <alignment vertical="center"/>
    </xf>
    <xf numFmtId="38" fontId="19" fillId="0" borderId="156" xfId="33" applyFont="1" applyFill="1" applyBorder="1">
      <alignment vertical="center"/>
    </xf>
    <xf numFmtId="182" fontId="44" fillId="0" borderId="16" xfId="0" applyNumberFormat="1" applyFont="1" applyFill="1" applyBorder="1" applyAlignment="1">
      <alignment vertical="center"/>
    </xf>
    <xf numFmtId="182" fontId="44" fillId="0" borderId="66" xfId="0" applyNumberFormat="1" applyFont="1" applyFill="1" applyBorder="1" applyAlignment="1">
      <alignment vertical="center"/>
    </xf>
    <xf numFmtId="182" fontId="27" fillId="0" borderId="47" xfId="0" applyNumberFormat="1" applyFont="1" applyFill="1" applyBorder="1" applyAlignment="1">
      <alignment horizontal="distributed" vertical="center"/>
    </xf>
    <xf numFmtId="182" fontId="27" fillId="0" borderId="16" xfId="0" applyNumberFormat="1" applyFont="1" applyFill="1" applyBorder="1" applyAlignment="1">
      <alignment horizontal="right" vertical="center"/>
    </xf>
    <xf numFmtId="182" fontId="27" fillId="0" borderId="0" xfId="0" applyNumberFormat="1" applyFont="1" applyFill="1" applyBorder="1" applyAlignment="1">
      <alignment horizontal="right" vertical="center"/>
    </xf>
    <xf numFmtId="182" fontId="0" fillId="0" borderId="16" xfId="0" applyNumberFormat="1" applyFont="1" applyFill="1" applyBorder="1" applyAlignment="1">
      <alignment vertical="center"/>
    </xf>
    <xf numFmtId="182" fontId="0" fillId="0" borderId="0" xfId="0" applyNumberFormat="1" applyFont="1" applyFill="1" applyBorder="1" applyAlignment="1">
      <alignment vertical="center"/>
    </xf>
    <xf numFmtId="0" fontId="27" fillId="0" borderId="220" xfId="0" applyFont="1" applyFill="1" applyBorder="1" applyAlignment="1">
      <alignment horizontal="right" vertical="center" shrinkToFit="1"/>
    </xf>
    <xf numFmtId="182" fontId="27" fillId="0" borderId="76" xfId="0" applyNumberFormat="1" applyFont="1" applyFill="1" applyBorder="1" applyAlignment="1">
      <alignment horizontal="distributed" vertical="center"/>
    </xf>
    <xf numFmtId="182" fontId="27" fillId="0" borderId="176" xfId="0" applyNumberFormat="1" applyFont="1" applyFill="1" applyBorder="1" applyAlignment="1">
      <alignment horizontal="right" vertical="center"/>
    </xf>
    <xf numFmtId="182" fontId="0" fillId="0" borderId="176" xfId="0" applyNumberFormat="1" applyFont="1" applyFill="1" applyBorder="1" applyAlignment="1">
      <alignment horizontal="right" vertical="center"/>
    </xf>
    <xf numFmtId="182" fontId="44" fillId="0" borderId="219" xfId="0" applyNumberFormat="1" applyFont="1" applyFill="1" applyBorder="1" applyAlignment="1">
      <alignment vertical="center"/>
    </xf>
    <xf numFmtId="182" fontId="44" fillId="0" borderId="189" xfId="0" applyNumberFormat="1" applyFont="1" applyFill="1" applyBorder="1" applyAlignment="1">
      <alignment vertical="center"/>
    </xf>
    <xf numFmtId="182" fontId="0" fillId="0" borderId="188" xfId="0" applyNumberFormat="1" applyFont="1" applyFill="1" applyBorder="1" applyAlignment="1">
      <alignment vertical="center"/>
    </xf>
    <xf numFmtId="182" fontId="0" fillId="0" borderId="176" xfId="0" applyNumberFormat="1" applyFont="1" applyFill="1" applyBorder="1" applyAlignment="1">
      <alignment vertical="center"/>
    </xf>
    <xf numFmtId="182" fontId="0" fillId="0" borderId="219" xfId="0" applyNumberFormat="1" applyFont="1" applyFill="1" applyBorder="1" applyAlignment="1">
      <alignment vertical="center"/>
    </xf>
    <xf numFmtId="182" fontId="27" fillId="0" borderId="0" xfId="0" applyNumberFormat="1" applyFont="1" applyFill="1" applyBorder="1" applyAlignment="1">
      <alignment horizontal="left" vertical="center"/>
    </xf>
    <xf numFmtId="182" fontId="27" fillId="0" borderId="79" xfId="0" applyNumberFormat="1" applyFont="1" applyFill="1" applyBorder="1" applyAlignment="1">
      <alignment horizontal="center" vertical="center"/>
    </xf>
    <xf numFmtId="198" fontId="27" fillId="0" borderId="169" xfId="0" applyNumberFormat="1" applyFont="1" applyFill="1" applyBorder="1" applyAlignment="1">
      <alignment horizontal="center" vertical="center"/>
    </xf>
    <xf numFmtId="198" fontId="27" fillId="0" borderId="168" xfId="0" applyNumberFormat="1" applyFont="1" applyFill="1" applyBorder="1" applyAlignment="1">
      <alignment horizontal="center" vertical="center"/>
    </xf>
    <xf numFmtId="198" fontId="19" fillId="0" borderId="217" xfId="0" applyNumberFormat="1" applyFont="1" applyFill="1" applyBorder="1" applyAlignment="1">
      <alignment horizontal="center" vertical="center"/>
    </xf>
    <xf numFmtId="198" fontId="19" fillId="0" borderId="218" xfId="0" applyNumberFormat="1" applyFont="1" applyFill="1" applyBorder="1" applyAlignment="1">
      <alignment horizontal="center" vertical="center"/>
    </xf>
    <xf numFmtId="182" fontId="27" fillId="0" borderId="63" xfId="0" applyNumberFormat="1" applyFont="1" applyFill="1" applyBorder="1" applyAlignment="1">
      <alignment horizontal="distributed" vertical="center"/>
    </xf>
    <xf numFmtId="182" fontId="27" fillId="0" borderId="15"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2" fontId="0" fillId="0" borderId="75" xfId="0" applyNumberFormat="1" applyFont="1" applyFill="1" applyBorder="1" applyAlignment="1">
      <alignment vertical="center"/>
    </xf>
    <xf numFmtId="182" fontId="0" fillId="0" borderId="15" xfId="0" applyNumberFormat="1" applyFont="1" applyFill="1" applyBorder="1" applyAlignment="1">
      <alignment vertical="center"/>
    </xf>
    <xf numFmtId="182" fontId="44" fillId="0" borderId="75" xfId="0" applyNumberFormat="1" applyFont="1" applyFill="1" applyBorder="1" applyAlignment="1">
      <alignment vertical="center"/>
    </xf>
    <xf numFmtId="182" fontId="44" fillId="0" borderId="65" xfId="0" applyNumberFormat="1" applyFont="1" applyFill="1" applyBorder="1" applyAlignment="1">
      <alignment vertical="center"/>
    </xf>
    <xf numFmtId="182" fontId="58" fillId="0" borderId="0" xfId="0" applyNumberFormat="1" applyFont="1" applyFill="1" applyBorder="1" applyAlignment="1">
      <alignment horizontal="left" vertical="top" wrapText="1"/>
    </xf>
    <xf numFmtId="182" fontId="59" fillId="0" borderId="0" xfId="0" applyNumberFormat="1" applyFont="1" applyFill="1" applyAlignment="1">
      <alignment horizontal="left" vertical="center"/>
    </xf>
    <xf numFmtId="0" fontId="27" fillId="0" borderId="79" xfId="0" applyFont="1" applyFill="1" applyBorder="1" applyAlignment="1">
      <alignment horizontal="center" vertical="center"/>
    </xf>
    <xf numFmtId="0" fontId="27" fillId="0" borderId="92" xfId="0" applyFont="1" applyFill="1" applyBorder="1" applyAlignment="1">
      <alignment horizontal="distributed" vertical="center"/>
    </xf>
    <xf numFmtId="0" fontId="27" fillId="0" borderId="93" xfId="0" applyFont="1" applyFill="1" applyBorder="1" applyAlignment="1">
      <alignment horizontal="distributed" vertical="center"/>
    </xf>
    <xf numFmtId="182" fontId="0" fillId="0" borderId="75" xfId="0" applyNumberFormat="1" applyFont="1" applyFill="1" applyBorder="1" applyAlignment="1">
      <alignment horizontal="right" vertical="center"/>
    </xf>
    <xf numFmtId="0" fontId="52" fillId="0" borderId="0" xfId="0" applyFont="1" applyFill="1" applyBorder="1" applyAlignment="1">
      <alignment horizontal="left" vertical="center"/>
    </xf>
    <xf numFmtId="182" fontId="0" fillId="0" borderId="16" xfId="0" applyNumberFormat="1" applyFont="1" applyFill="1" applyBorder="1" applyAlignment="1">
      <alignment horizontal="right" vertical="center"/>
    </xf>
    <xf numFmtId="0" fontId="27" fillId="0" borderId="85" xfId="0" applyFont="1" applyFill="1" applyBorder="1" applyAlignment="1">
      <alignment horizontal="distributed" vertical="center" shrinkToFit="1"/>
    </xf>
    <xf numFmtId="198" fontId="27" fillId="0" borderId="191" xfId="0" applyNumberFormat="1" applyFont="1" applyFill="1" applyBorder="1" applyAlignment="1">
      <alignment horizontal="center" vertical="center"/>
    </xf>
    <xf numFmtId="198" fontId="27" fillId="0" borderId="192" xfId="0" applyNumberFormat="1" applyFont="1" applyFill="1" applyBorder="1" applyAlignment="1">
      <alignment horizontal="center" vertical="center"/>
    </xf>
    <xf numFmtId="0" fontId="27" fillId="0" borderId="42" xfId="0" applyFont="1" applyFill="1" applyBorder="1" applyAlignment="1">
      <alignment horizontal="distributed" vertical="center"/>
    </xf>
    <xf numFmtId="0" fontId="27" fillId="0" borderId="86" xfId="0" applyFont="1" applyFill="1" applyBorder="1" applyAlignment="1">
      <alignment horizontal="distributed" vertical="center"/>
    </xf>
    <xf numFmtId="182" fontId="0" fillId="0" borderId="219" xfId="0" applyNumberFormat="1" applyFont="1" applyFill="1" applyBorder="1" applyAlignment="1">
      <alignment horizontal="right" vertical="center"/>
    </xf>
    <xf numFmtId="0" fontId="27" fillId="0" borderId="0" xfId="0" applyFont="1" applyFill="1" applyBorder="1" applyAlignment="1">
      <alignment horizontal="left" vertical="center"/>
    </xf>
    <xf numFmtId="183" fontId="0" fillId="0" borderId="90" xfId="0" applyNumberFormat="1" applyFont="1" applyFill="1" applyBorder="1" applyAlignment="1">
      <alignment horizontal="right" vertical="center"/>
    </xf>
    <xf numFmtId="183" fontId="0" fillId="0" borderId="84" xfId="0" applyNumberFormat="1" applyFont="1" applyFill="1" applyBorder="1" applyAlignment="1">
      <alignment horizontal="right" vertical="center"/>
    </xf>
    <xf numFmtId="182" fontId="0" fillId="0" borderId="188" xfId="0" applyNumberFormat="1" applyFont="1" applyFill="1" applyBorder="1" applyAlignment="1">
      <alignment horizontal="right" vertical="center"/>
    </xf>
    <xf numFmtId="0" fontId="27" fillId="0" borderId="45" xfId="0" applyFont="1" applyFill="1" applyBorder="1" applyAlignment="1">
      <alignment horizontal="distributed" vertical="center"/>
    </xf>
    <xf numFmtId="0" fontId="27" fillId="0" borderId="87" xfId="0" applyFont="1" applyFill="1" applyBorder="1" applyAlignment="1">
      <alignment horizontal="distributed" vertical="center"/>
    </xf>
    <xf numFmtId="182" fontId="44" fillId="0" borderId="16" xfId="0" applyNumberFormat="1" applyFont="1" applyFill="1" applyBorder="1" applyAlignment="1">
      <alignment horizontal="right" vertical="center"/>
    </xf>
    <xf numFmtId="182" fontId="44" fillId="0" borderId="66" xfId="0" applyNumberFormat="1" applyFont="1" applyFill="1" applyBorder="1" applyAlignment="1">
      <alignment horizontal="right" vertical="center"/>
    </xf>
    <xf numFmtId="182" fontId="44" fillId="0" borderId="219" xfId="0" applyNumberFormat="1" applyFont="1" applyFill="1" applyBorder="1" applyAlignment="1">
      <alignment horizontal="right" vertical="center"/>
    </xf>
    <xf numFmtId="182" fontId="44" fillId="0" borderId="189" xfId="0" applyNumberFormat="1" applyFont="1" applyFill="1" applyBorder="1" applyAlignment="1">
      <alignment horizontal="right" vertical="center"/>
    </xf>
    <xf numFmtId="183" fontId="44" fillId="0" borderId="90" xfId="0" applyNumberFormat="1" applyFont="1" applyFill="1" applyBorder="1" applyAlignment="1">
      <alignment horizontal="right" vertical="center"/>
    </xf>
    <xf numFmtId="183" fontId="44" fillId="0" borderId="91" xfId="0" applyNumberFormat="1" applyFont="1" applyFill="1" applyBorder="1" applyAlignment="1">
      <alignment horizontal="right" vertical="center"/>
    </xf>
    <xf numFmtId="198" fontId="19" fillId="0" borderId="221" xfId="0" applyNumberFormat="1" applyFont="1" applyFill="1" applyBorder="1" applyAlignment="1">
      <alignment horizontal="center" vertical="center"/>
    </xf>
    <xf numFmtId="182" fontId="44" fillId="0" borderId="75" xfId="0" applyNumberFormat="1" applyFont="1" applyFill="1" applyBorder="1" applyAlignment="1">
      <alignment horizontal="right" vertical="center"/>
    </xf>
    <xf numFmtId="182" fontId="44" fillId="0" borderId="65" xfId="0" applyNumberFormat="1" applyFont="1" applyFill="1" applyBorder="1" applyAlignment="1">
      <alignment horizontal="right" vertical="center"/>
    </xf>
    <xf numFmtId="198" fontId="19" fillId="0" borderId="222" xfId="0" applyNumberFormat="1" applyFont="1" applyFill="1" applyBorder="1" applyAlignment="1">
      <alignment horizontal="center" vertical="center"/>
    </xf>
    <xf numFmtId="198" fontId="27" fillId="0" borderId="196" xfId="0" applyNumberFormat="1" applyFont="1" applyFill="1" applyBorder="1" applyAlignment="1">
      <alignment horizontal="center" vertical="center"/>
    </xf>
    <xf numFmtId="198" fontId="27" fillId="0" borderId="194" xfId="0" applyNumberFormat="1" applyFont="1" applyFill="1" applyBorder="1" applyAlignment="1">
      <alignment horizontal="center" vertical="center"/>
    </xf>
    <xf numFmtId="0" fontId="54" fillId="0" borderId="226" xfId="0" applyFont="1" applyFill="1" applyBorder="1" applyAlignment="1">
      <alignment horizontal="center" vertical="center"/>
    </xf>
    <xf numFmtId="0" fontId="54" fillId="0" borderId="227" xfId="0" applyFont="1" applyFill="1" applyBorder="1" applyAlignment="1">
      <alignment horizontal="center" vertical="center"/>
    </xf>
    <xf numFmtId="0" fontId="27" fillId="0" borderId="76" xfId="0" applyFont="1" applyFill="1" applyBorder="1" applyAlignment="1">
      <alignment horizontal="center" vertical="center" shrinkToFit="1"/>
    </xf>
    <xf numFmtId="0" fontId="27" fillId="0" borderId="63" xfId="0" applyFont="1" applyFill="1" applyBorder="1" applyAlignment="1">
      <alignment horizontal="distributed" vertical="center"/>
    </xf>
    <xf numFmtId="0" fontId="43" fillId="0" borderId="0" xfId="0" applyFont="1" applyFill="1" applyBorder="1" applyAlignment="1">
      <alignment horizontal="center" vertical="center"/>
    </xf>
    <xf numFmtId="0" fontId="44" fillId="0" borderId="184" xfId="0" applyFont="1" applyFill="1" applyBorder="1" applyAlignment="1">
      <alignment horizontal="center" vertical="center"/>
    </xf>
    <xf numFmtId="0" fontId="44" fillId="0" borderId="185" xfId="0" applyFont="1" applyFill="1" applyBorder="1" applyAlignment="1">
      <alignment horizontal="center" vertical="center"/>
    </xf>
    <xf numFmtId="0" fontId="56" fillId="0" borderId="133" xfId="0" applyFont="1" applyFill="1" applyBorder="1" applyAlignment="1">
      <alignment horizontal="center" vertical="center"/>
    </xf>
    <xf numFmtId="0" fontId="56" fillId="0" borderId="223" xfId="0" applyFont="1" applyFill="1" applyBorder="1" applyAlignment="1">
      <alignment horizontal="center" vertical="center"/>
    </xf>
    <xf numFmtId="0" fontId="56" fillId="0" borderId="224" xfId="0" applyFont="1" applyFill="1" applyBorder="1" applyAlignment="1">
      <alignment horizontal="right" vertical="center"/>
    </xf>
    <xf numFmtId="0" fontId="56" fillId="0" borderId="225" xfId="0" applyFont="1" applyFill="1" applyBorder="1" applyAlignment="1">
      <alignment horizontal="right" vertical="center"/>
    </xf>
    <xf numFmtId="0" fontId="21" fillId="0" borderId="134" xfId="0" applyFont="1" applyFill="1" applyBorder="1" applyAlignment="1">
      <alignment vertical="center"/>
    </xf>
    <xf numFmtId="0" fontId="21" fillId="0" borderId="135" xfId="0" applyFont="1" applyFill="1" applyBorder="1" applyAlignment="1">
      <alignment vertical="center"/>
    </xf>
    <xf numFmtId="0" fontId="21" fillId="0" borderId="166" xfId="0" applyFont="1" applyFill="1" applyBorder="1" applyAlignment="1">
      <alignment vertical="center"/>
    </xf>
    <xf numFmtId="0" fontId="54" fillId="0" borderId="134" xfId="0" applyFont="1" applyFill="1" applyBorder="1" applyAlignment="1">
      <alignment horizontal="center" vertical="center"/>
    </xf>
    <xf numFmtId="0" fontId="54" fillId="0" borderId="135" xfId="0" applyFont="1" applyFill="1" applyBorder="1" applyAlignment="1">
      <alignment horizontal="center" vertical="center"/>
    </xf>
    <xf numFmtId="0" fontId="54" fillId="0" borderId="166" xfId="0" applyFont="1" applyFill="1" applyBorder="1" applyAlignment="1">
      <alignment horizontal="center" vertical="center"/>
    </xf>
    <xf numFmtId="0" fontId="44" fillId="0" borderId="133" xfId="0" applyFont="1" applyFill="1" applyBorder="1" applyAlignment="1">
      <alignment horizontal="center" vertical="center"/>
    </xf>
    <xf numFmtId="0" fontId="54" fillId="0" borderId="132" xfId="0" applyFont="1" applyFill="1" applyBorder="1" applyAlignment="1">
      <alignment horizontal="center" vertical="center"/>
    </xf>
    <xf numFmtId="0" fontId="54" fillId="0" borderId="57" xfId="0" applyFont="1" applyFill="1" applyBorder="1" applyAlignment="1">
      <alignment horizontal="center" vertical="center"/>
    </xf>
    <xf numFmtId="0" fontId="54" fillId="0" borderId="156" xfId="0" applyFont="1" applyFill="1" applyBorder="1" applyAlignment="1">
      <alignment horizontal="center" vertical="center"/>
    </xf>
    <xf numFmtId="184" fontId="19" fillId="0" borderId="133" xfId="0" applyNumberFormat="1" applyFont="1" applyFill="1" applyBorder="1" applyAlignment="1">
      <alignment horizontal="center" vertical="center"/>
    </xf>
    <xf numFmtId="184" fontId="19" fillId="0" borderId="133" xfId="0" applyNumberFormat="1" applyFont="1" applyFill="1" applyBorder="1" applyAlignment="1">
      <alignment horizontal="right" vertical="center"/>
    </xf>
    <xf numFmtId="0" fontId="54" fillId="0" borderId="161" xfId="0" applyFont="1" applyFill="1" applyBorder="1" applyAlignment="1">
      <alignment horizontal="center" vertical="center"/>
    </xf>
    <xf numFmtId="0" fontId="54" fillId="0" borderId="130" xfId="0" applyFont="1" applyFill="1" applyBorder="1" applyAlignment="1">
      <alignment horizontal="center" vertical="center"/>
    </xf>
    <xf numFmtId="0" fontId="54" fillId="0" borderId="131" xfId="0" applyFont="1" applyFill="1" applyBorder="1" applyAlignment="1">
      <alignment horizontal="center" vertical="center"/>
    </xf>
    <xf numFmtId="0" fontId="0" fillId="0" borderId="134" xfId="0" applyFont="1" applyFill="1" applyBorder="1" applyAlignment="1">
      <alignment horizontal="center" wrapText="1"/>
    </xf>
    <xf numFmtId="0" fontId="0" fillId="0" borderId="135" xfId="0" applyFont="1" applyFill="1" applyBorder="1" applyAlignment="1">
      <alignment horizontal="center" wrapText="1"/>
    </xf>
    <xf numFmtId="0" fontId="0" fillId="0" borderId="166" xfId="0" applyFont="1" applyFill="1" applyBorder="1" applyAlignment="1">
      <alignment horizontal="center" wrapText="1"/>
    </xf>
    <xf numFmtId="0" fontId="0" fillId="0" borderId="133" xfId="0" applyFont="1" applyFill="1" applyBorder="1" applyAlignment="1">
      <alignment horizontal="center" vertical="center"/>
    </xf>
    <xf numFmtId="0" fontId="27" fillId="0" borderId="133" xfId="0" applyFont="1" applyFill="1" applyBorder="1" applyAlignment="1">
      <alignment horizontal="center" vertical="center"/>
    </xf>
    <xf numFmtId="0" fontId="44" fillId="0" borderId="134" xfId="0" applyFont="1" applyFill="1" applyBorder="1" applyAlignment="1">
      <alignment horizontal="center" vertical="center"/>
    </xf>
    <xf numFmtId="0" fontId="44" fillId="0" borderId="166" xfId="0" applyFont="1" applyFill="1" applyBorder="1" applyAlignment="1">
      <alignment horizontal="center" vertical="center"/>
    </xf>
    <xf numFmtId="0" fontId="54" fillId="0" borderId="140" xfId="0" applyFont="1" applyFill="1" applyBorder="1" applyAlignment="1">
      <alignment horizontal="left" vertical="center" wrapText="1"/>
    </xf>
    <xf numFmtId="0" fontId="54" fillId="0" borderId="0" xfId="0" applyFont="1" applyFill="1" applyBorder="1" applyAlignment="1">
      <alignment horizontal="left" vertical="center" wrapText="1"/>
    </xf>
    <xf numFmtId="182" fontId="0" fillId="0" borderId="125"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38" fontId="19" fillId="0" borderId="125" xfId="33" applyFont="1" applyFill="1" applyBorder="1">
      <alignment vertical="center"/>
    </xf>
    <xf numFmtId="38" fontId="19" fillId="0" borderId="23" xfId="33" applyFont="1" applyFill="1" applyBorder="1">
      <alignment vertical="center"/>
    </xf>
    <xf numFmtId="0" fontId="54" fillId="0" borderId="174" xfId="0" applyFont="1" applyFill="1" applyBorder="1" applyAlignment="1">
      <alignment horizontal="left" vertical="center" wrapText="1"/>
    </xf>
    <xf numFmtId="0" fontId="54" fillId="0" borderId="211" xfId="0" applyFont="1" applyFill="1" applyBorder="1" applyAlignment="1">
      <alignment horizontal="left" vertical="center" wrapText="1"/>
    </xf>
    <xf numFmtId="182" fontId="0" fillId="0" borderId="161" xfId="0" applyNumberFormat="1" applyFont="1" applyFill="1" applyBorder="1" applyAlignment="1">
      <alignment horizontal="right" vertical="center"/>
    </xf>
    <xf numFmtId="182" fontId="0" fillId="0" borderId="131" xfId="0" applyNumberFormat="1" applyFont="1" applyFill="1" applyBorder="1" applyAlignment="1">
      <alignment horizontal="right" vertical="center"/>
    </xf>
    <xf numFmtId="38" fontId="19" fillId="0" borderId="161" xfId="33" applyFont="1" applyFill="1" applyBorder="1">
      <alignment vertical="center"/>
    </xf>
    <xf numFmtId="38" fontId="19" fillId="0" borderId="131" xfId="33" applyFont="1" applyFill="1" applyBorder="1">
      <alignment vertical="center"/>
    </xf>
    <xf numFmtId="182" fontId="27" fillId="0" borderId="0" xfId="0" applyNumberFormat="1" applyFont="1" applyFill="1" applyBorder="1" applyAlignment="1">
      <alignment vertical="top" wrapText="1"/>
    </xf>
    <xf numFmtId="182" fontId="0" fillId="0" borderId="14" xfId="0" applyNumberFormat="1" applyFont="1" applyFill="1" applyBorder="1" applyAlignment="1">
      <alignment vertical="center"/>
    </xf>
    <xf numFmtId="0" fontId="27" fillId="0" borderId="0" xfId="0" applyFont="1" applyFill="1" applyBorder="1" applyAlignment="1">
      <alignment horizontal="distributed" vertical="center"/>
    </xf>
    <xf numFmtId="0" fontId="0" fillId="0" borderId="0" xfId="0" applyFill="1" applyAlignment="1">
      <alignment horizontal="distributed" vertical="center"/>
    </xf>
    <xf numFmtId="0" fontId="0" fillId="0" borderId="16" xfId="0" applyFill="1" applyBorder="1" applyAlignment="1">
      <alignment horizontal="distributed" vertical="center"/>
    </xf>
    <xf numFmtId="182" fontId="43" fillId="0" borderId="75" xfId="0" applyNumberFormat="1" applyFont="1" applyFill="1" applyBorder="1" applyAlignment="1">
      <alignment vertical="center"/>
    </xf>
    <xf numFmtId="182" fontId="43" fillId="0" borderId="77" xfId="0" applyNumberFormat="1" applyFont="1" applyFill="1" applyBorder="1" applyAlignment="1">
      <alignment vertical="center"/>
    </xf>
    <xf numFmtId="182" fontId="43" fillId="0" borderId="0" xfId="0" applyNumberFormat="1" applyFont="1" applyFill="1" applyBorder="1" applyAlignment="1">
      <alignment vertical="center"/>
    </xf>
    <xf numFmtId="182" fontId="43" fillId="0" borderId="20" xfId="0" applyNumberFormat="1" applyFont="1" applyFill="1" applyBorder="1" applyAlignment="1">
      <alignment vertical="center"/>
    </xf>
    <xf numFmtId="0" fontId="44" fillId="0" borderId="242" xfId="0" applyFont="1" applyFill="1" applyBorder="1" applyAlignment="1">
      <alignment horizontal="center" vertical="center"/>
    </xf>
    <xf numFmtId="0" fontId="44" fillId="0" borderId="243" xfId="0" applyFont="1" applyFill="1" applyBorder="1" applyAlignment="1">
      <alignment horizontal="center" vertical="center"/>
    </xf>
    <xf numFmtId="182" fontId="43" fillId="0" borderId="245" xfId="0" applyNumberFormat="1" applyFont="1" applyFill="1" applyBorder="1" applyAlignment="1">
      <alignment vertical="center"/>
    </xf>
    <xf numFmtId="182" fontId="43" fillId="0" borderId="246" xfId="0" applyNumberFormat="1" applyFont="1" applyFill="1" applyBorder="1" applyAlignment="1">
      <alignment vertical="center"/>
    </xf>
    <xf numFmtId="0" fontId="27" fillId="0" borderId="18" xfId="0" applyFont="1" applyFill="1" applyBorder="1" applyAlignment="1">
      <alignment horizontal="distributed" vertical="center"/>
    </xf>
    <xf numFmtId="0" fontId="27" fillId="0" borderId="83" xfId="0" applyFont="1" applyFill="1" applyBorder="1" applyAlignment="1">
      <alignment horizontal="distributed" vertical="center"/>
    </xf>
    <xf numFmtId="0" fontId="27" fillId="0" borderId="78" xfId="0" applyFont="1" applyFill="1" applyBorder="1" applyAlignment="1">
      <alignment horizontal="center" vertical="center"/>
    </xf>
    <xf numFmtId="0" fontId="27" fillId="0" borderId="137" xfId="0" applyFont="1" applyFill="1" applyBorder="1" applyAlignment="1">
      <alignment horizontal="center" vertical="center"/>
    </xf>
    <xf numFmtId="0" fontId="0" fillId="0" borderId="161" xfId="0" applyFont="1" applyFill="1" applyBorder="1" applyAlignment="1">
      <alignment horizontal="distributed" vertical="center"/>
    </xf>
    <xf numFmtId="0" fontId="0" fillId="0" borderId="130" xfId="0" applyFont="1" applyFill="1" applyBorder="1" applyAlignment="1">
      <alignment horizontal="distributed" vertical="center"/>
    </xf>
    <xf numFmtId="0" fontId="0" fillId="0" borderId="162" xfId="0" applyFont="1" applyFill="1" applyBorder="1" applyAlignment="1">
      <alignment horizontal="distributed" vertical="center"/>
    </xf>
    <xf numFmtId="0" fontId="29" fillId="0" borderId="159" xfId="0" applyFont="1" applyFill="1" applyBorder="1" applyAlignment="1">
      <alignment horizontal="center" vertical="center" wrapText="1"/>
    </xf>
    <xf numFmtId="0" fontId="29" fillId="0" borderId="49" xfId="0" applyFont="1" applyFill="1" applyBorder="1" applyAlignment="1">
      <alignment horizontal="center" vertical="center"/>
    </xf>
    <xf numFmtId="0" fontId="29" fillId="0" borderId="160" xfId="0" applyFont="1" applyFill="1" applyBorder="1" applyAlignment="1">
      <alignment horizontal="center" vertical="center"/>
    </xf>
    <xf numFmtId="182" fontId="0" fillId="0" borderId="245" xfId="0" applyNumberFormat="1" applyFont="1" applyFill="1" applyBorder="1" applyAlignment="1">
      <alignment vertical="center"/>
    </xf>
    <xf numFmtId="0" fontId="27" fillId="0" borderId="15" xfId="0" applyFont="1" applyFill="1" applyBorder="1" applyAlignment="1">
      <alignment horizontal="distributed" vertical="center"/>
    </xf>
    <xf numFmtId="0" fontId="0" fillId="0" borderId="15" xfId="0" applyFill="1" applyBorder="1" applyAlignment="1">
      <alignment horizontal="distributed" vertical="center"/>
    </xf>
    <xf numFmtId="0" fontId="0" fillId="0" borderId="75" xfId="0" applyFill="1" applyBorder="1" applyAlignment="1">
      <alignment horizontal="distributed" vertical="center"/>
    </xf>
    <xf numFmtId="182" fontId="0" fillId="0" borderId="24" xfId="0" applyNumberFormat="1" applyFont="1" applyFill="1" applyBorder="1" applyAlignment="1">
      <alignment vertical="center"/>
    </xf>
    <xf numFmtId="0" fontId="19" fillId="0" borderId="26" xfId="0" applyFont="1" applyFill="1" applyBorder="1" applyAlignment="1">
      <alignment horizontal="center" vertical="center"/>
    </xf>
    <xf numFmtId="0" fontId="19" fillId="0" borderId="114" xfId="0" applyFont="1" applyFill="1" applyBorder="1" applyAlignment="1">
      <alignment horizontal="center" vertical="center"/>
    </xf>
    <xf numFmtId="182" fontId="0" fillId="0" borderId="164" xfId="0" applyNumberFormat="1" applyFont="1" applyFill="1" applyBorder="1" applyAlignment="1">
      <alignment vertical="center"/>
    </xf>
    <xf numFmtId="182" fontId="0" fillId="0" borderId="163" xfId="0" applyNumberFormat="1" applyFont="1" applyFill="1" applyBorder="1" applyAlignment="1">
      <alignment vertical="center"/>
    </xf>
    <xf numFmtId="182" fontId="0" fillId="0" borderId="130" xfId="0" applyNumberFormat="1" applyFont="1" applyFill="1" applyBorder="1" applyAlignment="1">
      <alignment vertical="center"/>
    </xf>
    <xf numFmtId="182" fontId="27" fillId="0" borderId="0" xfId="0" applyNumberFormat="1" applyFont="1" applyFill="1" applyBorder="1" applyAlignment="1">
      <alignment vertical="center"/>
    </xf>
    <xf numFmtId="182" fontId="27" fillId="0" borderId="66" xfId="0" applyNumberFormat="1" applyFont="1" applyFill="1" applyBorder="1" applyAlignment="1">
      <alignment vertical="center"/>
    </xf>
    <xf numFmtId="182" fontId="44" fillId="0" borderId="10" xfId="0" applyNumberFormat="1" applyFont="1" applyFill="1" applyBorder="1" applyAlignment="1">
      <alignment vertical="center"/>
    </xf>
    <xf numFmtId="182" fontId="44" fillId="0" borderId="67" xfId="0" applyNumberFormat="1" applyFont="1" applyFill="1" applyBorder="1" applyAlignment="1">
      <alignment vertical="center"/>
    </xf>
    <xf numFmtId="0" fontId="27" fillId="0" borderId="0" xfId="0" applyFont="1" applyFill="1" applyBorder="1" applyAlignment="1">
      <alignment horizontal="right" vertical="center"/>
    </xf>
    <xf numFmtId="0" fontId="27" fillId="0" borderId="0" xfId="0" applyFont="1" applyFill="1" applyBorder="1" applyAlignment="1">
      <alignment vertical="center" wrapText="1"/>
    </xf>
    <xf numFmtId="0" fontId="27" fillId="0" borderId="191" xfId="0" applyFont="1" applyFill="1" applyBorder="1" applyAlignment="1">
      <alignment horizontal="center" vertical="center"/>
    </xf>
    <xf numFmtId="0" fontId="27" fillId="0" borderId="196" xfId="0" applyFont="1" applyFill="1" applyBorder="1" applyAlignment="1">
      <alignment horizontal="center" vertical="center"/>
    </xf>
    <xf numFmtId="0" fontId="27" fillId="0" borderId="32"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12"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53"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60" xfId="0" applyFont="1" applyFill="1" applyBorder="1" applyAlignment="1">
      <alignment horizontal="center" vertical="center"/>
    </xf>
    <xf numFmtId="182" fontId="43" fillId="0" borderId="130" xfId="0" applyNumberFormat="1" applyFont="1" applyFill="1" applyBorder="1" applyAlignment="1">
      <alignment vertical="center"/>
    </xf>
    <xf numFmtId="182" fontId="43" fillId="0" borderId="207" xfId="0" applyNumberFormat="1" applyFont="1" applyFill="1" applyBorder="1" applyAlignment="1">
      <alignment vertical="center"/>
    </xf>
    <xf numFmtId="0" fontId="44" fillId="0" borderId="244" xfId="0" applyFont="1" applyFill="1" applyBorder="1" applyAlignment="1">
      <alignment horizontal="center" vertical="center"/>
    </xf>
    <xf numFmtId="0" fontId="44" fillId="0" borderId="217" xfId="0" applyFont="1" applyFill="1" applyBorder="1" applyAlignment="1">
      <alignment horizontal="center" vertical="center"/>
    </xf>
    <xf numFmtId="182" fontId="44" fillId="0" borderId="130" xfId="0" applyNumberFormat="1" applyFont="1" applyFill="1" applyBorder="1" applyAlignment="1">
      <alignment horizontal="right" vertical="center"/>
    </xf>
    <xf numFmtId="182" fontId="44" fillId="0" borderId="207" xfId="0" applyNumberFormat="1" applyFont="1" applyFill="1" applyBorder="1" applyAlignment="1">
      <alignment horizontal="right" vertical="center"/>
    </xf>
    <xf numFmtId="182" fontId="19" fillId="0" borderId="36" xfId="0" applyNumberFormat="1" applyFont="1" applyFill="1" applyBorder="1" applyAlignment="1">
      <alignment horizontal="right" vertical="center"/>
    </xf>
    <xf numFmtId="182" fontId="19" fillId="0" borderId="39" xfId="0" applyNumberFormat="1" applyFont="1" applyFill="1" applyBorder="1" applyAlignment="1">
      <alignment horizontal="right" vertical="center"/>
    </xf>
    <xf numFmtId="0" fontId="27" fillId="0" borderId="96" xfId="0" applyFont="1" applyFill="1" applyBorder="1" applyAlignment="1">
      <alignment horizontal="distributed" vertical="center" wrapText="1"/>
    </xf>
    <xf numFmtId="0" fontId="27" fillId="0" borderId="97" xfId="0" applyFont="1" applyFill="1" applyBorder="1" applyAlignment="1">
      <alignment horizontal="distributed" vertical="center" wrapText="1"/>
    </xf>
    <xf numFmtId="182" fontId="0" fillId="0" borderId="20" xfId="0" applyNumberFormat="1" applyFont="1" applyFill="1" applyBorder="1" applyAlignment="1">
      <alignment horizontal="right" vertical="center"/>
    </xf>
    <xf numFmtId="0" fontId="27" fillId="0" borderId="106" xfId="0" applyFont="1" applyFill="1" applyBorder="1" applyAlignment="1">
      <alignment horizontal="center" vertical="center"/>
    </xf>
    <xf numFmtId="0" fontId="27" fillId="0" borderId="107" xfId="0" applyFont="1" applyFill="1" applyBorder="1" applyAlignment="1">
      <alignment horizontal="center" vertical="center"/>
    </xf>
    <xf numFmtId="0" fontId="27" fillId="0" borderId="108" xfId="0" applyFont="1" applyFill="1" applyBorder="1" applyAlignment="1">
      <alignment horizontal="center" vertical="center"/>
    </xf>
    <xf numFmtId="0" fontId="27" fillId="0" borderId="109" xfId="0" applyFont="1" applyFill="1" applyBorder="1" applyAlignment="1">
      <alignment horizontal="center" vertical="center"/>
    </xf>
    <xf numFmtId="0" fontId="27" fillId="0" borderId="110" xfId="0" applyFont="1" applyFill="1" applyBorder="1" applyAlignment="1">
      <alignment horizontal="center" vertical="center"/>
    </xf>
    <xf numFmtId="0" fontId="27" fillId="0" borderId="111"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105"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98" xfId="0" applyFont="1" applyFill="1" applyBorder="1" applyAlignment="1">
      <alignment horizontal="distributed" vertical="center" wrapText="1"/>
    </xf>
    <xf numFmtId="0" fontId="27" fillId="0" borderId="99" xfId="0" applyFont="1" applyFill="1" applyBorder="1" applyAlignment="1">
      <alignment horizontal="distributed" vertical="center" wrapText="1"/>
    </xf>
    <xf numFmtId="0" fontId="27" fillId="0" borderId="100" xfId="0" applyFont="1" applyFill="1" applyBorder="1" applyAlignment="1">
      <alignment horizontal="distributed" vertical="center" wrapText="1"/>
    </xf>
    <xf numFmtId="0" fontId="27" fillId="0" borderId="79" xfId="0" applyFont="1" applyFill="1" applyBorder="1" applyAlignment="1">
      <alignment horizontal="distributed" vertical="center" wrapText="1"/>
    </xf>
    <xf numFmtId="182" fontId="27" fillId="0" borderId="20" xfId="0" applyNumberFormat="1" applyFont="1" applyFill="1" applyBorder="1" applyAlignment="1">
      <alignment horizontal="right" vertical="center"/>
    </xf>
    <xf numFmtId="182" fontId="27" fillId="0" borderId="59" xfId="0" applyNumberFormat="1" applyFont="1" applyFill="1" applyBorder="1" applyAlignment="1">
      <alignment horizontal="right" vertical="center"/>
    </xf>
    <xf numFmtId="0" fontId="31" fillId="0" borderId="11" xfId="0" applyFont="1" applyFill="1" applyBorder="1" applyAlignment="1">
      <alignment horizontal="center" vertical="center" wrapText="1"/>
    </xf>
    <xf numFmtId="185" fontId="0" fillId="0" borderId="16" xfId="0" applyNumberFormat="1" applyFont="1" applyFill="1" applyBorder="1" applyAlignment="1">
      <alignment vertical="center"/>
    </xf>
    <xf numFmtId="185" fontId="0" fillId="0" borderId="38" xfId="0" applyNumberFormat="1" applyFont="1" applyFill="1" applyBorder="1" applyAlignment="1">
      <alignment vertical="center"/>
    </xf>
    <xf numFmtId="185" fontId="0" fillId="0" borderId="14" xfId="0" applyNumberFormat="1" applyFont="1" applyFill="1" applyBorder="1" applyAlignment="1">
      <alignment vertical="center"/>
    </xf>
    <xf numFmtId="185" fontId="0" fillId="0" borderId="66" xfId="0" applyNumberFormat="1" applyFont="1" applyFill="1" applyBorder="1" applyAlignment="1">
      <alignment vertical="center"/>
    </xf>
    <xf numFmtId="185" fontId="0" fillId="0" borderId="89" xfId="0" applyNumberFormat="1" applyFont="1" applyFill="1" applyBorder="1" applyAlignment="1">
      <alignment vertical="center"/>
    </xf>
    <xf numFmtId="0" fontId="31" fillId="0" borderId="61"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27" fillId="0" borderId="37" xfId="0" applyFont="1" applyFill="1" applyBorder="1" applyAlignment="1">
      <alignment horizontal="distributed" vertical="center" justifyLastLine="1"/>
    </xf>
    <xf numFmtId="0" fontId="27" fillId="0" borderId="12" xfId="0" applyFont="1" applyFill="1" applyBorder="1" applyAlignment="1">
      <alignment horizontal="distributed" vertical="center" justifyLastLine="1"/>
    </xf>
    <xf numFmtId="0" fontId="27" fillId="0" borderId="101" xfId="0" applyFont="1" applyFill="1" applyBorder="1" applyAlignment="1">
      <alignment horizontal="distributed" vertical="center" wrapText="1"/>
    </xf>
    <xf numFmtId="0" fontId="27" fillId="0" borderId="85" xfId="0" applyFont="1" applyFill="1" applyBorder="1" applyAlignment="1">
      <alignment horizontal="distributed" vertical="center" wrapText="1"/>
    </xf>
    <xf numFmtId="0" fontId="27" fillId="0" borderId="102" xfId="0" applyFont="1" applyFill="1" applyBorder="1" applyAlignment="1">
      <alignment horizontal="distributed" vertical="center" wrapText="1"/>
    </xf>
    <xf numFmtId="0" fontId="27" fillId="0" borderId="103" xfId="0" applyFont="1" applyFill="1" applyBorder="1" applyAlignment="1">
      <alignment horizontal="distributed" vertical="center" wrapText="1"/>
    </xf>
    <xf numFmtId="0" fontId="27" fillId="0" borderId="104" xfId="0" applyFont="1" applyFill="1" applyBorder="1" applyAlignment="1">
      <alignment horizontal="center" vertical="center" shrinkToFit="1"/>
    </xf>
    <xf numFmtId="185" fontId="44" fillId="0" borderId="81" xfId="0" applyNumberFormat="1" applyFont="1" applyFill="1" applyBorder="1" applyAlignment="1">
      <alignment vertical="center"/>
    </xf>
    <xf numFmtId="185" fontId="44" fillId="0" borderId="80" xfId="0" applyNumberFormat="1" applyFont="1" applyFill="1" applyBorder="1" applyAlignment="1">
      <alignment vertical="center"/>
    </xf>
    <xf numFmtId="185" fontId="44" fillId="0" borderId="145" xfId="0" applyNumberFormat="1" applyFont="1" applyFill="1" applyBorder="1" applyAlignment="1">
      <alignment vertical="center"/>
    </xf>
    <xf numFmtId="185" fontId="44" fillId="0" borderId="95" xfId="0" applyNumberFormat="1" applyFont="1" applyFill="1" applyBorder="1" applyAlignment="1">
      <alignment vertical="center"/>
    </xf>
    <xf numFmtId="185" fontId="44" fillId="0" borderId="88" xfId="0" applyNumberFormat="1" applyFont="1" applyFill="1" applyBorder="1" applyAlignment="1">
      <alignment vertical="center"/>
    </xf>
    <xf numFmtId="199" fontId="0" fillId="0" borderId="0" xfId="0" applyNumberFormat="1" applyFont="1" applyFill="1" applyBorder="1" applyAlignment="1">
      <alignment horizontal="right" vertical="center"/>
    </xf>
    <xf numFmtId="207" fontId="0" fillId="0" borderId="0" xfId="0" applyNumberFormat="1" applyFont="1" applyFill="1" applyBorder="1" applyAlignment="1">
      <alignment horizontal="right" vertical="center"/>
    </xf>
    <xf numFmtId="183" fontId="44" fillId="0" borderId="0" xfId="0" applyNumberFormat="1" applyFont="1" applyFill="1" applyBorder="1" applyAlignment="1">
      <alignment horizontal="right" vertical="center"/>
    </xf>
    <xf numFmtId="183" fontId="44" fillId="0" borderId="66" xfId="0" applyNumberFormat="1" applyFont="1" applyFill="1" applyBorder="1" applyAlignment="1">
      <alignment horizontal="right" vertical="center"/>
    </xf>
    <xf numFmtId="187" fontId="44" fillId="0" borderId="0" xfId="0" applyNumberFormat="1" applyFont="1" applyFill="1" applyBorder="1" applyAlignment="1">
      <alignment horizontal="right" vertical="center"/>
    </xf>
    <xf numFmtId="187" fontId="44" fillId="0" borderId="20" xfId="0" applyNumberFormat="1" applyFont="1" applyFill="1" applyBorder="1" applyAlignment="1">
      <alignment horizontal="right" vertical="center"/>
    </xf>
    <xf numFmtId="205" fontId="0" fillId="0" borderId="125" xfId="0" applyNumberFormat="1" applyFont="1" applyFill="1" applyBorder="1" applyAlignment="1">
      <alignment horizontal="right" vertical="center"/>
    </xf>
    <xf numFmtId="205" fontId="0" fillId="0" borderId="0" xfId="0" applyNumberFormat="1" applyFont="1" applyFill="1" applyBorder="1" applyAlignment="1">
      <alignment horizontal="right" vertical="center"/>
    </xf>
    <xf numFmtId="183" fontId="44" fillId="0" borderId="20" xfId="0" applyNumberFormat="1" applyFont="1" applyFill="1" applyBorder="1" applyAlignment="1">
      <alignment horizontal="right" vertical="center"/>
    </xf>
    <xf numFmtId="205" fontId="0" fillId="0" borderId="211" xfId="0" applyNumberFormat="1" applyFont="1" applyFill="1" applyBorder="1" applyAlignment="1">
      <alignment horizontal="right" vertical="center"/>
    </xf>
    <xf numFmtId="207" fontId="0" fillId="0" borderId="211" xfId="0" applyNumberFormat="1" applyFont="1" applyFill="1" applyBorder="1" applyAlignment="1">
      <alignment horizontal="right" vertical="center"/>
    </xf>
    <xf numFmtId="187" fontId="44" fillId="0" borderId="148" xfId="0" applyNumberFormat="1" applyFont="1" applyFill="1" applyBorder="1" applyAlignment="1">
      <alignment horizontal="right" vertical="center"/>
    </xf>
    <xf numFmtId="187" fontId="44" fillId="0" borderId="253" xfId="0" applyNumberFormat="1" applyFont="1" applyFill="1" applyBorder="1" applyAlignment="1">
      <alignment horizontal="right" vertical="center"/>
    </xf>
    <xf numFmtId="0" fontId="0" fillId="0" borderId="42" xfId="0" applyFont="1" applyFill="1" applyBorder="1" applyAlignment="1">
      <alignment horizontal="center" vertical="center"/>
    </xf>
    <xf numFmtId="183" fontId="0" fillId="0" borderId="14"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7" fontId="0" fillId="0" borderId="14"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7" fontId="44" fillId="0" borderId="66" xfId="0" applyNumberFormat="1" applyFont="1" applyFill="1" applyBorder="1" applyAlignment="1">
      <alignment horizontal="right" vertical="center"/>
    </xf>
    <xf numFmtId="199" fontId="44" fillId="0" borderId="0" xfId="0" applyNumberFormat="1" applyFont="1" applyFill="1" applyBorder="1" applyAlignment="1">
      <alignment horizontal="right" vertical="center"/>
    </xf>
    <xf numFmtId="199" fontId="44" fillId="0" borderId="66" xfId="0" applyNumberFormat="1" applyFont="1" applyFill="1" applyBorder="1" applyAlignment="1">
      <alignment horizontal="right" vertical="center"/>
    </xf>
    <xf numFmtId="41" fontId="43" fillId="0" borderId="24" xfId="0" applyNumberFormat="1" applyFont="1" applyFill="1" applyBorder="1" applyAlignment="1">
      <alignment horizontal="right" vertical="center"/>
    </xf>
    <xf numFmtId="41" fontId="43" fillId="0" borderId="15" xfId="0" applyNumberFormat="1" applyFont="1" applyFill="1" applyBorder="1" applyAlignment="1">
      <alignment horizontal="right" vertical="center"/>
    </xf>
    <xf numFmtId="41" fontId="43" fillId="0" borderId="75" xfId="0" applyNumberFormat="1" applyFont="1" applyFill="1" applyBorder="1" applyAlignment="1">
      <alignment horizontal="right" vertical="center"/>
    </xf>
    <xf numFmtId="41" fontId="43" fillId="0" borderId="14" xfId="0" applyNumberFormat="1" applyFont="1" applyFill="1" applyBorder="1" applyAlignment="1">
      <alignment horizontal="right" vertical="center"/>
    </xf>
    <xf numFmtId="41" fontId="43" fillId="0" borderId="0" xfId="0" applyNumberFormat="1" applyFont="1" applyFill="1" applyBorder="1" applyAlignment="1">
      <alignment horizontal="right" vertical="center"/>
    </xf>
    <xf numFmtId="41" fontId="43" fillId="0" borderId="16" xfId="0" applyNumberFormat="1" applyFont="1" applyFill="1" applyBorder="1" applyAlignment="1">
      <alignment horizontal="right" vertical="center"/>
    </xf>
    <xf numFmtId="0" fontId="0" fillId="0" borderId="112" xfId="0" applyFont="1" applyFill="1" applyBorder="1" applyAlignment="1">
      <alignment horizontal="center" vertical="center"/>
    </xf>
    <xf numFmtId="0" fontId="0" fillId="0" borderId="44" xfId="0" applyFont="1" applyFill="1" applyBorder="1" applyAlignment="1">
      <alignment horizontal="center" vertical="center"/>
    </xf>
    <xf numFmtId="183" fontId="0" fillId="0" borderId="15" xfId="0" applyNumberFormat="1" applyFont="1" applyFill="1" applyBorder="1" applyAlignment="1">
      <alignment horizontal="right" vertical="center"/>
    </xf>
    <xf numFmtId="183" fontId="44" fillId="0" borderId="65"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183" fontId="0" fillId="0" borderId="24" xfId="0" applyNumberFormat="1" applyFont="1" applyFill="1" applyBorder="1" applyAlignment="1">
      <alignment horizontal="right" vertical="center"/>
    </xf>
    <xf numFmtId="0" fontId="0" fillId="0" borderId="92"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201" xfId="0" applyFont="1" applyFill="1" applyBorder="1" applyAlignment="1">
      <alignment horizontal="center" vertical="center"/>
    </xf>
    <xf numFmtId="0" fontId="27" fillId="0" borderId="117" xfId="0" applyFont="1" applyFill="1" applyBorder="1" applyAlignment="1">
      <alignment horizontal="center" vertical="center"/>
    </xf>
    <xf numFmtId="198" fontId="27" fillId="0" borderId="221" xfId="0" applyNumberFormat="1" applyFont="1" applyFill="1" applyBorder="1" applyAlignment="1">
      <alignment horizontal="center" vertical="center"/>
    </xf>
    <xf numFmtId="198" fontId="27" fillId="0" borderId="244" xfId="0" applyNumberFormat="1" applyFont="1" applyFill="1" applyBorder="1" applyAlignment="1">
      <alignment horizontal="center" vertical="center"/>
    </xf>
    <xf numFmtId="198" fontId="27" fillId="0" borderId="254" xfId="0" applyNumberFormat="1" applyFont="1" applyFill="1" applyBorder="1" applyAlignment="1">
      <alignment horizontal="center" vertical="center"/>
    </xf>
    <xf numFmtId="0" fontId="0" fillId="0" borderId="12" xfId="0" applyFont="1" applyFill="1" applyBorder="1" applyAlignment="1">
      <alignment horizontal="center" vertical="center"/>
    </xf>
    <xf numFmtId="198" fontId="44" fillId="0" borderId="244" xfId="0" applyNumberFormat="1" applyFont="1" applyFill="1" applyBorder="1" applyAlignment="1">
      <alignment horizontal="center" vertical="center"/>
    </xf>
    <xf numFmtId="198" fontId="44" fillId="0" borderId="217" xfId="0" applyNumberFormat="1" applyFont="1" applyFill="1" applyBorder="1" applyAlignment="1">
      <alignment horizontal="center" vertical="center"/>
    </xf>
    <xf numFmtId="0" fontId="0" fillId="0" borderId="3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3" xfId="0" applyFont="1" applyFill="1" applyBorder="1" applyAlignment="1">
      <alignment horizontal="center" vertical="center"/>
    </xf>
    <xf numFmtId="205" fontId="44" fillId="0" borderId="0" xfId="0" applyNumberFormat="1" applyFont="1" applyFill="1" applyBorder="1" applyAlignment="1">
      <alignment horizontal="right" vertical="center"/>
    </xf>
    <xf numFmtId="205" fontId="44" fillId="0" borderId="66"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2" fontId="0" fillId="0" borderId="130"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256" xfId="0" applyFont="1" applyFill="1" applyBorder="1" applyAlignment="1">
      <alignment horizontal="center" vertical="center"/>
    </xf>
    <xf numFmtId="188" fontId="0" fillId="0" borderId="130" xfId="0" applyNumberFormat="1" applyFont="1" applyFill="1" applyBorder="1" applyAlignment="1">
      <alignment horizontal="right" vertical="center"/>
    </xf>
    <xf numFmtId="188" fontId="0" fillId="0" borderId="20" xfId="0" applyNumberFormat="1" applyFont="1" applyFill="1" applyBorder="1" applyAlignment="1">
      <alignment horizontal="right" vertical="center"/>
    </xf>
    <xf numFmtId="188" fontId="0" fillId="0" borderId="57" xfId="0" applyNumberFormat="1" applyFont="1" applyFill="1" applyBorder="1" applyAlignment="1">
      <alignment horizontal="right" vertical="center"/>
    </xf>
    <xf numFmtId="0" fontId="0" fillId="0" borderId="13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147"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257" xfId="0" applyFont="1" applyFill="1" applyBorder="1" applyAlignment="1">
      <alignment horizontal="center" vertical="center"/>
    </xf>
    <xf numFmtId="0" fontId="0" fillId="0" borderId="258" xfId="0" applyFont="1" applyFill="1" applyBorder="1" applyAlignment="1">
      <alignment horizontal="center" vertical="center"/>
    </xf>
    <xf numFmtId="188" fontId="0" fillId="0" borderId="158" xfId="0" applyNumberFormat="1" applyFont="1" applyFill="1" applyBorder="1" applyAlignment="1">
      <alignment horizontal="right" vertical="center"/>
    </xf>
    <xf numFmtId="188" fontId="0" fillId="0" borderId="207" xfId="0" applyNumberFormat="1" applyFont="1" applyFill="1" applyBorder="1" applyAlignment="1">
      <alignment horizontal="right" vertical="center"/>
    </xf>
    <xf numFmtId="182" fontId="0" fillId="0" borderId="57" xfId="0" applyNumberFormat="1" applyFont="1" applyFill="1" applyBorder="1" applyAlignment="1">
      <alignment horizontal="right" vertical="center"/>
    </xf>
    <xf numFmtId="183" fontId="0" fillId="0" borderId="130" xfId="0" applyNumberFormat="1" applyFont="1" applyFill="1" applyBorder="1" applyAlignment="1">
      <alignment horizontal="right" vertical="center"/>
    </xf>
    <xf numFmtId="0" fontId="44" fillId="0" borderId="101" xfId="0" applyFont="1" applyFill="1" applyBorder="1" applyAlignment="1">
      <alignment horizontal="center" vertical="center"/>
    </xf>
    <xf numFmtId="0" fontId="44" fillId="0" borderId="85" xfId="0" applyFont="1" applyFill="1" applyBorder="1" applyAlignment="1">
      <alignment horizontal="center" vertical="center"/>
    </xf>
    <xf numFmtId="0" fontId="44" fillId="0" borderId="102" xfId="0" applyFont="1" applyFill="1" applyBorder="1" applyAlignment="1">
      <alignment horizontal="center" vertical="center"/>
    </xf>
    <xf numFmtId="0" fontId="44" fillId="0" borderId="10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1" xfId="0" applyFont="1" applyFill="1" applyBorder="1" applyAlignment="1">
      <alignment horizontal="center" vertical="center"/>
    </xf>
    <xf numFmtId="182" fontId="44" fillId="0" borderId="0" xfId="0" applyNumberFormat="1" applyFont="1" applyFill="1" applyBorder="1" applyAlignment="1">
      <alignment horizontal="right" vertical="center"/>
    </xf>
    <xf numFmtId="0" fontId="0" fillId="0" borderId="115"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80" xfId="0" applyFont="1" applyFill="1" applyBorder="1" applyAlignment="1">
      <alignment horizontal="center" vertical="center"/>
    </xf>
    <xf numFmtId="0" fontId="0" fillId="0" borderId="116" xfId="0" applyFont="1" applyFill="1" applyBorder="1" applyAlignment="1">
      <alignment horizontal="center" vertical="center"/>
    </xf>
    <xf numFmtId="183" fontId="19" fillId="0" borderId="22" xfId="0" applyNumberFormat="1" applyFont="1" applyFill="1" applyBorder="1" applyAlignment="1">
      <alignment horizontal="right" vertical="center"/>
    </xf>
    <xf numFmtId="0" fontId="0" fillId="0" borderId="8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41" xfId="0" applyFont="1" applyFill="1" applyBorder="1" applyAlignment="1">
      <alignment horizontal="center" vertical="center"/>
    </xf>
    <xf numFmtId="188" fontId="19" fillId="0" borderId="0" xfId="0" applyNumberFormat="1" applyFont="1" applyFill="1" applyBorder="1" applyAlignment="1">
      <alignment horizontal="right" vertical="center"/>
    </xf>
    <xf numFmtId="188" fontId="19" fillId="0" borderId="20" xfId="0" applyNumberFormat="1" applyFont="1" applyFill="1" applyBorder="1" applyAlignment="1">
      <alignment horizontal="right" vertical="center"/>
    </xf>
    <xf numFmtId="0" fontId="0" fillId="0" borderId="32"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256" xfId="0" applyFont="1" applyFill="1" applyBorder="1" applyAlignment="1">
      <alignment horizontal="center" vertical="center" shrinkToFit="1"/>
    </xf>
    <xf numFmtId="183" fontId="0" fillId="0" borderId="161" xfId="0" applyNumberFormat="1" applyFont="1" applyFill="1" applyBorder="1" applyAlignment="1">
      <alignment horizontal="right" vertical="center"/>
    </xf>
    <xf numFmtId="188" fontId="19" fillId="0" borderId="22" xfId="0" applyNumberFormat="1" applyFont="1" applyFill="1" applyBorder="1" applyAlignment="1">
      <alignment horizontal="right" vertical="center"/>
    </xf>
    <xf numFmtId="188" fontId="19" fillId="0" borderId="153" xfId="0" applyNumberFormat="1" applyFont="1" applyFill="1" applyBorder="1" applyAlignment="1">
      <alignment horizontal="right" vertical="center"/>
    </xf>
    <xf numFmtId="187" fontId="0" fillId="0" borderId="47" xfId="0" applyNumberFormat="1" applyFont="1" applyFill="1" applyBorder="1" applyAlignment="1">
      <alignment horizontal="center" vertical="center"/>
    </xf>
    <xf numFmtId="183" fontId="0" fillId="0" borderId="47" xfId="0" applyNumberFormat="1" applyFont="1" applyFill="1" applyBorder="1" applyAlignment="1">
      <alignment horizontal="center" vertical="center"/>
    </xf>
    <xf numFmtId="183" fontId="0" fillId="0" borderId="125" xfId="0" applyNumberFormat="1" applyFont="1" applyFill="1" applyBorder="1" applyAlignment="1">
      <alignment horizontal="right" vertical="center"/>
    </xf>
    <xf numFmtId="199" fontId="0" fillId="0" borderId="14" xfId="0" applyNumberFormat="1" applyFont="1" applyFill="1" applyBorder="1" applyAlignment="1">
      <alignment horizontal="right" vertical="center"/>
    </xf>
    <xf numFmtId="199" fontId="0" fillId="0" borderId="16" xfId="0" applyNumberFormat="1" applyFont="1" applyFill="1" applyBorder="1" applyAlignment="1">
      <alignment horizontal="right" vertical="center"/>
    </xf>
    <xf numFmtId="0" fontId="0" fillId="0" borderId="83"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3" xfId="0" applyFont="1" applyFill="1" applyBorder="1" applyAlignment="1">
      <alignment horizontal="center" vertical="center"/>
    </xf>
    <xf numFmtId="183" fontId="0" fillId="0" borderId="23" xfId="0" applyNumberFormat="1" applyFont="1" applyFill="1" applyBorder="1" applyAlignment="1">
      <alignment horizontal="right" vertical="center"/>
    </xf>
    <xf numFmtId="199" fontId="0" fillId="0" borderId="125" xfId="0" applyNumberFormat="1" applyFont="1" applyFill="1" applyBorder="1" applyAlignment="1">
      <alignment horizontal="right" vertical="center"/>
    </xf>
    <xf numFmtId="0" fontId="0" fillId="0" borderId="187" xfId="0" applyFont="1" applyFill="1" applyBorder="1" applyAlignment="1">
      <alignment horizontal="center" vertical="center"/>
    </xf>
    <xf numFmtId="0" fontId="0" fillId="0" borderId="202" xfId="0" applyFont="1" applyFill="1" applyBorder="1" applyAlignment="1">
      <alignment horizontal="center" vertical="center"/>
    </xf>
    <xf numFmtId="183" fontId="0" fillId="0" borderId="195" xfId="0" applyNumberFormat="1" applyFont="1" applyFill="1" applyBorder="1" applyAlignment="1">
      <alignment horizontal="right" vertical="center"/>
    </xf>
    <xf numFmtId="183" fontId="0" fillId="0" borderId="176" xfId="0" applyNumberFormat="1" applyFont="1" applyFill="1" applyBorder="1" applyAlignment="1">
      <alignment horizontal="right" vertical="center"/>
    </xf>
    <xf numFmtId="183" fontId="0" fillId="0" borderId="202" xfId="0" applyNumberFormat="1" applyFont="1" applyFill="1" applyBorder="1" applyAlignment="1">
      <alignment horizontal="right" vertical="center"/>
    </xf>
    <xf numFmtId="205" fontId="0" fillId="0" borderId="255" xfId="0" applyNumberFormat="1" applyFont="1" applyFill="1" applyBorder="1" applyAlignment="1">
      <alignment horizontal="right" vertical="center"/>
    </xf>
    <xf numFmtId="0" fontId="19" fillId="0" borderId="64" xfId="0" applyFont="1" applyFill="1" applyBorder="1" applyAlignment="1">
      <alignment horizontal="center" vertical="center"/>
    </xf>
    <xf numFmtId="0" fontId="19" fillId="0" borderId="154" xfId="0" applyFont="1" applyFill="1" applyBorder="1" applyAlignment="1">
      <alignment horizontal="center" vertical="center"/>
    </xf>
    <xf numFmtId="0" fontId="27" fillId="0" borderId="140" xfId="0" applyFont="1" applyFill="1" applyBorder="1" applyAlignment="1">
      <alignment horizontal="distributed" vertical="center"/>
    </xf>
    <xf numFmtId="0" fontId="27" fillId="0" borderId="23" xfId="0" applyFont="1" applyFill="1" applyBorder="1" applyAlignment="1">
      <alignment horizontal="distributed" vertical="center"/>
    </xf>
    <xf numFmtId="0" fontId="27" fillId="0" borderId="249" xfId="0" applyFont="1" applyFill="1" applyBorder="1" applyAlignment="1">
      <alignment horizontal="center" vertical="center"/>
    </xf>
    <xf numFmtId="0" fontId="37" fillId="0" borderId="250" xfId="0" applyFont="1" applyFill="1" applyBorder="1" applyAlignment="1">
      <alignment horizontal="center" vertical="center" shrinkToFit="1"/>
    </xf>
    <xf numFmtId="0" fontId="37" fillId="0" borderId="251" xfId="0" applyFont="1" applyFill="1" applyBorder="1" applyAlignment="1">
      <alignment horizontal="center" vertical="center" shrinkToFit="1"/>
    </xf>
    <xf numFmtId="0" fontId="27" fillId="0" borderId="82" xfId="0" applyFont="1" applyFill="1" applyBorder="1" applyAlignment="1">
      <alignment horizontal="distributed" vertical="center"/>
    </xf>
    <xf numFmtId="0" fontId="27" fillId="0" borderId="120" xfId="0" applyFont="1" applyFill="1" applyBorder="1" applyAlignment="1">
      <alignment horizontal="distributed" vertical="center"/>
    </xf>
    <xf numFmtId="0" fontId="27" fillId="0" borderId="247" xfId="0" applyFont="1" applyFill="1" applyBorder="1" applyAlignment="1">
      <alignment horizontal="center" vertical="center"/>
    </xf>
    <xf numFmtId="0" fontId="27" fillId="0" borderId="248"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56" xfId="0" applyFont="1" applyFill="1" applyBorder="1" applyAlignment="1">
      <alignment horizontal="center" vertical="center"/>
    </xf>
    <xf numFmtId="189" fontId="0" fillId="0" borderId="0" xfId="0" applyNumberFormat="1" applyFont="1" applyFill="1" applyBorder="1" applyAlignment="1">
      <alignment horizontal="center" vertical="center"/>
    </xf>
    <xf numFmtId="189" fontId="0" fillId="0" borderId="20" xfId="0" applyNumberFormat="1" applyFont="1" applyFill="1" applyBorder="1" applyAlignment="1">
      <alignment horizontal="center" vertical="center"/>
    </xf>
    <xf numFmtId="189" fontId="0" fillId="0" borderId="0" xfId="0" applyNumberFormat="1" applyFill="1" applyBorder="1" applyAlignment="1">
      <alignment horizontal="center" vertical="center"/>
    </xf>
    <xf numFmtId="189" fontId="0" fillId="0" borderId="148" xfId="0" applyNumberFormat="1" applyFill="1" applyBorder="1" applyAlignment="1">
      <alignment horizontal="center" vertical="center"/>
    </xf>
    <xf numFmtId="189" fontId="0" fillId="0" borderId="253" xfId="0" applyNumberFormat="1" applyFont="1" applyFill="1" applyBorder="1" applyAlignment="1">
      <alignment horizontal="center" vertical="center"/>
    </xf>
    <xf numFmtId="0" fontId="0" fillId="0" borderId="151" xfId="0" applyFont="1" applyFill="1" applyBorder="1" applyAlignment="1">
      <alignment horizontal="center" vertical="center"/>
    </xf>
    <xf numFmtId="0" fontId="0" fillId="0" borderId="152" xfId="0" applyFont="1" applyFill="1" applyBorder="1" applyAlignment="1">
      <alignment horizontal="center" vertical="center"/>
    </xf>
    <xf numFmtId="198" fontId="0" fillId="0" borderId="0" xfId="0" applyNumberFormat="1" applyFont="1" applyFill="1" applyBorder="1" applyAlignment="1">
      <alignment horizontal="center" vertical="center"/>
    </xf>
    <xf numFmtId="189" fontId="0" fillId="0" borderId="141"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31" xfId="0" applyFont="1" applyFill="1" applyBorder="1" applyAlignment="1">
      <alignment horizontal="center" vertical="center" wrapText="1"/>
    </xf>
    <xf numFmtId="0" fontId="0" fillId="0" borderId="150" xfId="0" applyFont="1" applyFill="1" applyBorder="1" applyAlignment="1">
      <alignment horizontal="center" vertical="center" wrapText="1"/>
    </xf>
    <xf numFmtId="189" fontId="0" fillId="0" borderId="15" xfId="0" applyNumberFormat="1" applyFont="1" applyFill="1" applyBorder="1" applyAlignment="1">
      <alignment horizontal="center" vertical="center"/>
    </xf>
    <xf numFmtId="189" fontId="0" fillId="0" borderId="190" xfId="0" applyNumberFormat="1" applyFont="1" applyFill="1" applyBorder="1" applyAlignment="1">
      <alignment horizontal="center" vertical="center"/>
    </xf>
    <xf numFmtId="0" fontId="44" fillId="0" borderId="0" xfId="0" applyFont="1" applyFill="1" applyBorder="1" applyAlignment="1">
      <alignment horizontal="center" vertical="center"/>
    </xf>
    <xf numFmtId="0" fontId="0" fillId="0" borderId="148" xfId="0" applyFont="1" applyFill="1" applyBorder="1" applyAlignment="1">
      <alignment horizontal="distributed" vertical="center"/>
    </xf>
    <xf numFmtId="0" fontId="19" fillId="0" borderId="0" xfId="0" applyFont="1" applyFill="1" applyBorder="1" applyAlignment="1">
      <alignment horizontal="distributed" vertical="center"/>
    </xf>
    <xf numFmtId="189" fontId="0" fillId="0" borderId="66"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0" fillId="0" borderId="308" xfId="0" applyFont="1" applyFill="1" applyBorder="1" applyAlignment="1">
      <alignment horizontal="center" vertical="center"/>
    </xf>
    <xf numFmtId="0" fontId="0" fillId="0" borderId="244" xfId="0" applyFont="1" applyFill="1" applyBorder="1" applyAlignment="1">
      <alignment horizontal="center" vertical="center"/>
    </xf>
    <xf numFmtId="0" fontId="0" fillId="0" borderId="309" xfId="0" applyFont="1" applyFill="1" applyBorder="1" applyAlignment="1">
      <alignment horizontal="center" vertical="center" wrapText="1"/>
    </xf>
    <xf numFmtId="0" fontId="0" fillId="0" borderId="312" xfId="0" applyFont="1" applyFill="1" applyBorder="1" applyAlignment="1">
      <alignment horizontal="center" vertical="center" wrapText="1"/>
    </xf>
    <xf numFmtId="0" fontId="20" fillId="0" borderId="309" xfId="0" applyFont="1" applyFill="1" applyBorder="1" applyAlignment="1">
      <alignment horizontal="center" vertical="center" wrapText="1"/>
    </xf>
    <xf numFmtId="0" fontId="20" fillId="0" borderId="312" xfId="0" applyFont="1" applyFill="1" applyBorder="1" applyAlignment="1">
      <alignment horizontal="center" vertical="center" wrapText="1"/>
    </xf>
    <xf numFmtId="0" fontId="0" fillId="0" borderId="309" xfId="0" applyFont="1" applyFill="1" applyBorder="1" applyAlignment="1">
      <alignment horizontal="center" vertical="center"/>
    </xf>
    <xf numFmtId="0" fontId="0" fillId="0" borderId="310" xfId="0" applyFont="1" applyFill="1" applyBorder="1" applyAlignment="1">
      <alignment horizontal="center" vertical="center"/>
    </xf>
    <xf numFmtId="0" fontId="0" fillId="0" borderId="311" xfId="0" applyFont="1" applyFill="1" applyBorder="1" applyAlignment="1">
      <alignment horizontal="center" vertical="center"/>
    </xf>
    <xf numFmtId="0" fontId="0" fillId="0" borderId="218" xfId="0" applyFont="1" applyFill="1" applyBorder="1" applyAlignment="1">
      <alignment horizontal="center" vertical="center"/>
    </xf>
    <xf numFmtId="0" fontId="0" fillId="0" borderId="313" xfId="0" applyFont="1" applyFill="1" applyBorder="1" applyAlignment="1">
      <alignment horizontal="center" vertical="center"/>
    </xf>
    <xf numFmtId="0" fontId="42" fillId="0" borderId="0" xfId="0" applyFont="1" applyFill="1" applyBorder="1" applyAlignment="1">
      <alignment horizontal="distributed" vertical="center"/>
    </xf>
    <xf numFmtId="182" fontId="43" fillId="0" borderId="0" xfId="0" applyNumberFormat="1" applyFont="1" applyFill="1" applyBorder="1" applyAlignment="1">
      <alignment horizontal="center" vertical="center"/>
    </xf>
    <xf numFmtId="193" fontId="43" fillId="0" borderId="0" xfId="0" applyNumberFormat="1" applyFont="1" applyFill="1" applyBorder="1" applyAlignment="1">
      <alignment horizontal="center" vertical="center"/>
    </xf>
    <xf numFmtId="182" fontId="43" fillId="0" borderId="274" xfId="0" applyNumberFormat="1" applyFont="1" applyFill="1" applyBorder="1" applyAlignment="1">
      <alignment horizontal="center" vertical="center"/>
    </xf>
    <xf numFmtId="193" fontId="43" fillId="0" borderId="268" xfId="0" applyNumberFormat="1" applyFont="1" applyFill="1" applyBorder="1" applyAlignment="1">
      <alignment horizontal="center" vertical="center"/>
    </xf>
    <xf numFmtId="0" fontId="0" fillId="0" borderId="261" xfId="0" applyFont="1" applyFill="1" applyBorder="1" applyAlignment="1">
      <alignment horizontal="center" vertical="center" wrapText="1"/>
    </xf>
    <xf numFmtId="0" fontId="0" fillId="0" borderId="262" xfId="0" applyFont="1" applyFill="1" applyBorder="1" applyAlignment="1">
      <alignment horizontal="center" vertical="center" wrapText="1"/>
    </xf>
    <xf numFmtId="0" fontId="0" fillId="0" borderId="268" xfId="0" applyFont="1" applyFill="1" applyBorder="1" applyAlignment="1">
      <alignment horizontal="center" vertical="center" wrapText="1"/>
    </xf>
    <xf numFmtId="0" fontId="0" fillId="0" borderId="231" xfId="0" applyFont="1" applyFill="1" applyBorder="1" applyAlignment="1">
      <alignment horizontal="center" vertical="center" wrapText="1"/>
    </xf>
    <xf numFmtId="0" fontId="0" fillId="0" borderId="271" xfId="0" applyFont="1" applyFill="1" applyBorder="1" applyAlignment="1">
      <alignment horizontal="center" vertical="center" wrapText="1"/>
    </xf>
    <xf numFmtId="0" fontId="0" fillId="0" borderId="272" xfId="0" applyFont="1" applyFill="1" applyBorder="1" applyAlignment="1">
      <alignment horizontal="center" vertical="center" wrapText="1"/>
    </xf>
    <xf numFmtId="0" fontId="0" fillId="0" borderId="263" xfId="0" applyFont="1" applyFill="1" applyBorder="1" applyAlignment="1">
      <alignment horizontal="center" vertical="center" justifyLastLine="1"/>
    </xf>
    <xf numFmtId="0" fontId="0" fillId="0" borderId="264" xfId="0" applyFont="1" applyFill="1" applyBorder="1" applyAlignment="1">
      <alignment horizontal="center" vertical="center" justifyLastLine="1"/>
    </xf>
    <xf numFmtId="0" fontId="0" fillId="0" borderId="265" xfId="0" applyFont="1" applyFill="1" applyBorder="1" applyAlignment="1">
      <alignment horizontal="center" vertical="center" justifyLastLine="1"/>
    </xf>
    <xf numFmtId="0" fontId="0" fillId="0" borderId="266" xfId="0" applyFont="1" applyFill="1" applyBorder="1" applyAlignment="1">
      <alignment horizontal="center" vertical="center" justifyLastLine="1"/>
    </xf>
    <xf numFmtId="0" fontId="0" fillId="0" borderId="269" xfId="0" applyFont="1" applyFill="1" applyBorder="1" applyAlignment="1">
      <alignment horizontal="center" vertical="center" wrapText="1"/>
    </xf>
    <xf numFmtId="0" fontId="0" fillId="0" borderId="230" xfId="0" applyFont="1" applyFill="1" applyBorder="1" applyAlignment="1">
      <alignment horizontal="center" vertical="center" wrapText="1"/>
    </xf>
    <xf numFmtId="183" fontId="0" fillId="0" borderId="229" xfId="0" applyNumberFormat="1" applyFont="1" applyFill="1" applyBorder="1" applyAlignment="1">
      <alignment vertical="center"/>
    </xf>
    <xf numFmtId="183" fontId="44" fillId="0" borderId="211" xfId="0" applyNumberFormat="1" applyFont="1" applyFill="1" applyBorder="1" applyAlignment="1">
      <alignment vertical="center"/>
    </xf>
    <xf numFmtId="183" fontId="0" fillId="0" borderId="283" xfId="0" applyNumberFormat="1" applyFont="1" applyFill="1" applyBorder="1" applyAlignment="1">
      <alignment horizontal="center" vertical="center"/>
    </xf>
    <xf numFmtId="183" fontId="0" fillId="0" borderId="284" xfId="0" applyNumberFormat="1" applyFont="1" applyFill="1" applyBorder="1" applyAlignment="1">
      <alignment horizontal="center" vertical="center"/>
    </xf>
    <xf numFmtId="183" fontId="0" fillId="0" borderId="269" xfId="0" applyNumberFormat="1" applyFont="1" applyFill="1" applyBorder="1" applyAlignment="1">
      <alignment horizontal="right" vertical="center"/>
    </xf>
    <xf numFmtId="183" fontId="0" fillId="0" borderId="230" xfId="0" applyNumberFormat="1" applyFont="1" applyFill="1" applyBorder="1" applyAlignment="1">
      <alignment vertical="center"/>
    </xf>
    <xf numFmtId="183" fontId="0" fillId="0" borderId="286" xfId="0" applyNumberFormat="1" applyFont="1" applyFill="1" applyBorder="1" applyAlignment="1">
      <alignment vertical="center"/>
    </xf>
    <xf numFmtId="183" fontId="44" fillId="0" borderId="288" xfId="0" applyNumberFormat="1" applyFont="1" applyFill="1" applyBorder="1" applyAlignment="1">
      <alignment horizontal="right" vertical="center"/>
    </xf>
    <xf numFmtId="183" fontId="44" fillId="0" borderId="289" xfId="0" applyNumberFormat="1" applyFont="1" applyFill="1" applyBorder="1" applyAlignment="1">
      <alignment vertical="center"/>
    </xf>
    <xf numFmtId="183" fontId="44" fillId="0" borderId="253" xfId="0" applyNumberFormat="1" applyFont="1" applyFill="1" applyBorder="1" applyAlignment="1">
      <alignment vertical="center"/>
    </xf>
    <xf numFmtId="0" fontId="0" fillId="0" borderId="298" xfId="0" applyFont="1" applyFill="1" applyBorder="1" applyAlignment="1">
      <alignment horizontal="center" vertical="center" shrinkToFit="1"/>
    </xf>
    <xf numFmtId="191" fontId="0" fillId="0" borderId="268" xfId="0" applyNumberFormat="1" applyFont="1" applyFill="1" applyBorder="1" applyAlignment="1">
      <alignment horizontal="center" vertical="center"/>
    </xf>
    <xf numFmtId="191" fontId="0" fillId="0" borderId="0" xfId="0" applyNumberFormat="1" applyFont="1" applyFill="1" applyBorder="1" applyAlignment="1">
      <alignment horizontal="center" vertical="center"/>
    </xf>
    <xf numFmtId="183" fontId="0" fillId="0" borderId="231" xfId="0" applyNumberFormat="1" applyFont="1" applyFill="1" applyBorder="1" applyAlignment="1">
      <alignment horizontal="right" vertical="center"/>
    </xf>
    <xf numFmtId="0" fontId="0" fillId="0" borderId="305" xfId="0" applyFont="1" applyFill="1" applyBorder="1" applyAlignment="1">
      <alignment horizontal="center" vertical="center"/>
    </xf>
    <xf numFmtId="0" fontId="0" fillId="0" borderId="268" xfId="0" applyFont="1" applyFill="1" applyBorder="1" applyAlignment="1">
      <alignment horizontal="right" vertical="center"/>
    </xf>
    <xf numFmtId="0" fontId="0" fillId="0" borderId="0" xfId="0" applyFont="1" applyFill="1" applyBorder="1" applyAlignment="1">
      <alignment horizontal="right" vertical="center"/>
    </xf>
    <xf numFmtId="0" fontId="0" fillId="0" borderId="235" xfId="0" applyFont="1" applyFill="1" applyBorder="1" applyAlignment="1">
      <alignment horizontal="center" vertical="center"/>
    </xf>
    <xf numFmtId="0" fontId="0" fillId="0" borderId="230" xfId="0" applyFont="1" applyFill="1" applyBorder="1" applyAlignment="1">
      <alignment horizontal="center" vertical="center"/>
    </xf>
    <xf numFmtId="0" fontId="0" fillId="0" borderId="125" xfId="0" applyFont="1" applyFill="1" applyBorder="1" applyAlignment="1">
      <alignment horizontal="right" vertical="center"/>
    </xf>
    <xf numFmtId="183" fontId="0" fillId="0" borderId="229" xfId="0" applyNumberFormat="1" applyFont="1" applyFill="1" applyBorder="1" applyAlignment="1">
      <alignment horizontal="right" vertical="center"/>
    </xf>
    <xf numFmtId="183" fontId="0" fillId="0" borderId="230" xfId="0" applyNumberFormat="1" applyFont="1" applyFill="1" applyBorder="1" applyAlignment="1">
      <alignment horizontal="right" vertical="center"/>
    </xf>
    <xf numFmtId="0" fontId="0" fillId="0" borderId="301" xfId="0" applyFont="1" applyFill="1" applyBorder="1" applyAlignment="1">
      <alignment horizontal="center" vertical="center"/>
    </xf>
    <xf numFmtId="0" fontId="0" fillId="0" borderId="302" xfId="0" applyFont="1" applyFill="1" applyBorder="1" applyAlignment="1">
      <alignment horizontal="center" vertical="center"/>
    </xf>
    <xf numFmtId="0" fontId="0" fillId="0" borderId="304" xfId="0" applyFont="1" applyFill="1" applyBorder="1" applyAlignment="1">
      <alignment horizontal="center" vertical="center"/>
    </xf>
    <xf numFmtId="0" fontId="0" fillId="0" borderId="298" xfId="0" applyFont="1" applyFill="1" applyBorder="1" applyAlignment="1">
      <alignment horizontal="center" vertical="center"/>
    </xf>
    <xf numFmtId="182" fontId="44" fillId="0" borderId="253" xfId="0" applyNumberFormat="1" applyFont="1" applyFill="1" applyBorder="1" applyAlignment="1">
      <alignment horizontal="right" vertical="center"/>
    </xf>
    <xf numFmtId="183" fontId="0" fillId="0" borderId="274" xfId="0" applyNumberFormat="1" applyFont="1" applyFill="1" applyBorder="1" applyAlignment="1">
      <alignment horizontal="right" vertical="center"/>
    </xf>
    <xf numFmtId="0" fontId="0" fillId="0" borderId="297" xfId="0" applyFont="1" applyFill="1" applyBorder="1" applyAlignment="1">
      <alignment horizontal="center" vertical="center" shrinkToFit="1"/>
    </xf>
    <xf numFmtId="0" fontId="19" fillId="0" borderId="302" xfId="0" applyFont="1" applyFill="1" applyBorder="1" applyAlignment="1">
      <alignment horizontal="center" vertical="center"/>
    </xf>
    <xf numFmtId="0" fontId="0" fillId="0" borderId="303" xfId="0" applyFont="1" applyFill="1" applyBorder="1" applyAlignment="1">
      <alignment horizontal="center" vertical="center"/>
    </xf>
    <xf numFmtId="0" fontId="0" fillId="0" borderId="299" xfId="0" applyFont="1" applyFill="1" applyBorder="1" applyAlignment="1">
      <alignment horizontal="center" vertical="center" shrinkToFit="1"/>
    </xf>
    <xf numFmtId="202" fontId="0" fillId="0" borderId="57" xfId="0" applyNumberFormat="1" applyFont="1" applyFill="1" applyBorder="1" applyAlignment="1">
      <alignment horizontal="right" vertical="center"/>
    </xf>
    <xf numFmtId="197"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shrinkToFit="1"/>
    </xf>
    <xf numFmtId="184" fontId="0" fillId="0" borderId="0" xfId="0" applyNumberFormat="1" applyFont="1" applyFill="1" applyBorder="1" applyAlignment="1">
      <alignment horizontal="center" vertical="center"/>
    </xf>
    <xf numFmtId="183" fontId="0" fillId="0" borderId="0" xfId="0" applyNumberFormat="1" applyFont="1" applyFill="1" applyBorder="1" applyAlignment="1">
      <alignment vertical="center" shrinkToFit="1"/>
    </xf>
    <xf numFmtId="183" fontId="44" fillId="0" borderId="211" xfId="0" applyNumberFormat="1" applyFont="1" applyFill="1" applyBorder="1" applyAlignment="1">
      <alignment vertical="center" shrinkToFit="1"/>
    </xf>
    <xf numFmtId="193" fontId="20" fillId="0" borderId="0" xfId="0" applyNumberFormat="1" applyFont="1" applyFill="1" applyBorder="1" applyAlignment="1">
      <alignment vertical="center"/>
    </xf>
    <xf numFmtId="193" fontId="49" fillId="0" borderId="211" xfId="0" applyNumberFormat="1" applyFont="1" applyFill="1" applyBorder="1" applyAlignment="1">
      <alignment vertical="center"/>
    </xf>
    <xf numFmtId="184" fontId="0" fillId="0" borderId="0" xfId="0" applyNumberFormat="1" applyFont="1" applyFill="1" applyBorder="1" applyAlignment="1">
      <alignment vertical="center"/>
    </xf>
    <xf numFmtId="184" fontId="0" fillId="0" borderId="0" xfId="0" applyNumberFormat="1" applyFont="1" applyFill="1" applyBorder="1" applyAlignment="1">
      <alignment horizontal="center" vertical="center" shrinkToFit="1"/>
    </xf>
    <xf numFmtId="183" fontId="44" fillId="0" borderId="211" xfId="0" applyNumberFormat="1" applyFont="1" applyFill="1" applyBorder="1" applyAlignment="1">
      <alignment horizontal="right" vertical="center" shrinkToFit="1"/>
    </xf>
    <xf numFmtId="197" fontId="44" fillId="0" borderId="211" xfId="0" applyNumberFormat="1" applyFont="1" applyFill="1" applyBorder="1" applyAlignment="1">
      <alignment horizontal="center" vertical="center"/>
    </xf>
    <xf numFmtId="0" fontId="0" fillId="0" borderId="270" xfId="0" applyFont="1" applyFill="1" applyBorder="1" applyAlignment="1">
      <alignment horizontal="center" vertical="center" wrapText="1"/>
    </xf>
    <xf numFmtId="0" fontId="0" fillId="0" borderId="273" xfId="0" applyFont="1" applyFill="1" applyBorder="1" applyAlignment="1">
      <alignment horizontal="center" vertical="center" wrapText="1"/>
    </xf>
    <xf numFmtId="193" fontId="43" fillId="0" borderId="269" xfId="0" applyNumberFormat="1" applyFont="1" applyFill="1" applyBorder="1" applyAlignment="1">
      <alignment horizontal="center" vertical="center"/>
    </xf>
    <xf numFmtId="193" fontId="43" fillId="0" borderId="229" xfId="0" applyNumberFormat="1" applyFont="1" applyFill="1" applyBorder="1" applyAlignment="1">
      <alignment horizontal="center" vertical="center"/>
    </xf>
    <xf numFmtId="182" fontId="43" fillId="0" borderId="229" xfId="0" applyNumberFormat="1" applyFont="1" applyFill="1" applyBorder="1" applyAlignment="1">
      <alignment horizontal="center" vertical="center"/>
    </xf>
    <xf numFmtId="182" fontId="43" fillId="0" borderId="270" xfId="0" applyNumberFormat="1" applyFont="1" applyFill="1" applyBorder="1" applyAlignment="1">
      <alignment horizontal="center" vertical="center"/>
    </xf>
    <xf numFmtId="182" fontId="43" fillId="0" borderId="238" xfId="0" applyNumberFormat="1" applyFont="1" applyFill="1" applyBorder="1" applyAlignment="1">
      <alignment horizontal="center" vertical="center"/>
    </xf>
    <xf numFmtId="193" fontId="43" fillId="0" borderId="238" xfId="0" applyNumberFormat="1" applyFont="1" applyFill="1" applyBorder="1" applyAlignment="1">
      <alignment horizontal="center" vertical="center"/>
    </xf>
    <xf numFmtId="182" fontId="43" fillId="0" borderId="277" xfId="0" applyNumberFormat="1" applyFont="1" applyFill="1" applyBorder="1" applyAlignment="1">
      <alignment horizontal="center" vertical="center"/>
    </xf>
    <xf numFmtId="0" fontId="0" fillId="0" borderId="27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79" xfId="0" applyFont="1" applyFill="1" applyBorder="1" applyAlignment="1">
      <alignment horizontal="center" vertical="center"/>
    </xf>
    <xf numFmtId="0" fontId="0" fillId="0" borderId="282" xfId="0" applyFont="1" applyFill="1" applyBorder="1" applyAlignment="1">
      <alignment horizontal="center" vertical="center"/>
    </xf>
    <xf numFmtId="183" fontId="0" fillId="0" borderId="280" xfId="0" applyNumberFormat="1" applyFont="1" applyFill="1" applyBorder="1" applyAlignment="1">
      <alignment horizontal="center" vertical="center"/>
    </xf>
    <xf numFmtId="0" fontId="0" fillId="0" borderId="280" xfId="0" applyFont="1" applyFill="1" applyBorder="1" applyAlignment="1">
      <alignment horizontal="center" vertical="center"/>
    </xf>
    <xf numFmtId="0" fontId="0" fillId="0" borderId="281" xfId="0" applyFont="1" applyFill="1" applyBorder="1" applyAlignment="1">
      <alignment horizontal="center" vertical="center"/>
    </xf>
    <xf numFmtId="0" fontId="0" fillId="0" borderId="283" xfId="0" applyFont="1" applyFill="1" applyBorder="1" applyAlignment="1">
      <alignment horizontal="center" vertical="center"/>
    </xf>
    <xf numFmtId="193" fontId="43" fillId="0" borderId="276" xfId="0" applyNumberFormat="1" applyFont="1" applyFill="1" applyBorder="1" applyAlignment="1">
      <alignment horizontal="center" vertical="center"/>
    </xf>
    <xf numFmtId="0" fontId="0" fillId="0" borderId="259" xfId="0" applyFont="1" applyFill="1" applyBorder="1" applyAlignment="1">
      <alignment horizontal="right" vertical="center"/>
    </xf>
    <xf numFmtId="0" fontId="0" fillId="0" borderId="294" xfId="0" applyFont="1" applyFill="1" applyBorder="1" applyAlignment="1">
      <alignment horizontal="center" vertical="center"/>
    </xf>
    <xf numFmtId="0" fontId="0" fillId="0" borderId="290" xfId="0" applyFont="1" applyFill="1" applyBorder="1" applyAlignment="1">
      <alignment horizontal="center" vertical="center"/>
    </xf>
    <xf numFmtId="0" fontId="0" fillId="0" borderId="291" xfId="0" applyFont="1" applyFill="1" applyBorder="1" applyAlignment="1">
      <alignment horizontal="center" vertical="center"/>
    </xf>
    <xf numFmtId="0" fontId="0" fillId="0" borderId="292" xfId="0" applyFont="1" applyFill="1" applyBorder="1" applyAlignment="1">
      <alignment horizontal="center" vertical="center"/>
    </xf>
    <xf numFmtId="0" fontId="0" fillId="0" borderId="293" xfId="0" applyFont="1" applyFill="1" applyBorder="1" applyAlignment="1">
      <alignment horizontal="center" vertical="center"/>
    </xf>
    <xf numFmtId="0" fontId="0" fillId="0" borderId="295" xfId="0" applyFont="1" applyFill="1" applyBorder="1" applyAlignment="1">
      <alignment horizontal="center" vertical="center"/>
    </xf>
    <xf numFmtId="0" fontId="0" fillId="0" borderId="296" xfId="0" applyFont="1" applyFill="1" applyBorder="1" applyAlignment="1">
      <alignment horizontal="center" vertical="center"/>
    </xf>
    <xf numFmtId="0" fontId="0" fillId="0" borderId="297" xfId="0" applyFont="1" applyFill="1" applyBorder="1" applyAlignment="1">
      <alignment horizontal="center" vertical="center"/>
    </xf>
    <xf numFmtId="0" fontId="0" fillId="0" borderId="299" xfId="0" applyFont="1" applyFill="1" applyBorder="1" applyAlignment="1">
      <alignment horizontal="center" vertical="center"/>
    </xf>
    <xf numFmtId="0" fontId="0" fillId="0" borderId="300" xfId="0" applyFont="1" applyFill="1" applyBorder="1" applyAlignment="1">
      <alignment horizontal="center" vertical="center"/>
    </xf>
    <xf numFmtId="184" fontId="0" fillId="0" borderId="0" xfId="0" applyNumberFormat="1" applyFont="1" applyFill="1" applyBorder="1" applyAlignment="1">
      <alignment vertical="center" shrinkToFit="1"/>
    </xf>
    <xf numFmtId="0" fontId="44" fillId="0" borderId="236" xfId="0" applyFont="1" applyFill="1" applyBorder="1" applyAlignment="1">
      <alignment horizontal="center" vertical="center"/>
    </xf>
    <xf numFmtId="0" fontId="44" fillId="0" borderId="237" xfId="0" applyFont="1" applyFill="1" applyBorder="1" applyAlignment="1">
      <alignment horizontal="center" vertical="center"/>
    </xf>
    <xf numFmtId="191" fontId="44" fillId="0" borderId="288" xfId="0" applyNumberFormat="1" applyFont="1" applyFill="1" applyBorder="1" applyAlignment="1">
      <alignment horizontal="center" vertical="center"/>
    </xf>
    <xf numFmtId="191" fontId="44" fillId="0" borderId="211" xfId="0" applyNumberFormat="1" applyFont="1" applyFill="1" applyBorder="1" applyAlignment="1">
      <alignment horizontal="center" vertical="center"/>
    </xf>
    <xf numFmtId="183" fontId="44" fillId="0" borderId="238" xfId="0" applyNumberFormat="1" applyFont="1" applyFill="1" applyBorder="1" applyAlignment="1">
      <alignment vertical="center"/>
    </xf>
    <xf numFmtId="183" fontId="44" fillId="0" borderId="237" xfId="0" applyNumberFormat="1" applyFont="1" applyFill="1" applyBorder="1" applyAlignment="1">
      <alignment vertical="center"/>
    </xf>
    <xf numFmtId="0" fontId="44" fillId="0" borderId="238" xfId="0" applyFont="1" applyFill="1" applyBorder="1" applyAlignment="1">
      <alignment horizontal="right" vertical="center"/>
    </xf>
    <xf numFmtId="183" fontId="44" fillId="0" borderId="238" xfId="0" applyNumberFormat="1" applyFont="1" applyFill="1" applyBorder="1" applyAlignment="1">
      <alignment horizontal="right" vertical="center"/>
    </xf>
    <xf numFmtId="0" fontId="44" fillId="0" borderId="306" xfId="0" applyFont="1" applyFill="1" applyBorder="1" applyAlignment="1">
      <alignment horizontal="right" vertical="center"/>
    </xf>
    <xf numFmtId="183" fontId="44" fillId="0" borderId="277" xfId="0" applyNumberFormat="1" applyFont="1" applyFill="1" applyBorder="1" applyAlignment="1">
      <alignment horizontal="right" vertical="center"/>
    </xf>
    <xf numFmtId="183" fontId="0" fillId="0" borderId="307" xfId="0" applyNumberFormat="1" applyFont="1" applyFill="1" applyBorder="1" applyAlignment="1">
      <alignment horizontal="center" vertical="center"/>
    </xf>
    <xf numFmtId="0" fontId="0" fillId="0" borderId="302" xfId="0" applyFont="1" applyFill="1" applyBorder="1" applyAlignment="1">
      <alignment horizontal="center" vertical="center" shrinkToFit="1"/>
    </xf>
    <xf numFmtId="0" fontId="0" fillId="0" borderId="303" xfId="0" applyFont="1" applyFill="1" applyBorder="1" applyAlignment="1">
      <alignment horizontal="center" vertical="center" shrinkToFit="1"/>
    </xf>
    <xf numFmtId="0" fontId="0" fillId="0" borderId="268"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44" fillId="0" borderId="276" xfId="0" applyFont="1" applyFill="1" applyBorder="1" applyAlignment="1">
      <alignment horizontal="right" vertical="center"/>
    </xf>
    <xf numFmtId="0" fontId="0" fillId="0" borderId="278" xfId="0" applyFont="1" applyFill="1" applyBorder="1" applyAlignment="1">
      <alignment vertical="center"/>
    </xf>
    <xf numFmtId="0" fontId="0" fillId="0" borderId="278" xfId="0" applyFont="1" applyFill="1" applyBorder="1" applyAlignment="1">
      <alignment horizontal="right" vertical="center"/>
    </xf>
    <xf numFmtId="0" fontId="37" fillId="0" borderId="0" xfId="0" applyFont="1" applyFill="1" applyBorder="1" applyAlignment="1">
      <alignment horizontal="center" vertical="center" shrinkToFit="1"/>
    </xf>
    <xf numFmtId="0" fontId="37" fillId="0" borderId="40" xfId="0" applyFont="1" applyFill="1" applyBorder="1" applyAlignment="1">
      <alignment horizontal="center" vertical="center"/>
    </xf>
    <xf numFmtId="0" fontId="37" fillId="0" borderId="21" xfId="0" applyFont="1" applyFill="1" applyBorder="1" applyAlignment="1">
      <alignment horizontal="center" vertical="center"/>
    </xf>
    <xf numFmtId="0" fontId="37" fillId="0" borderId="121" xfId="0" applyFont="1" applyFill="1" applyBorder="1" applyAlignment="1">
      <alignment horizontal="center" vertical="center"/>
    </xf>
    <xf numFmtId="0" fontId="37" fillId="0" borderId="129" xfId="0" applyFont="1" applyFill="1" applyBorder="1" applyAlignment="1">
      <alignment horizontal="center" vertical="center"/>
    </xf>
    <xf numFmtId="0" fontId="37" fillId="0" borderId="130" xfId="0" applyFont="1" applyFill="1" applyBorder="1" applyAlignment="1">
      <alignment horizontal="center" vertical="center"/>
    </xf>
    <xf numFmtId="0" fontId="37" fillId="0" borderId="131" xfId="0" applyFont="1" applyFill="1" applyBorder="1" applyAlignment="1">
      <alignment horizontal="center" vertical="center"/>
    </xf>
    <xf numFmtId="0" fontId="37" fillId="0" borderId="113"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127" xfId="0" applyFont="1" applyFill="1" applyBorder="1" applyAlignment="1">
      <alignment horizontal="center" vertical="center"/>
    </xf>
    <xf numFmtId="0" fontId="37" fillId="0" borderId="128" xfId="0" applyFont="1" applyFill="1" applyBorder="1" applyAlignment="1">
      <alignment horizontal="center" vertical="center"/>
    </xf>
    <xf numFmtId="0" fontId="37" fillId="0" borderId="117" xfId="0" applyFont="1" applyFill="1" applyBorder="1" applyAlignment="1">
      <alignment horizontal="center" vertical="center"/>
    </xf>
    <xf numFmtId="192" fontId="19" fillId="0" borderId="15" xfId="0" applyNumberFormat="1" applyFont="1" applyFill="1" applyBorder="1" applyAlignment="1">
      <alignment vertical="center"/>
    </xf>
    <xf numFmtId="192" fontId="19" fillId="0" borderId="59" xfId="0" applyNumberFormat="1" applyFont="1" applyFill="1" applyBorder="1" applyAlignment="1">
      <alignment vertical="center"/>
    </xf>
    <xf numFmtId="0" fontId="37" fillId="0" borderId="25" xfId="0" applyFont="1" applyFill="1" applyBorder="1" applyAlignment="1">
      <alignment horizontal="distributed" vertical="center"/>
    </xf>
    <xf numFmtId="0" fontId="37" fillId="0" borderId="0" xfId="0" applyFont="1" applyFill="1" applyBorder="1" applyAlignment="1">
      <alignment horizontal="distributed" vertical="center"/>
    </xf>
    <xf numFmtId="0" fontId="37" fillId="0" borderId="23" xfId="0" applyFont="1" applyFill="1" applyBorder="1" applyAlignment="1">
      <alignment horizontal="distributed" vertical="center"/>
    </xf>
    <xf numFmtId="182" fontId="43" fillId="0" borderId="125" xfId="0" applyNumberFormat="1" applyFont="1" applyFill="1" applyBorder="1" applyAlignment="1">
      <alignment vertical="center"/>
    </xf>
    <xf numFmtId="192" fontId="0" fillId="0" borderId="0" xfId="0" applyNumberFormat="1" applyFont="1" applyFill="1" applyBorder="1" applyAlignment="1">
      <alignment vertical="center"/>
    </xf>
    <xf numFmtId="192" fontId="0" fillId="0" borderId="20" xfId="0" applyNumberFormat="1" applyFont="1" applyFill="1" applyBorder="1" applyAlignment="1">
      <alignment vertical="center"/>
    </xf>
    <xf numFmtId="0" fontId="37" fillId="0" borderId="118" xfId="0" applyFont="1" applyFill="1" applyBorder="1" applyAlignment="1">
      <alignment horizontal="center" vertical="center"/>
    </xf>
    <xf numFmtId="0" fontId="37" fillId="0" borderId="119" xfId="0" applyFont="1" applyFill="1" applyBorder="1" applyAlignment="1">
      <alignment horizontal="center" vertical="center"/>
    </xf>
    <xf numFmtId="0" fontId="0" fillId="0" borderId="0" xfId="0" applyFont="1" applyFill="1" applyBorder="1" applyAlignment="1">
      <alignment horizontal="left" vertical="center" shrinkToFit="1"/>
    </xf>
    <xf numFmtId="0" fontId="37" fillId="0" borderId="11" xfId="0" applyFont="1" applyFill="1" applyBorder="1" applyAlignment="1">
      <alignment horizontal="center" vertical="center"/>
    </xf>
    <xf numFmtId="0" fontId="37" fillId="0" borderId="44" xfId="0" applyFont="1" applyFill="1" applyBorder="1" applyAlignment="1">
      <alignment horizontal="center" vertical="center"/>
    </xf>
    <xf numFmtId="0" fontId="37" fillId="0" borderId="123" xfId="0" applyFont="1" applyFill="1" applyBorder="1" applyAlignment="1">
      <alignment horizontal="center" vertical="center"/>
    </xf>
    <xf numFmtId="0" fontId="39" fillId="0" borderId="25" xfId="0" applyFont="1" applyFill="1" applyBorder="1" applyAlignment="1">
      <alignment horizontal="distributed" vertical="center"/>
    </xf>
    <xf numFmtId="0" fontId="39" fillId="0" borderId="0" xfId="0" applyFont="1" applyFill="1" applyBorder="1" applyAlignment="1">
      <alignment horizontal="distributed" vertical="center"/>
    </xf>
    <xf numFmtId="0" fontId="39" fillId="0" borderId="23" xfId="0" applyFont="1" applyFill="1" applyBorder="1" applyAlignment="1">
      <alignment horizontal="distributed" vertical="center"/>
    </xf>
    <xf numFmtId="182" fontId="19" fillId="0" borderId="132" xfId="0" applyNumberFormat="1" applyFont="1" applyFill="1" applyBorder="1" applyAlignment="1">
      <alignment vertical="center"/>
    </xf>
    <xf numFmtId="182" fontId="19" fillId="0" borderId="57" xfId="0" applyNumberFormat="1" applyFont="1" applyFill="1" applyBorder="1" applyAlignment="1">
      <alignment vertical="center"/>
    </xf>
    <xf numFmtId="182" fontId="19" fillId="0" borderId="15" xfId="0" applyNumberFormat="1" applyFont="1" applyFill="1" applyBorder="1" applyAlignment="1">
      <alignment vertical="center"/>
    </xf>
    <xf numFmtId="0" fontId="37" fillId="0" borderId="64" xfId="0" applyFont="1" applyFill="1" applyBorder="1" applyAlignment="1">
      <alignment horizontal="distributed" vertical="center"/>
    </xf>
    <xf numFmtId="0" fontId="37" fillId="0" borderId="22" xfId="0" applyFont="1" applyFill="1" applyBorder="1" applyAlignment="1">
      <alignment horizontal="distributed" vertical="center"/>
    </xf>
    <xf numFmtId="0" fontId="37" fillId="0" borderId="68" xfId="0" applyFont="1" applyFill="1" applyBorder="1" applyAlignment="1">
      <alignment horizontal="distributed" vertical="center"/>
    </xf>
    <xf numFmtId="182" fontId="43" fillId="0" borderId="136" xfId="0" applyNumberFormat="1" applyFont="1" applyFill="1" applyBorder="1" applyAlignment="1">
      <alignment vertical="center"/>
    </xf>
    <xf numFmtId="182" fontId="43" fillId="0" borderId="177" xfId="0" applyNumberFormat="1" applyFont="1" applyFill="1" applyBorder="1" applyAlignment="1">
      <alignment vertical="center"/>
    </xf>
    <xf numFmtId="192" fontId="0" fillId="0" borderId="22" xfId="0" applyNumberFormat="1" applyFont="1" applyFill="1" applyBorder="1" applyAlignment="1">
      <alignment vertical="center"/>
    </xf>
    <xf numFmtId="192" fontId="0" fillId="0" borderId="58" xfId="0" applyNumberFormat="1" applyFont="1" applyFill="1" applyBorder="1" applyAlignment="1">
      <alignment vertical="center"/>
    </xf>
    <xf numFmtId="182" fontId="44" fillId="0" borderId="125" xfId="0" applyNumberFormat="1" applyFont="1" applyFill="1" applyBorder="1" applyAlignment="1">
      <alignment vertical="center"/>
    </xf>
    <xf numFmtId="182" fontId="44" fillId="0" borderId="0" xfId="0" applyNumberFormat="1" applyFont="1" applyFill="1" applyBorder="1" applyAlignment="1">
      <alignment vertical="center"/>
    </xf>
    <xf numFmtId="192" fontId="19" fillId="0" borderId="0" xfId="0" applyNumberFormat="1" applyFont="1" applyFill="1" applyBorder="1" applyAlignment="1">
      <alignment vertical="center"/>
    </xf>
    <xf numFmtId="192" fontId="19" fillId="0" borderId="20" xfId="0" applyNumberFormat="1" applyFont="1" applyFill="1" applyBorder="1" applyAlignment="1">
      <alignment vertical="center"/>
    </xf>
    <xf numFmtId="0" fontId="37" fillId="0" borderId="100"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55" xfId="0" applyFont="1" applyFill="1" applyBorder="1" applyAlignment="1">
      <alignment horizontal="center" vertical="center"/>
    </xf>
    <xf numFmtId="0" fontId="37" fillId="0" borderId="11" xfId="0" applyFont="1" applyFill="1" applyBorder="1" applyAlignment="1">
      <alignment horizontal="distributed" vertical="center" wrapText="1" justifyLastLine="1"/>
    </xf>
    <xf numFmtId="0" fontId="37" fillId="0" borderId="34" xfId="0" applyFont="1" applyFill="1" applyBorder="1" applyAlignment="1">
      <alignment horizontal="distributed" vertical="center" justifyLastLine="1"/>
    </xf>
    <xf numFmtId="0" fontId="37" fillId="0" borderId="21" xfId="0" applyFont="1" applyFill="1" applyBorder="1" applyAlignment="1">
      <alignment horizontal="distributed" vertical="center" justifyLastLine="1"/>
    </xf>
    <xf numFmtId="0" fontId="37" fillId="0" borderId="28" xfId="0" applyFont="1" applyFill="1" applyBorder="1" applyAlignment="1">
      <alignment horizontal="distributed" vertical="center" justifyLastLine="1"/>
    </xf>
    <xf numFmtId="0" fontId="37" fillId="0" borderId="122" xfId="0" applyFont="1" applyFill="1" applyBorder="1" applyAlignment="1">
      <alignment horizontal="distributed" vertical="center" justifyLastLine="1"/>
    </xf>
    <xf numFmtId="0" fontId="37" fillId="0" borderId="48" xfId="0" applyFont="1" applyFill="1" applyBorder="1" applyAlignment="1">
      <alignment horizontal="distributed" vertical="center" wrapText="1" justifyLastLine="1"/>
    </xf>
    <xf numFmtId="0" fontId="37" fillId="0" borderId="124" xfId="0" applyFont="1" applyFill="1" applyBorder="1" applyAlignment="1">
      <alignment horizontal="distributed" vertical="center" wrapText="1" justifyLastLine="1"/>
    </xf>
    <xf numFmtId="183" fontId="26" fillId="0" borderId="14" xfId="34" applyNumberFormat="1" applyFont="1" applyFill="1" applyBorder="1" applyAlignment="1" applyProtection="1">
      <alignment horizontal="right" vertical="center"/>
    </xf>
    <xf numFmtId="183" fontId="26" fillId="0" borderId="0" xfId="34" applyNumberFormat="1" applyFont="1" applyFill="1" applyBorder="1" applyAlignment="1" applyProtection="1">
      <alignment horizontal="right" vertical="center"/>
    </xf>
    <xf numFmtId="195" fontId="0" fillId="0" borderId="0"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0" fontId="37" fillId="0" borderId="0" xfId="0" applyNumberFormat="1" applyFont="1" applyFill="1" applyBorder="1" applyAlignment="1">
      <alignment horizontal="right" vertical="center"/>
    </xf>
    <xf numFmtId="183" fontId="37" fillId="0" borderId="14" xfId="34" applyNumberFormat="1" applyFont="1" applyFill="1" applyBorder="1" applyAlignment="1" applyProtection="1">
      <alignment horizontal="right" vertical="center"/>
    </xf>
    <xf numFmtId="183" fontId="37" fillId="0" borderId="0" xfId="34" applyNumberFormat="1" applyFont="1" applyFill="1" applyBorder="1" applyAlignment="1" applyProtection="1">
      <alignment horizontal="right" vertical="center"/>
    </xf>
    <xf numFmtId="183" fontId="37" fillId="0" borderId="0" xfId="0" applyNumberFormat="1" applyFont="1" applyFill="1" applyBorder="1" applyAlignment="1">
      <alignment horizontal="right" vertical="center"/>
    </xf>
    <xf numFmtId="195" fontId="37" fillId="0" borderId="0" xfId="0" applyNumberFormat="1" applyFont="1" applyFill="1" applyBorder="1" applyAlignment="1">
      <alignment horizontal="right" vertical="center"/>
    </xf>
    <xf numFmtId="200" fontId="0" fillId="0" borderId="0" xfId="0" applyNumberFormat="1" applyFont="1" applyFill="1" applyBorder="1" applyAlignment="1">
      <alignment horizontal="center" vertical="center"/>
    </xf>
    <xf numFmtId="200" fontId="0" fillId="0" borderId="20" xfId="0" applyNumberFormat="1" applyFont="1" applyFill="1" applyBorder="1" applyAlignment="1">
      <alignment horizontal="center" vertical="center"/>
    </xf>
    <xf numFmtId="200" fontId="37" fillId="0" borderId="66" xfId="0" applyNumberFormat="1" applyFont="1" applyFill="1" applyBorder="1" applyAlignment="1">
      <alignment horizontal="right" vertical="center"/>
    </xf>
    <xf numFmtId="200" fontId="26" fillId="0" borderId="0" xfId="0" applyNumberFormat="1" applyFont="1" applyFill="1" applyBorder="1" applyAlignment="1">
      <alignment horizontal="right" vertical="center"/>
    </xf>
    <xf numFmtId="200" fontId="0" fillId="0" borderId="16" xfId="0" applyNumberFormat="1" applyFont="1" applyFill="1" applyBorder="1" applyAlignment="1">
      <alignment horizontal="center" vertical="center"/>
    </xf>
    <xf numFmtId="183" fontId="26" fillId="0" borderId="0" xfId="0" applyNumberFormat="1" applyFont="1" applyFill="1" applyBorder="1" applyAlignment="1">
      <alignment horizontal="right" vertical="center"/>
    </xf>
    <xf numFmtId="195" fontId="26" fillId="0" borderId="0" xfId="0" applyNumberFormat="1" applyFont="1" applyFill="1" applyBorder="1" applyAlignment="1">
      <alignment horizontal="right" vertical="center"/>
    </xf>
    <xf numFmtId="200" fontId="26" fillId="0" borderId="0" xfId="0" applyNumberFormat="1" applyFont="1" applyFill="1" applyBorder="1" applyAlignment="1">
      <alignment horizontal="center" vertical="center"/>
    </xf>
    <xf numFmtId="200" fontId="26" fillId="0" borderId="16" xfId="0" applyNumberFormat="1" applyFont="1" applyFill="1" applyBorder="1" applyAlignment="1">
      <alignment horizontal="center" vertical="center"/>
    </xf>
    <xf numFmtId="200" fontId="26" fillId="0" borderId="141" xfId="0" applyNumberFormat="1" applyFont="1" applyFill="1" applyBorder="1" applyAlignment="1">
      <alignment horizontal="center" vertical="center"/>
    </xf>
    <xf numFmtId="184" fontId="37" fillId="0" borderId="134" xfId="0" applyNumberFormat="1" applyFont="1" applyFill="1" applyBorder="1" applyAlignment="1">
      <alignment horizontal="center" vertical="center"/>
    </xf>
    <xf numFmtId="184" fontId="37" fillId="0" borderId="135" xfId="0" applyNumberFormat="1" applyFont="1" applyFill="1" applyBorder="1" applyAlignment="1">
      <alignment horizontal="center" vertical="center"/>
    </xf>
    <xf numFmtId="184" fontId="37" fillId="0" borderId="166" xfId="0" applyNumberFormat="1" applyFont="1" applyFill="1" applyBorder="1" applyAlignment="1">
      <alignment horizontal="center" vertical="center"/>
    </xf>
    <xf numFmtId="184" fontId="37" fillId="0" borderId="210" xfId="0" applyNumberFormat="1" applyFont="1" applyFill="1" applyBorder="1" applyAlignment="1">
      <alignment horizontal="center" vertical="center"/>
    </xf>
    <xf numFmtId="200" fontId="44" fillId="0" borderId="177" xfId="0" applyNumberFormat="1" applyFont="1" applyFill="1" applyBorder="1" applyAlignment="1">
      <alignment horizontal="right" vertical="center"/>
    </xf>
    <xf numFmtId="200" fontId="44" fillId="0" borderId="177" xfId="0" applyNumberFormat="1" applyFont="1" applyFill="1" applyBorder="1" applyAlignment="1">
      <alignment horizontal="center" vertical="center"/>
    </xf>
    <xf numFmtId="200" fontId="44" fillId="0" borderId="175" xfId="0" applyNumberFormat="1" applyFont="1" applyFill="1" applyBorder="1" applyAlignment="1">
      <alignment horizontal="center" vertical="center"/>
    </xf>
    <xf numFmtId="200" fontId="44" fillId="0" borderId="153" xfId="0" applyNumberFormat="1" applyFont="1" applyFill="1" applyBorder="1" applyAlignment="1">
      <alignment horizontal="center" vertical="center"/>
    </xf>
    <xf numFmtId="0" fontId="37" fillId="0" borderId="0" xfId="0" applyFont="1" applyFill="1" applyBorder="1" applyAlignment="1">
      <alignment horizontal="right" vertical="center"/>
    </xf>
    <xf numFmtId="0" fontId="37" fillId="0" borderId="0" xfId="0" applyFont="1" applyFill="1" applyAlignment="1">
      <alignment horizontal="center" vertical="top"/>
    </xf>
    <xf numFmtId="183" fontId="44" fillId="0" borderId="14" xfId="34" applyNumberFormat="1" applyFont="1" applyFill="1" applyBorder="1" applyAlignment="1" applyProtection="1">
      <alignment horizontal="right" vertical="center"/>
    </xf>
    <xf numFmtId="183" fontId="44" fillId="0" borderId="0" xfId="34" applyNumberFormat="1" applyFont="1" applyFill="1" applyBorder="1" applyAlignment="1" applyProtection="1">
      <alignment horizontal="right" vertical="center"/>
    </xf>
    <xf numFmtId="195" fontId="44" fillId="0" borderId="36" xfId="0" applyNumberFormat="1" applyFont="1" applyFill="1" applyBorder="1" applyAlignment="1">
      <alignment horizontal="right" vertical="center"/>
    </xf>
    <xf numFmtId="184" fontId="37" fillId="0" borderId="125" xfId="0" applyNumberFormat="1" applyFont="1" applyFill="1" applyBorder="1" applyAlignment="1">
      <alignment horizontal="center" vertical="center"/>
    </xf>
    <xf numFmtId="184" fontId="37" fillId="0" borderId="23" xfId="0" applyNumberFormat="1" applyFont="1" applyFill="1" applyBorder="1" applyAlignment="1">
      <alignment horizontal="center" vertical="center"/>
    </xf>
    <xf numFmtId="178" fontId="37" fillId="0" borderId="155" xfId="0" applyNumberFormat="1" applyFont="1" applyFill="1" applyBorder="1" applyAlignment="1">
      <alignment horizontal="center" vertical="center"/>
    </xf>
    <xf numFmtId="178" fontId="37" fillId="0" borderId="156" xfId="0" applyNumberFormat="1" applyFont="1" applyFill="1" applyBorder="1" applyAlignment="1">
      <alignment horizontal="center" vertical="center"/>
    </xf>
    <xf numFmtId="178" fontId="37" fillId="0" borderId="129" xfId="0" applyNumberFormat="1" applyFont="1" applyFill="1" applyBorder="1" applyAlignment="1">
      <alignment horizontal="center" vertical="center"/>
    </xf>
    <xf numFmtId="178" fontId="37" fillId="0" borderId="131" xfId="0" applyNumberFormat="1" applyFont="1" applyFill="1" applyBorder="1" applyAlignment="1">
      <alignment horizontal="center" vertical="center"/>
    </xf>
    <xf numFmtId="184" fontId="37" fillId="0" borderId="0" xfId="0" applyNumberFormat="1" applyFont="1" applyFill="1" applyBorder="1" applyAlignment="1">
      <alignment horizontal="center" vertical="center"/>
    </xf>
    <xf numFmtId="184" fontId="0" fillId="0" borderId="172" xfId="0" applyNumberFormat="1" applyFont="1" applyFill="1" applyBorder="1" applyAlignment="1">
      <alignment horizontal="center" vertical="center"/>
    </xf>
    <xf numFmtId="184" fontId="0" fillId="0" borderId="172" xfId="0" applyNumberFormat="1" applyFont="1" applyFill="1" applyBorder="1" applyAlignment="1">
      <alignment horizontal="right" vertical="center"/>
    </xf>
    <xf numFmtId="182" fontId="37" fillId="0" borderId="134" xfId="0" applyNumberFormat="1" applyFont="1" applyFill="1" applyBorder="1" applyAlignment="1">
      <alignment horizontal="center" vertical="center"/>
    </xf>
    <xf numFmtId="182" fontId="37" fillId="0" borderId="135" xfId="0" applyNumberFormat="1" applyFont="1" applyFill="1" applyBorder="1" applyAlignment="1">
      <alignment horizontal="center" vertical="center"/>
    </xf>
    <xf numFmtId="182" fontId="37" fillId="0" borderId="166" xfId="0" applyNumberFormat="1" applyFont="1" applyFill="1" applyBorder="1" applyAlignment="1">
      <alignment horizontal="center" vertical="center"/>
    </xf>
    <xf numFmtId="184" fontId="38" fillId="0" borderId="134" xfId="0" applyNumberFormat="1" applyFont="1" applyFill="1" applyBorder="1" applyAlignment="1">
      <alignment horizontal="center" vertical="center"/>
    </xf>
    <xf numFmtId="184" fontId="38" fillId="0" borderId="135" xfId="0" applyNumberFormat="1" applyFont="1" applyFill="1" applyBorder="1" applyAlignment="1">
      <alignment horizontal="center" vertical="center"/>
    </xf>
    <xf numFmtId="184" fontId="38" fillId="0" borderId="166" xfId="0" applyNumberFormat="1" applyFont="1" applyFill="1" applyBorder="1" applyAlignment="1">
      <alignment horizontal="center" vertical="center"/>
    </xf>
    <xf numFmtId="193" fontId="37" fillId="0" borderId="134" xfId="0" applyNumberFormat="1" applyFont="1" applyFill="1" applyBorder="1" applyAlignment="1">
      <alignment horizontal="center" vertical="center"/>
    </xf>
    <xf numFmtId="193" fontId="37" fillId="0" borderId="135" xfId="0" applyNumberFormat="1" applyFont="1" applyFill="1" applyBorder="1" applyAlignment="1">
      <alignment horizontal="center" vertical="center"/>
    </xf>
    <xf numFmtId="193" fontId="37" fillId="0" borderId="166" xfId="0" applyNumberFormat="1" applyFont="1" applyFill="1" applyBorder="1" applyAlignment="1">
      <alignment horizontal="center" vertical="center"/>
    </xf>
    <xf numFmtId="184" fontId="0" fillId="0" borderId="173" xfId="0" applyNumberFormat="1" applyFont="1" applyFill="1" applyBorder="1" applyAlignment="1">
      <alignment horizontal="center" vertical="center"/>
    </xf>
    <xf numFmtId="178" fontId="37" fillId="0" borderId="142" xfId="0" applyNumberFormat="1" applyFont="1" applyFill="1" applyBorder="1" applyAlignment="1">
      <alignment horizontal="center" vertical="center"/>
    </xf>
    <xf numFmtId="178" fontId="37" fillId="0" borderId="42" xfId="0" applyNumberFormat="1" applyFont="1" applyFill="1" applyBorder="1" applyAlignment="1">
      <alignment horizontal="center" vertical="center"/>
    </xf>
    <xf numFmtId="182" fontId="0" fillId="0" borderId="125" xfId="0" applyNumberFormat="1" applyFont="1" applyFill="1" applyBorder="1" applyAlignment="1">
      <alignment horizontal="center" vertical="center"/>
    </xf>
    <xf numFmtId="182" fontId="0" fillId="0" borderId="23" xfId="0" applyNumberFormat="1" applyFont="1" applyFill="1" applyBorder="1" applyAlignment="1">
      <alignment horizontal="center" vertical="center"/>
    </xf>
    <xf numFmtId="184" fontId="0" fillId="0" borderId="125" xfId="0" applyNumberFormat="1" applyFont="1" applyFill="1" applyBorder="1" applyAlignment="1">
      <alignment horizontal="center" vertical="center"/>
    </xf>
    <xf numFmtId="184" fontId="0" fillId="0" borderId="23" xfId="0" applyNumberFormat="1" applyFont="1" applyFill="1" applyBorder="1" applyAlignment="1">
      <alignment horizontal="center" vertical="center"/>
    </xf>
    <xf numFmtId="184" fontId="0" fillId="0" borderId="20" xfId="0" applyNumberFormat="1" applyFont="1" applyFill="1" applyBorder="1" applyAlignment="1">
      <alignment horizontal="center" vertical="center"/>
    </xf>
    <xf numFmtId="178" fontId="37" fillId="0" borderId="140" xfId="0" applyNumberFormat="1" applyFont="1" applyFill="1" applyBorder="1" applyAlignment="1">
      <alignment horizontal="center" vertical="center"/>
    </xf>
    <xf numFmtId="178" fontId="37" fillId="0" borderId="23" xfId="0" applyNumberFormat="1" applyFont="1" applyFill="1" applyBorder="1" applyAlignment="1">
      <alignment horizontal="center" vertical="center"/>
    </xf>
    <xf numFmtId="182" fontId="37" fillId="0" borderId="125" xfId="0" applyNumberFormat="1" applyFont="1" applyFill="1" applyBorder="1" applyAlignment="1">
      <alignment horizontal="center" vertical="center"/>
    </xf>
    <xf numFmtId="182" fontId="37" fillId="0" borderId="0" xfId="0" applyNumberFormat="1" applyFont="1" applyFill="1" applyBorder="1" applyAlignment="1">
      <alignment horizontal="center" vertical="center"/>
    </xf>
    <xf numFmtId="182" fontId="37" fillId="0" borderId="23" xfId="0" applyNumberFormat="1" applyFont="1" applyFill="1" applyBorder="1" applyAlignment="1">
      <alignment horizontal="center" vertical="center"/>
    </xf>
    <xf numFmtId="184" fontId="0" fillId="0" borderId="125" xfId="0" applyNumberFormat="1" applyFont="1" applyFill="1" applyBorder="1" applyAlignment="1">
      <alignment horizontal="right" vertical="center"/>
    </xf>
    <xf numFmtId="184" fontId="0" fillId="0" borderId="23" xfId="0" applyNumberFormat="1" applyFont="1" applyFill="1" applyBorder="1" applyAlignment="1">
      <alignment horizontal="right" vertical="center"/>
    </xf>
    <xf numFmtId="184" fontId="44" fillId="0" borderId="148" xfId="0" applyNumberFormat="1" applyFont="1" applyFill="1" applyBorder="1" applyAlignment="1">
      <alignment horizontal="center" vertical="center"/>
    </xf>
    <xf numFmtId="184" fontId="44" fillId="0" borderId="136" xfId="0" applyNumberFormat="1" applyFont="1" applyFill="1" applyBorder="1" applyAlignment="1">
      <alignment horizontal="center" vertical="center"/>
    </xf>
    <xf numFmtId="184" fontId="44" fillId="0" borderId="154" xfId="0" applyNumberFormat="1" applyFont="1" applyFill="1" applyBorder="1" applyAlignment="1">
      <alignment horizontal="center" vertical="center"/>
    </xf>
    <xf numFmtId="184" fontId="0" fillId="0" borderId="141" xfId="0" applyNumberFormat="1" applyFont="1" applyFill="1" applyBorder="1" applyAlignment="1">
      <alignment horizontal="center" vertical="center"/>
    </xf>
    <xf numFmtId="178" fontId="44" fillId="0" borderId="174" xfId="0" applyNumberFormat="1" applyFont="1" applyFill="1" applyBorder="1" applyAlignment="1">
      <alignment horizontal="center" vertical="center"/>
    </xf>
    <xf numFmtId="178" fontId="44" fillId="0" borderId="154" xfId="0" applyNumberFormat="1" applyFont="1" applyFill="1" applyBorder="1" applyAlignment="1">
      <alignment horizontal="center" vertical="center"/>
    </xf>
    <xf numFmtId="182" fontId="44" fillId="0" borderId="148" xfId="0" applyNumberFormat="1" applyFont="1" applyFill="1" applyBorder="1" applyAlignment="1">
      <alignment horizontal="center" vertical="center"/>
    </xf>
    <xf numFmtId="184" fontId="44" fillId="0" borderId="153" xfId="0" applyNumberFormat="1" applyFont="1" applyFill="1" applyBorder="1" applyAlignment="1">
      <alignment horizontal="center" vertical="center"/>
    </xf>
    <xf numFmtId="0" fontId="37" fillId="0" borderId="203" xfId="0" applyFont="1" applyFill="1" applyBorder="1" applyAlignment="1">
      <alignment horizontal="center" vertical="center"/>
    </xf>
    <xf numFmtId="0" fontId="37" fillId="0" borderId="204" xfId="0" applyFont="1" applyFill="1" applyBorder="1" applyAlignment="1">
      <alignment horizontal="center" vertical="center"/>
    </xf>
    <xf numFmtId="0" fontId="37" fillId="0" borderId="205"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126"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115" xfId="0" applyFont="1" applyFill="1" applyBorder="1" applyAlignment="1">
      <alignment horizontal="center" vertical="center"/>
    </xf>
    <xf numFmtId="0" fontId="37" fillId="0" borderId="82" xfId="0" applyNumberFormat="1" applyFont="1" applyFill="1" applyBorder="1" applyAlignment="1">
      <alignment horizontal="center" vertical="center"/>
    </xf>
    <xf numFmtId="0" fontId="37" fillId="0" borderId="15" xfId="0" applyNumberFormat="1" applyFont="1" applyFill="1" applyBorder="1" applyAlignment="1">
      <alignment horizontal="center" vertical="center"/>
    </xf>
    <xf numFmtId="0" fontId="37" fillId="0" borderId="75" xfId="0" applyNumberFormat="1" applyFont="1" applyFill="1" applyBorder="1" applyAlignment="1">
      <alignment horizontal="center" vertical="center"/>
    </xf>
    <xf numFmtId="182" fontId="37" fillId="0" borderId="24" xfId="0" applyNumberFormat="1" applyFont="1" applyFill="1" applyBorder="1" applyAlignment="1">
      <alignment horizontal="right" vertical="center"/>
    </xf>
    <xf numFmtId="182" fontId="37" fillId="0" borderId="15"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37" fillId="0" borderId="140" xfId="0" applyNumberFormat="1" applyFont="1" applyFill="1" applyBorder="1" applyAlignment="1">
      <alignment horizontal="center" vertical="center"/>
    </xf>
    <xf numFmtId="0" fontId="37" fillId="0" borderId="0" xfId="0" applyNumberFormat="1" applyFont="1" applyFill="1" applyBorder="1" applyAlignment="1">
      <alignment horizontal="center" vertical="center"/>
    </xf>
    <xf numFmtId="0" fontId="37" fillId="0" borderId="16" xfId="0" applyNumberFormat="1" applyFont="1" applyFill="1" applyBorder="1" applyAlignment="1">
      <alignment horizontal="center" vertical="center"/>
    </xf>
    <xf numFmtId="194" fontId="26" fillId="0" borderId="0" xfId="34" applyNumberFormat="1" applyFont="1" applyFill="1" applyBorder="1" applyAlignment="1" applyProtection="1">
      <alignment horizontal="right" vertical="center"/>
    </xf>
    <xf numFmtId="182" fontId="0" fillId="0" borderId="14" xfId="0" applyNumberFormat="1" applyFont="1" applyFill="1" applyBorder="1" applyAlignment="1">
      <alignment horizontal="right" vertical="center"/>
    </xf>
    <xf numFmtId="184" fontId="44" fillId="0" borderId="211" xfId="0" applyNumberFormat="1" applyFont="1" applyFill="1" applyBorder="1" applyAlignment="1">
      <alignment horizontal="center" vertical="center"/>
    </xf>
    <xf numFmtId="0" fontId="44" fillId="0" borderId="26" xfId="0" applyNumberFormat="1" applyFont="1" applyFill="1" applyBorder="1" applyAlignment="1">
      <alignment horizontal="center" vertical="center"/>
    </xf>
    <xf numFmtId="0" fontId="44" fillId="0" borderId="80" xfId="0" applyNumberFormat="1" applyFont="1" applyFill="1" applyBorder="1" applyAlignment="1">
      <alignment horizontal="center" vertical="center"/>
    </xf>
    <xf numFmtId="182" fontId="44" fillId="0" borderId="145" xfId="0" applyNumberFormat="1" applyFont="1" applyFill="1" applyBorder="1" applyAlignment="1">
      <alignment horizontal="right" vertical="center"/>
    </xf>
    <xf numFmtId="182" fontId="19" fillId="0" borderId="211" xfId="0" applyNumberFormat="1" applyFont="1" applyFill="1" applyBorder="1" applyAlignment="1">
      <alignment horizontal="right" vertical="center"/>
    </xf>
    <xf numFmtId="194" fontId="0" fillId="0" borderId="0" xfId="34" applyNumberFormat="1" applyFont="1" applyFill="1" applyBorder="1" applyAlignment="1" applyProtection="1">
      <alignment horizontal="right" vertical="center"/>
    </xf>
    <xf numFmtId="184" fontId="37" fillId="0" borderId="141" xfId="0" applyNumberFormat="1" applyFont="1" applyFill="1" applyBorder="1" applyAlignment="1">
      <alignment horizontal="center" vertical="center"/>
    </xf>
    <xf numFmtId="0" fontId="37" fillId="0" borderId="60" xfId="0" applyFont="1" applyFill="1" applyBorder="1" applyAlignment="1">
      <alignment horizontal="center" vertical="center"/>
    </xf>
    <xf numFmtId="0" fontId="37" fillId="0" borderId="94" xfId="0" applyFont="1" applyFill="1" applyBorder="1" applyAlignment="1">
      <alignment horizontal="center" vertical="center"/>
    </xf>
    <xf numFmtId="184" fontId="0" fillId="0" borderId="20" xfId="0" applyNumberFormat="1" applyFont="1" applyFill="1" applyBorder="1" applyAlignment="1">
      <alignment horizontal="right" vertical="center"/>
    </xf>
    <xf numFmtId="180" fontId="44" fillId="0" borderId="211" xfId="0" applyNumberFormat="1" applyFont="1" applyFill="1" applyBorder="1" applyAlignment="1">
      <alignment horizontal="right" vertical="center"/>
    </xf>
    <xf numFmtId="194" fontId="44" fillId="0" borderId="211" xfId="34" applyNumberFormat="1" applyFont="1" applyFill="1" applyBorder="1" applyAlignment="1" applyProtection="1">
      <alignment horizontal="right" vertical="center"/>
    </xf>
    <xf numFmtId="184" fontId="23" fillId="0" borderId="0" xfId="0" applyNumberFormat="1" applyFont="1" applyFill="1" applyBorder="1" applyAlignment="1">
      <alignment horizontal="center" vertical="center"/>
    </xf>
    <xf numFmtId="184" fontId="23" fillId="0" borderId="20" xfId="0" applyNumberFormat="1" applyFont="1" applyFill="1" applyBorder="1" applyAlignment="1">
      <alignment horizontal="center" vertical="center"/>
    </xf>
    <xf numFmtId="184" fontId="23" fillId="0" borderId="0" xfId="0" applyNumberFormat="1" applyFont="1" applyFill="1" applyBorder="1" applyAlignment="1">
      <alignment horizontal="right" vertical="center"/>
    </xf>
    <xf numFmtId="184" fontId="23" fillId="0" borderId="20"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94" fontId="23" fillId="0" borderId="0" xfId="34" applyNumberFormat="1" applyFont="1" applyFill="1" applyBorder="1" applyAlignment="1" applyProtection="1">
      <alignment horizontal="right" vertical="center"/>
    </xf>
    <xf numFmtId="180" fontId="23" fillId="0" borderId="0" xfId="0" applyNumberFormat="1" applyFont="1" applyFill="1" applyBorder="1" applyAlignment="1">
      <alignment horizontal="right" vertical="center"/>
    </xf>
    <xf numFmtId="184" fontId="47" fillId="0" borderId="125" xfId="0" applyNumberFormat="1" applyFont="1" applyFill="1" applyBorder="1" applyAlignment="1">
      <alignment horizontal="center" vertical="center"/>
    </xf>
    <xf numFmtId="184" fontId="47" fillId="0" borderId="0" xfId="0" applyNumberFormat="1" applyFont="1" applyFill="1" applyBorder="1" applyAlignment="1">
      <alignment horizontal="center" vertical="center"/>
    </xf>
    <xf numFmtId="184" fontId="47" fillId="0" borderId="23" xfId="0" applyNumberFormat="1" applyFont="1" applyFill="1" applyBorder="1" applyAlignment="1">
      <alignment horizontal="center" vertical="center"/>
    </xf>
    <xf numFmtId="184" fontId="47" fillId="0" borderId="134" xfId="0" applyNumberFormat="1" applyFont="1" applyFill="1" applyBorder="1" applyAlignment="1">
      <alignment horizontal="center" vertical="center"/>
    </xf>
    <xf numFmtId="184" fontId="47" fillId="0" borderId="135" xfId="0" applyNumberFormat="1" applyFont="1" applyFill="1" applyBorder="1" applyAlignment="1">
      <alignment horizontal="center" vertical="center"/>
    </xf>
    <xf numFmtId="184" fontId="47" fillId="0" borderId="166" xfId="0" applyNumberFormat="1" applyFont="1" applyFill="1" applyBorder="1" applyAlignment="1">
      <alignment horizontal="center" vertical="center"/>
    </xf>
    <xf numFmtId="184" fontId="23" fillId="0" borderId="125" xfId="0" applyNumberFormat="1" applyFont="1" applyFill="1" applyBorder="1" applyAlignment="1">
      <alignment horizontal="center" vertical="center"/>
    </xf>
    <xf numFmtId="184" fontId="23" fillId="0" borderId="23" xfId="0" applyNumberFormat="1" applyFont="1" applyFill="1" applyBorder="1" applyAlignment="1">
      <alignment horizontal="center" vertical="center"/>
    </xf>
    <xf numFmtId="184" fontId="23" fillId="0" borderId="172" xfId="0" applyNumberFormat="1" applyFont="1" applyFill="1" applyBorder="1" applyAlignment="1">
      <alignment horizontal="center" vertical="center"/>
    </xf>
    <xf numFmtId="184" fontId="23" fillId="0" borderId="173" xfId="0" applyNumberFormat="1" applyFont="1" applyFill="1" applyBorder="1" applyAlignment="1">
      <alignment horizontal="center" vertical="center"/>
    </xf>
    <xf numFmtId="184" fontId="23" fillId="0" borderId="141" xfId="0" applyNumberFormat="1" applyFont="1" applyFill="1" applyBorder="1" applyAlignment="1">
      <alignment horizontal="center" vertical="center"/>
    </xf>
    <xf numFmtId="184" fontId="23" fillId="0" borderId="172" xfId="0" applyNumberFormat="1" applyFont="1" applyFill="1" applyBorder="1" applyAlignment="1">
      <alignment horizontal="right" vertical="center"/>
    </xf>
    <xf numFmtId="184" fontId="47" fillId="0" borderId="210" xfId="0" applyNumberFormat="1" applyFont="1" applyFill="1" applyBorder="1" applyAlignment="1">
      <alignment horizontal="center" vertical="center"/>
    </xf>
    <xf numFmtId="184" fontId="47" fillId="0" borderId="141" xfId="0" applyNumberFormat="1" applyFont="1" applyFill="1" applyBorder="1" applyAlignment="1">
      <alignment horizontal="center" vertical="center"/>
    </xf>
    <xf numFmtId="184" fontId="48" fillId="0" borderId="148" xfId="0" applyNumberFormat="1" applyFont="1" applyFill="1" applyBorder="1" applyAlignment="1">
      <alignment horizontal="center" vertical="center"/>
    </xf>
    <xf numFmtId="184" fontId="48" fillId="0" borderId="136" xfId="0" applyNumberFormat="1" applyFont="1" applyFill="1" applyBorder="1" applyAlignment="1">
      <alignment horizontal="center" vertical="center"/>
    </xf>
    <xf numFmtId="184" fontId="48" fillId="0" borderId="154" xfId="0" applyNumberFormat="1" applyFont="1" applyFill="1" applyBorder="1" applyAlignment="1">
      <alignment horizontal="center" vertical="center"/>
    </xf>
    <xf numFmtId="184" fontId="48" fillId="0" borderId="153" xfId="0" applyNumberFormat="1" applyFont="1" applyFill="1" applyBorder="1" applyAlignment="1">
      <alignment horizontal="center" vertical="center"/>
    </xf>
    <xf numFmtId="183" fontId="44" fillId="0" borderId="211" xfId="34" applyNumberFormat="1" applyFont="1" applyFill="1" applyBorder="1" applyAlignment="1" applyProtection="1">
      <alignment horizontal="right" vertical="center"/>
    </xf>
    <xf numFmtId="182" fontId="26" fillId="0" borderId="0" xfId="34" applyNumberFormat="1" applyFont="1" applyFill="1" applyBorder="1" applyAlignment="1" applyProtection="1">
      <alignment vertical="center"/>
    </xf>
    <xf numFmtId="0" fontId="0" fillId="0" borderId="0" xfId="0" applyFont="1" applyFill="1" applyBorder="1" applyAlignment="1">
      <alignment vertical="top" wrapText="1"/>
    </xf>
    <xf numFmtId="0" fontId="0" fillId="0" borderId="34" xfId="0" applyFont="1" applyFill="1" applyBorder="1" applyAlignment="1">
      <alignment horizontal="center"/>
    </xf>
    <xf numFmtId="0" fontId="0" fillId="0" borderId="55" xfId="0" applyFont="1" applyFill="1" applyBorder="1" applyAlignment="1">
      <alignment horizontal="center"/>
    </xf>
    <xf numFmtId="0" fontId="0" fillId="0" borderId="61" xfId="0" applyFont="1" applyFill="1" applyBorder="1" applyAlignment="1">
      <alignment horizontal="center" vertical="center"/>
    </xf>
    <xf numFmtId="0" fontId="0" fillId="0" borderId="46" xfId="0" applyFont="1" applyFill="1" applyBorder="1" applyAlignment="1">
      <alignment horizontal="center" vertical="center"/>
    </xf>
    <xf numFmtId="183" fontId="26" fillId="0" borderId="0" xfId="34" applyNumberFormat="1" applyFont="1" applyFill="1" applyBorder="1" applyAlignment="1" applyProtection="1">
      <alignment vertical="center"/>
    </xf>
    <xf numFmtId="182" fontId="26" fillId="0" borderId="20" xfId="34" applyNumberFormat="1" applyFont="1" applyFill="1" applyBorder="1" applyAlignment="1" applyProtection="1">
      <alignment vertical="center"/>
    </xf>
    <xf numFmtId="182" fontId="26" fillId="0" borderId="14" xfId="34" applyNumberFormat="1" applyFont="1" applyFill="1" applyBorder="1" applyAlignment="1" applyProtection="1">
      <alignment vertical="center"/>
    </xf>
    <xf numFmtId="182" fontId="26" fillId="0" borderId="0" xfId="33" applyNumberFormat="1" applyFill="1" applyBorder="1" applyAlignment="1" applyProtection="1">
      <alignment horizontal="right" vertical="center"/>
    </xf>
    <xf numFmtId="183" fontId="26" fillId="0" borderId="20" xfId="34" applyNumberFormat="1" applyFont="1" applyFill="1" applyBorder="1" applyAlignment="1" applyProtection="1">
      <alignment horizontal="right" vertical="center"/>
    </xf>
    <xf numFmtId="183" fontId="0" fillId="0" borderId="0" xfId="0" applyNumberFormat="1" applyFill="1" applyBorder="1" applyAlignment="1">
      <alignment horizontal="right" vertical="center"/>
    </xf>
    <xf numFmtId="183" fontId="26" fillId="0" borderId="16" xfId="34" applyNumberFormat="1" applyFont="1" applyFill="1" applyBorder="1" applyAlignment="1" applyProtection="1">
      <alignment horizontal="right" vertical="center"/>
    </xf>
    <xf numFmtId="183" fontId="44" fillId="0" borderId="165" xfId="34" applyNumberFormat="1" applyFont="1" applyFill="1" applyBorder="1" applyAlignment="1" applyProtection="1">
      <alignment horizontal="right" vertical="center"/>
    </xf>
    <xf numFmtId="183" fontId="44" fillId="0" borderId="153" xfId="34" applyNumberFormat="1" applyFont="1" applyFill="1" applyBorder="1" applyAlignment="1" applyProtection="1">
      <alignment horizontal="righ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183" fontId="26" fillId="0" borderId="14" xfId="33" applyNumberFormat="1" applyFont="1" applyFill="1" applyBorder="1" applyAlignment="1" applyProtection="1">
      <alignment vertical="center"/>
    </xf>
    <xf numFmtId="183" fontId="0" fillId="0" borderId="125" xfId="33" applyNumberFormat="1" applyFont="1" applyFill="1" applyBorder="1" applyAlignment="1" applyProtection="1">
      <alignment horizontal="right" vertical="center"/>
    </xf>
    <xf numFmtId="183" fontId="44" fillId="0" borderId="212" xfId="33" applyNumberFormat="1" applyFont="1" applyFill="1" applyBorder="1" applyAlignment="1" applyProtection="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60" xfId="0" applyFont="1" applyFill="1" applyBorder="1" applyAlignment="1">
      <alignment horizontal="center" vertical="center"/>
    </xf>
    <xf numFmtId="0" fontId="0" fillId="0" borderId="94" xfId="0" applyFont="1" applyFill="1" applyBorder="1" applyAlignment="1">
      <alignment horizontal="center" vertical="center"/>
    </xf>
    <xf numFmtId="183" fontId="43" fillId="0" borderId="148" xfId="0" applyNumberFormat="1" applyFont="1" applyFill="1" applyBorder="1" applyAlignment="1">
      <alignment horizontal="right" vertical="center"/>
    </xf>
    <xf numFmtId="183" fontId="0" fillId="0" borderId="24" xfId="33" applyNumberFormat="1" applyFont="1" applyFill="1" applyBorder="1" applyAlignment="1" applyProtection="1">
      <alignment horizontal="right" vertical="center"/>
    </xf>
    <xf numFmtId="183" fontId="0" fillId="0" borderId="15" xfId="33" applyNumberFormat="1" applyFont="1" applyFill="1" applyBorder="1" applyAlignment="1" applyProtection="1">
      <alignment horizontal="right" vertical="center"/>
    </xf>
    <xf numFmtId="183" fontId="44" fillId="0" borderId="145" xfId="0" applyNumberFormat="1" applyFont="1" applyFill="1" applyBorder="1" applyAlignment="1">
      <alignment horizontal="right" vertical="center"/>
    </xf>
    <xf numFmtId="183" fontId="44" fillId="0" borderId="211" xfId="0" applyNumberFormat="1" applyFont="1" applyFill="1" applyBorder="1" applyAlignment="1">
      <alignment horizontal="right" vertical="center"/>
    </xf>
    <xf numFmtId="183" fontId="44" fillId="0" borderId="145" xfId="34" applyNumberFormat="1" applyFont="1" applyFill="1" applyBorder="1" applyAlignment="1" applyProtection="1">
      <alignment horizontal="right" vertical="center"/>
    </xf>
    <xf numFmtId="183" fontId="26" fillId="0" borderId="20" xfId="34" applyNumberFormat="1" applyFont="1" applyFill="1" applyBorder="1" applyAlignment="1" applyProtection="1">
      <alignment vertical="center"/>
    </xf>
    <xf numFmtId="0" fontId="37" fillId="0" borderId="0" xfId="0" applyFont="1" applyFill="1" applyBorder="1" applyAlignment="1">
      <alignment vertical="top" wrapText="1"/>
    </xf>
    <xf numFmtId="184" fontId="37" fillId="0" borderId="14" xfId="0" applyNumberFormat="1" applyFont="1" applyFill="1" applyBorder="1" applyAlignment="1">
      <alignment horizontal="center" vertical="center"/>
    </xf>
    <xf numFmtId="184" fontId="37" fillId="0" borderId="14" xfId="0" applyNumberFormat="1" applyFont="1" applyFill="1" applyBorder="1" applyAlignment="1">
      <alignment horizontal="center" vertical="center" shrinkToFit="1"/>
    </xf>
    <xf numFmtId="184" fontId="37" fillId="0" borderId="0" xfId="0" applyNumberFormat="1" applyFont="1" applyFill="1" applyBorder="1" applyAlignment="1">
      <alignment horizontal="center" vertical="center" shrinkToFit="1"/>
    </xf>
    <xf numFmtId="0" fontId="37" fillId="0" borderId="18" xfId="0" applyFont="1" applyFill="1" applyBorder="1" applyAlignment="1">
      <alignment horizontal="center" vertical="center"/>
    </xf>
    <xf numFmtId="0" fontId="37" fillId="0" borderId="213" xfId="0" applyFont="1" applyFill="1" applyBorder="1" applyAlignment="1">
      <alignment horizontal="center" vertical="center"/>
    </xf>
    <xf numFmtId="0" fontId="37" fillId="0" borderId="193" xfId="0" applyFont="1" applyFill="1" applyBorder="1" applyAlignment="1">
      <alignment horizontal="center" vertical="center"/>
    </xf>
    <xf numFmtId="0" fontId="37" fillId="0" borderId="30" xfId="0" applyFont="1" applyFill="1" applyBorder="1" applyAlignment="1">
      <alignment horizontal="center" vertical="center" shrinkToFit="1"/>
    </xf>
    <xf numFmtId="0" fontId="37" fillId="0" borderId="152" xfId="0" applyFont="1" applyFill="1" applyBorder="1" applyAlignment="1">
      <alignment horizontal="center" vertical="center" shrinkToFit="1"/>
    </xf>
    <xf numFmtId="184" fontId="37" fillId="0" borderId="14" xfId="0" applyNumberFormat="1" applyFont="1" applyFill="1" applyBorder="1" applyAlignment="1">
      <alignment horizontal="right" vertical="center" shrinkToFit="1"/>
    </xf>
    <xf numFmtId="184" fontId="19" fillId="0" borderId="14" xfId="0" applyNumberFormat="1" applyFont="1" applyFill="1" applyBorder="1" applyAlignment="1">
      <alignment horizontal="right" vertical="center" shrinkToFit="1"/>
    </xf>
    <xf numFmtId="179" fontId="0" fillId="0" borderId="14" xfId="0" applyNumberFormat="1" applyFont="1" applyFill="1" applyBorder="1" applyAlignment="1">
      <alignment vertical="center"/>
    </xf>
    <xf numFmtId="184" fontId="0" fillId="0" borderId="14" xfId="0" applyNumberFormat="1" applyFont="1" applyFill="1" applyBorder="1" applyAlignment="1">
      <alignment vertical="center"/>
    </xf>
    <xf numFmtId="0" fontId="37" fillId="0" borderId="30" xfId="0" applyFont="1" applyFill="1" applyBorder="1" applyAlignment="1">
      <alignment horizontal="center" vertical="center"/>
    </xf>
    <xf numFmtId="0" fontId="37" fillId="0" borderId="152" xfId="0" applyFont="1" applyFill="1" applyBorder="1" applyAlignment="1">
      <alignment horizontal="center" vertical="center"/>
    </xf>
    <xf numFmtId="184" fontId="0" fillId="0" borderId="145" xfId="0" applyNumberFormat="1" applyFont="1" applyFill="1" applyBorder="1" applyAlignment="1">
      <alignment vertical="center"/>
    </xf>
    <xf numFmtId="0" fontId="38" fillId="0" borderId="0" xfId="0" applyFont="1" applyFill="1" applyBorder="1" applyAlignment="1">
      <alignment horizontal="distributed" vertical="center"/>
    </xf>
    <xf numFmtId="0" fontId="37" fillId="0" borderId="0" xfId="0" applyFont="1" applyFill="1" applyBorder="1" applyAlignment="1">
      <alignment horizontal="left" vertical="center"/>
    </xf>
    <xf numFmtId="0" fontId="37" fillId="0" borderId="79" xfId="0" applyFont="1" applyFill="1" applyBorder="1" applyAlignment="1">
      <alignment horizontal="center" vertical="center"/>
    </xf>
    <xf numFmtId="0" fontId="37" fillId="0" borderId="15" xfId="0" applyFont="1" applyFill="1" applyBorder="1" applyAlignment="1">
      <alignment horizontal="distributed" vertical="center"/>
    </xf>
    <xf numFmtId="0" fontId="37" fillId="0" borderId="10" xfId="0" applyFont="1" applyFill="1" applyBorder="1" applyAlignment="1">
      <alignment horizontal="distributed" vertical="center"/>
    </xf>
    <xf numFmtId="0" fontId="37" fillId="0" borderId="83" xfId="0" applyFont="1" applyFill="1" applyBorder="1" applyAlignment="1">
      <alignment horizontal="center" vertical="center"/>
    </xf>
    <xf numFmtId="0" fontId="37" fillId="0" borderId="96" xfId="0" applyFont="1" applyFill="1" applyBorder="1" applyAlignment="1">
      <alignment horizontal="center" vertical="center"/>
    </xf>
    <xf numFmtId="0" fontId="37" fillId="0" borderId="97" xfId="0" applyFont="1" applyFill="1" applyBorder="1" applyAlignment="1">
      <alignment horizontal="center" vertical="center"/>
    </xf>
    <xf numFmtId="0" fontId="39" fillId="0" borderId="102" xfId="0" applyFont="1" applyFill="1" applyBorder="1" applyAlignment="1">
      <alignment horizontal="center" vertical="center"/>
    </xf>
    <xf numFmtId="0" fontId="39" fillId="0" borderId="103" xfId="0" applyFont="1" applyFill="1" applyBorder="1" applyAlignment="1">
      <alignment horizontal="center" vertical="center"/>
    </xf>
    <xf numFmtId="0" fontId="25" fillId="0" borderId="0" xfId="0" applyFont="1" applyBorder="1" applyAlignment="1">
      <alignment horizontal="center" vertical="center"/>
    </xf>
    <xf numFmtId="0" fontId="61" fillId="0" borderId="0" xfId="0" applyFont="1" applyBorder="1">
      <alignment vertical="center"/>
    </xf>
    <xf numFmtId="182" fontId="61" fillId="0" borderId="0" xfId="0" applyNumberFormat="1" applyFont="1" applyBorder="1" applyAlignment="1">
      <alignment vertical="center"/>
    </xf>
    <xf numFmtId="0" fontId="61" fillId="0" borderId="0" xfId="0" applyFont="1" applyFill="1" applyBorder="1">
      <alignment vertical="center"/>
    </xf>
    <xf numFmtId="182" fontId="61" fillId="0" borderId="0" xfId="0" applyNumberFormat="1" applyFont="1" applyFill="1" applyBorder="1" applyAlignment="1">
      <alignment horizontal="right" vertical="center"/>
    </xf>
    <xf numFmtId="0" fontId="61" fillId="0" borderId="0" xfId="0" applyFont="1" applyBorder="1" applyAlignment="1">
      <alignment horizontal="center" vertical="center"/>
    </xf>
    <xf numFmtId="183" fontId="61" fillId="0" borderId="0" xfId="0" applyNumberFormat="1" applyFont="1" applyBorder="1" applyAlignment="1">
      <alignment vertical="center"/>
    </xf>
    <xf numFmtId="183" fontId="61" fillId="0" borderId="0" xfId="0" applyNumberFormat="1" applyFont="1" applyFill="1" applyBorder="1" applyAlignment="1">
      <alignment vertical="center"/>
    </xf>
    <xf numFmtId="0" fontId="63" fillId="0" borderId="0" xfId="0" applyFont="1" applyBorder="1" applyAlignment="1">
      <alignment horizontal="center" vertical="center"/>
    </xf>
    <xf numFmtId="183" fontId="63" fillId="0" borderId="0" xfId="0" applyNumberFormat="1" applyFont="1" applyBorder="1" applyAlignment="1">
      <alignment vertical="center"/>
    </xf>
    <xf numFmtId="183" fontId="63" fillId="0" borderId="0" xfId="0" applyNumberFormat="1" applyFont="1" applyFill="1" applyBorder="1" applyAlignment="1">
      <alignment vertical="center"/>
    </xf>
    <xf numFmtId="0" fontId="61" fillId="0" borderId="0" xfId="0" applyFont="1" applyBorder="1" applyAlignment="1">
      <alignment vertical="center"/>
    </xf>
    <xf numFmtId="188" fontId="61" fillId="0" borderId="0" xfId="0" applyNumberFormat="1" applyFont="1" applyBorder="1" applyAlignment="1">
      <alignment vertical="center"/>
    </xf>
    <xf numFmtId="188" fontId="63" fillId="0" borderId="0" xfId="0" applyNumberFormat="1" applyFont="1" applyBorder="1" applyAlignment="1">
      <alignment vertical="center"/>
    </xf>
    <xf numFmtId="49" fontId="61" fillId="0" borderId="0" xfId="0" applyNumberFormat="1" applyFont="1" applyBorder="1">
      <alignment vertical="center"/>
    </xf>
    <xf numFmtId="208" fontId="61" fillId="0" borderId="0" xfId="0" applyNumberFormat="1" applyFont="1" applyBorder="1" applyAlignment="1">
      <alignment horizontal="right" vertical="center"/>
    </xf>
    <xf numFmtId="182" fontId="61" fillId="0" borderId="0" xfId="0" applyNumberFormat="1" applyFont="1" applyBorder="1">
      <alignment vertical="center"/>
    </xf>
    <xf numFmtId="182" fontId="61" fillId="0" borderId="0" xfId="0" applyNumberFormat="1" applyFont="1" applyBorder="1" applyAlignment="1">
      <alignment horizontal="right" vertical="center"/>
    </xf>
    <xf numFmtId="183" fontId="61" fillId="0" borderId="0" xfId="0" applyNumberFormat="1" applyFont="1" applyBorder="1">
      <alignment vertical="center"/>
    </xf>
    <xf numFmtId="183" fontId="61" fillId="0" borderId="0" xfId="0" applyNumberFormat="1" applyFont="1" applyBorder="1" applyAlignment="1">
      <alignment horizontal="right" vertical="center"/>
    </xf>
    <xf numFmtId="0" fontId="61" fillId="0" borderId="0" xfId="0" applyFont="1" applyBorder="1" applyAlignment="1">
      <alignment vertical="center" shrinkToFit="1"/>
    </xf>
    <xf numFmtId="198" fontId="62" fillId="0" borderId="0" xfId="0" applyNumberFormat="1" applyFont="1" applyBorder="1" applyAlignment="1">
      <alignment horizontal="center" vertical="center"/>
    </xf>
    <xf numFmtId="179" fontId="61" fillId="0" borderId="0" xfId="0" applyNumberFormat="1" applyFont="1" applyBorder="1" applyAlignment="1">
      <alignment horizontal="right" vertical="center"/>
    </xf>
    <xf numFmtId="190" fontId="61" fillId="0" borderId="0" xfId="0" applyNumberFormat="1" applyFont="1" applyBorder="1" applyAlignment="1">
      <alignment horizontal="right" vertical="center"/>
    </xf>
    <xf numFmtId="0" fontId="61" fillId="0" borderId="0" xfId="0" applyFont="1" applyBorder="1" applyAlignment="1">
      <alignment horizontal="center" vertical="center"/>
    </xf>
    <xf numFmtId="191" fontId="61" fillId="0" borderId="0" xfId="0" applyNumberFormat="1" applyFont="1" applyBorder="1" applyAlignment="1">
      <alignment vertical="center"/>
    </xf>
    <xf numFmtId="182" fontId="61" fillId="0" borderId="0" xfId="0" applyNumberFormat="1" applyFont="1" applyBorder="1" applyAlignment="1">
      <alignment vertical="center" shrinkToFit="1"/>
    </xf>
    <xf numFmtId="183" fontId="61" fillId="0" borderId="0" xfId="0" applyNumberFormat="1" applyFont="1" applyBorder="1" applyAlignment="1">
      <alignment vertical="center" shrinkToFit="1"/>
    </xf>
    <xf numFmtId="0" fontId="61" fillId="0" borderId="0" xfId="0" applyFont="1" applyBorder="1" applyAlignment="1">
      <alignment horizontal="center" vertical="center" shrinkToFit="1"/>
    </xf>
    <xf numFmtId="188" fontId="61" fillId="0" borderId="0" xfId="0" applyNumberFormat="1" applyFont="1" applyBorder="1" applyAlignment="1">
      <alignment horizontal="right" vertical="center" shrinkToFit="1"/>
    </xf>
    <xf numFmtId="183" fontId="64" fillId="0" borderId="0" xfId="0" applyNumberFormat="1"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 '!$J$3</c:f>
              <c:strCache>
                <c:ptCount val="1"/>
                <c:pt idx="0">
                  <c:v>参加者延人数</c:v>
                </c:pt>
              </c:strCache>
            </c:strRef>
          </c:tx>
          <c:spPr>
            <a:solidFill>
              <a:srgbClr val="FFFFFF"/>
            </a:solidFill>
            <a:ln w="12700">
              <a:solidFill>
                <a:srgbClr val="000000"/>
              </a:solidFill>
              <a:prstDash val="solid"/>
            </a:ln>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平成27年度</c:v>
                </c:pt>
                <c:pt idx="1">
                  <c:v>平成28年度</c:v>
                </c:pt>
                <c:pt idx="2">
                  <c:v>平成29年度</c:v>
                </c:pt>
              </c:strCache>
            </c:strRef>
          </c:cat>
          <c:val>
            <c:numRef>
              <c:f>'グラフ '!$J$4:$J$7</c:f>
              <c:numCache>
                <c:formatCode>#,##0_ </c:formatCode>
                <c:ptCount val="4"/>
                <c:pt idx="0">
                  <c:v>17987</c:v>
                </c:pt>
                <c:pt idx="1">
                  <c:v>17504</c:v>
                </c:pt>
                <c:pt idx="2">
                  <c:v>16648</c:v>
                </c:pt>
              </c:numCache>
            </c:numRef>
          </c:val>
        </c:ser>
        <c:dLbls>
          <c:showLegendKey val="0"/>
          <c:showVal val="0"/>
          <c:showCatName val="0"/>
          <c:showSerName val="0"/>
          <c:showPercent val="0"/>
          <c:showBubbleSize val="0"/>
        </c:dLbls>
        <c:gapWidth val="30"/>
        <c:axId val="421880248"/>
        <c:axId val="421883776"/>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'!$I$4:$I$7</c:f>
              <c:strCache>
                <c:ptCount val="3"/>
                <c:pt idx="0">
                  <c:v>平成27年度</c:v>
                </c:pt>
                <c:pt idx="1">
                  <c:v>平成28年度</c:v>
                </c:pt>
                <c:pt idx="2">
                  <c:v>平成29年度</c:v>
                </c:pt>
              </c:strCache>
            </c:strRef>
          </c:cat>
          <c:val>
            <c:numRef>
              <c:f>'グラフ '!$K$4:$K$7</c:f>
              <c:numCache>
                <c:formatCode>#,##0_ </c:formatCode>
                <c:ptCount val="4"/>
                <c:pt idx="0">
                  <c:v>1919</c:v>
                </c:pt>
                <c:pt idx="1">
                  <c:v>1953</c:v>
                </c:pt>
                <c:pt idx="2">
                  <c:v>1899</c:v>
                </c:pt>
              </c:numCache>
            </c:numRef>
          </c:val>
          <c:smooth val="1"/>
        </c:ser>
        <c:dLbls>
          <c:showLegendKey val="0"/>
          <c:showVal val="0"/>
          <c:showCatName val="0"/>
          <c:showSerName val="0"/>
          <c:showPercent val="0"/>
          <c:showBubbleSize val="0"/>
        </c:dLbls>
        <c:marker val="1"/>
        <c:smooth val="0"/>
        <c:axId val="421877112"/>
        <c:axId val="421882992"/>
      </c:lineChart>
      <c:catAx>
        <c:axId val="421880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83776"/>
        <c:crossesAt val="0"/>
        <c:auto val="1"/>
        <c:lblAlgn val="ctr"/>
        <c:lblOffset val="100"/>
        <c:tickLblSkip val="1"/>
        <c:tickMarkSkip val="1"/>
        <c:noMultiLvlLbl val="0"/>
      </c:catAx>
      <c:valAx>
        <c:axId val="42188377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80248"/>
        <c:crosses val="autoZero"/>
        <c:crossBetween val="between"/>
      </c:valAx>
      <c:catAx>
        <c:axId val="421877112"/>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421882992"/>
        <c:crossesAt val="0"/>
        <c:auto val="1"/>
        <c:lblAlgn val="ctr"/>
        <c:lblOffset val="100"/>
        <c:noMultiLvlLbl val="0"/>
      </c:catAx>
      <c:valAx>
        <c:axId val="421882992"/>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77112"/>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 '!$J$78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'!$I$79:$I$83</c:f>
              <c:strCache>
                <c:ptCount val="5"/>
                <c:pt idx="0">
                  <c:v>平成25年度</c:v>
                </c:pt>
                <c:pt idx="1">
                  <c:v>26</c:v>
                </c:pt>
                <c:pt idx="2">
                  <c:v>27</c:v>
                </c:pt>
                <c:pt idx="3">
                  <c:v>28</c:v>
                </c:pt>
                <c:pt idx="4">
                  <c:v>29</c:v>
                </c:pt>
              </c:strCache>
            </c:strRef>
          </c:cat>
          <c:val>
            <c:numRef>
              <c:f>'グラフ '!$J$79:$J$83</c:f>
              <c:numCache>
                <c:formatCode>#,##0_ </c:formatCode>
                <c:ptCount val="5"/>
                <c:pt idx="0">
                  <c:v>96.852249999999998</c:v>
                </c:pt>
                <c:pt idx="1">
                  <c:v>99.192869999999999</c:v>
                </c:pt>
                <c:pt idx="2">
                  <c:v>97.649439999999998</c:v>
                </c:pt>
                <c:pt idx="3">
                  <c:v>95.647670000000005</c:v>
                </c:pt>
                <c:pt idx="4">
                  <c:v>95.408789999999996</c:v>
                </c:pt>
              </c:numCache>
            </c:numRef>
          </c:val>
        </c:ser>
        <c:dLbls>
          <c:showLegendKey val="0"/>
          <c:showVal val="0"/>
          <c:showCatName val="0"/>
          <c:showSerName val="0"/>
          <c:showPercent val="0"/>
          <c:showBubbleSize val="0"/>
        </c:dLbls>
        <c:gapWidth val="30"/>
        <c:axId val="423512872"/>
        <c:axId val="423513264"/>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'!$I$79:$I$83</c:f>
              <c:strCache>
                <c:ptCount val="5"/>
                <c:pt idx="0">
                  <c:v>平成25年度</c:v>
                </c:pt>
                <c:pt idx="1">
                  <c:v>26</c:v>
                </c:pt>
                <c:pt idx="2">
                  <c:v>27</c:v>
                </c:pt>
                <c:pt idx="3">
                  <c:v>28</c:v>
                </c:pt>
                <c:pt idx="4">
                  <c:v>29</c:v>
                </c:pt>
              </c:strCache>
            </c:strRef>
          </c:cat>
          <c:val>
            <c:numRef>
              <c:f>'グラフ '!$K$79:$K$83</c:f>
              <c:numCache>
                <c:formatCode>#,##0_);[Red]\(#,##0\)</c:formatCode>
                <c:ptCount val="5"/>
                <c:pt idx="0">
                  <c:v>22</c:v>
                </c:pt>
                <c:pt idx="1">
                  <c:v>23</c:v>
                </c:pt>
                <c:pt idx="2">
                  <c:v>23</c:v>
                </c:pt>
                <c:pt idx="3">
                  <c:v>23</c:v>
                </c:pt>
                <c:pt idx="4">
                  <c:v>24.180630919463614</c:v>
                </c:pt>
              </c:numCache>
            </c:numRef>
          </c:val>
          <c:smooth val="0"/>
        </c:ser>
        <c:dLbls>
          <c:showLegendKey val="0"/>
          <c:showVal val="0"/>
          <c:showCatName val="0"/>
          <c:showSerName val="0"/>
          <c:showPercent val="0"/>
          <c:showBubbleSize val="0"/>
        </c:dLbls>
        <c:marker val="1"/>
        <c:smooth val="0"/>
        <c:axId val="423517184"/>
        <c:axId val="423513656"/>
      </c:lineChart>
      <c:catAx>
        <c:axId val="423512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3264"/>
        <c:crossesAt val="0"/>
        <c:auto val="1"/>
        <c:lblAlgn val="ctr"/>
        <c:lblOffset val="100"/>
        <c:tickLblSkip val="1"/>
        <c:tickMarkSkip val="1"/>
        <c:noMultiLvlLbl val="0"/>
      </c:catAx>
      <c:valAx>
        <c:axId val="423513264"/>
        <c:scaling>
          <c:orientation val="minMax"/>
          <c:max val="11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2872"/>
        <c:crosses val="autoZero"/>
        <c:crossBetween val="between"/>
        <c:majorUnit val="20"/>
      </c:valAx>
      <c:catAx>
        <c:axId val="423517184"/>
        <c:scaling>
          <c:orientation val="minMax"/>
        </c:scaling>
        <c:delete val="1"/>
        <c:axPos val="b"/>
        <c:numFmt formatCode="General" sourceLinked="1"/>
        <c:majorTickMark val="out"/>
        <c:minorTickMark val="none"/>
        <c:tickLblPos val="none"/>
        <c:crossAx val="423513656"/>
        <c:crossesAt val="0"/>
        <c:auto val="1"/>
        <c:lblAlgn val="ctr"/>
        <c:lblOffset val="100"/>
        <c:noMultiLvlLbl val="0"/>
      </c:catAx>
      <c:valAx>
        <c:axId val="423513656"/>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7184"/>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 '!$J$106</c:f>
              <c:strCache>
                <c:ptCount val="1"/>
                <c:pt idx="0">
                  <c:v>強制加入者数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'!$I$107:$I$111</c:f>
              <c:strCache>
                <c:ptCount val="5"/>
                <c:pt idx="0">
                  <c:v>平成25年度</c:v>
                </c:pt>
                <c:pt idx="1">
                  <c:v>26</c:v>
                </c:pt>
                <c:pt idx="2">
                  <c:v>27</c:v>
                </c:pt>
                <c:pt idx="3">
                  <c:v>28</c:v>
                </c:pt>
                <c:pt idx="4">
                  <c:v>29</c:v>
                </c:pt>
              </c:strCache>
            </c:strRef>
          </c:cat>
          <c:val>
            <c:numRef>
              <c:f>'グラフ '!$J$107:$J$111</c:f>
              <c:numCache>
                <c:formatCode>#,##0_);[Red]\(#,##0\)</c:formatCode>
                <c:ptCount val="5"/>
                <c:pt idx="0">
                  <c:v>20214</c:v>
                </c:pt>
                <c:pt idx="1">
                  <c:v>19471</c:v>
                </c:pt>
                <c:pt idx="2">
                  <c:v>18626</c:v>
                </c:pt>
                <c:pt idx="3">
                  <c:v>17525</c:v>
                </c:pt>
                <c:pt idx="4">
                  <c:v>16797</c:v>
                </c:pt>
              </c:numCache>
            </c:numRef>
          </c:val>
        </c:ser>
        <c:ser>
          <c:idx val="1"/>
          <c:order val="1"/>
          <c:tx>
            <c:strRef>
              <c:f>'グラフ '!$K$106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2"/>
              <c:layout>
                <c:manualLayout>
                  <c:x val="0"/>
                  <c:y val="-3.93939393939393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75968992248062E-3"/>
                  <c:y val="-4.24242424242424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759689922479197E-3"/>
                  <c:y val="-1.5151515151515152E-2"/>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'!$I$107:$I$111</c:f>
              <c:strCache>
                <c:ptCount val="5"/>
                <c:pt idx="0">
                  <c:v>平成25年度</c:v>
                </c:pt>
                <c:pt idx="1">
                  <c:v>26</c:v>
                </c:pt>
                <c:pt idx="2">
                  <c:v>27</c:v>
                </c:pt>
                <c:pt idx="3">
                  <c:v>28</c:v>
                </c:pt>
                <c:pt idx="4">
                  <c:v>29</c:v>
                </c:pt>
              </c:strCache>
            </c:strRef>
          </c:cat>
          <c:val>
            <c:numRef>
              <c:f>'グラフ '!$K$107:$K$111</c:f>
              <c:numCache>
                <c:formatCode>#,##0_);[Red]\(#,##0\)</c:formatCode>
                <c:ptCount val="5"/>
                <c:pt idx="0">
                  <c:v>7108</c:v>
                </c:pt>
                <c:pt idx="1">
                  <c:v>6940</c:v>
                </c:pt>
                <c:pt idx="2">
                  <c:v>6685</c:v>
                </c:pt>
                <c:pt idx="3">
                  <c:v>6524</c:v>
                </c:pt>
                <c:pt idx="4">
                  <c:v>6366</c:v>
                </c:pt>
              </c:numCache>
            </c:numRef>
          </c:val>
        </c:ser>
        <c:ser>
          <c:idx val="2"/>
          <c:order val="2"/>
          <c:tx>
            <c:strRef>
              <c:f>'グラフ '!$L$106</c:f>
              <c:strCache>
                <c:ptCount val="1"/>
                <c:pt idx="0">
                  <c:v>任意加入者数</c:v>
                </c:pt>
              </c:strCache>
            </c:strRef>
          </c:tx>
          <c:spPr>
            <a:pattFill prst="pct90">
              <a:fgClr>
                <a:srgbClr val="000000"/>
              </a:fgClr>
              <a:bgClr>
                <a:srgbClr val="FFFFFF"/>
              </a:bgClr>
            </a:pattFill>
            <a:ln w="12700">
              <a:solidFill>
                <a:srgbClr val="000000"/>
              </a:solidFill>
              <a:prstDash val="solid"/>
            </a:ln>
          </c:spPr>
          <c:invertIfNegative val="0"/>
          <c:dLbls>
            <c:dLbl>
              <c:idx val="2"/>
              <c:layout>
                <c:manualLayout>
                  <c:x val="0"/>
                  <c:y val="-1.51515151515151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2.727272727272729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51515151515151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'!$I$107:$I$111</c:f>
              <c:strCache>
                <c:ptCount val="5"/>
                <c:pt idx="0">
                  <c:v>平成25年度</c:v>
                </c:pt>
                <c:pt idx="1">
                  <c:v>26</c:v>
                </c:pt>
                <c:pt idx="2">
                  <c:v>27</c:v>
                </c:pt>
                <c:pt idx="3">
                  <c:v>28</c:v>
                </c:pt>
                <c:pt idx="4">
                  <c:v>29</c:v>
                </c:pt>
              </c:strCache>
            </c:strRef>
          </c:cat>
          <c:val>
            <c:numRef>
              <c:f>'グラフ '!$L$107:$L$111</c:f>
              <c:numCache>
                <c:formatCode>#,##0_);[Red]\(#,##0\)</c:formatCode>
                <c:ptCount val="5"/>
                <c:pt idx="0">
                  <c:v>260</c:v>
                </c:pt>
                <c:pt idx="1">
                  <c:v>260</c:v>
                </c:pt>
                <c:pt idx="2">
                  <c:v>258</c:v>
                </c:pt>
                <c:pt idx="3">
                  <c:v>259</c:v>
                </c:pt>
                <c:pt idx="4">
                  <c:v>215</c:v>
                </c:pt>
              </c:numCache>
            </c:numRef>
          </c:val>
        </c:ser>
        <c:dLbls>
          <c:showLegendKey val="0"/>
          <c:showVal val="0"/>
          <c:showCatName val="0"/>
          <c:showSerName val="0"/>
          <c:showPercent val="0"/>
          <c:showBubbleSize val="0"/>
        </c:dLbls>
        <c:gapWidth val="30"/>
        <c:overlap val="100"/>
        <c:axId val="423514440"/>
        <c:axId val="423515224"/>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dLbl>
              <c:idx val="2"/>
              <c:layout>
                <c:manualLayout>
                  <c:x val="-6.1288835988524692E-2"/>
                  <c:y val="5.060606060606060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9040773973020816E-2"/>
                  <c:y val="7.787878787878788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'!$I$107:$I$111</c:f>
              <c:strCache>
                <c:ptCount val="5"/>
                <c:pt idx="0">
                  <c:v>平成25年度</c:v>
                </c:pt>
                <c:pt idx="1">
                  <c:v>26</c:v>
                </c:pt>
                <c:pt idx="2">
                  <c:v>27</c:v>
                </c:pt>
                <c:pt idx="3">
                  <c:v>28</c:v>
                </c:pt>
                <c:pt idx="4">
                  <c:v>29</c:v>
                </c:pt>
              </c:strCache>
            </c:strRef>
          </c:cat>
          <c:val>
            <c:numRef>
              <c:f>'グラフ '!$M$107:$M$111</c:f>
              <c:numCache>
                <c:formatCode>#,##0.0_);[Red]\(#,##0.0\)</c:formatCode>
                <c:ptCount val="5"/>
                <c:pt idx="0">
                  <c:v>43.5</c:v>
                </c:pt>
                <c:pt idx="1">
                  <c:v>45.8</c:v>
                </c:pt>
                <c:pt idx="2">
                  <c:v>44.5</c:v>
                </c:pt>
                <c:pt idx="3">
                  <c:v>46.4</c:v>
                </c:pt>
                <c:pt idx="4">
                  <c:v>48.2</c:v>
                </c:pt>
              </c:numCache>
            </c:numRef>
          </c:val>
          <c:smooth val="0"/>
        </c:ser>
        <c:dLbls>
          <c:showLegendKey val="0"/>
          <c:showVal val="0"/>
          <c:showCatName val="0"/>
          <c:showSerName val="0"/>
          <c:showPercent val="0"/>
          <c:showBubbleSize val="0"/>
        </c:dLbls>
        <c:marker val="1"/>
        <c:smooth val="0"/>
        <c:axId val="423515616"/>
        <c:axId val="423516008"/>
      </c:lineChart>
      <c:catAx>
        <c:axId val="423514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5224"/>
        <c:crossesAt val="0"/>
        <c:auto val="1"/>
        <c:lblAlgn val="ctr"/>
        <c:lblOffset val="100"/>
        <c:tickLblSkip val="1"/>
        <c:tickMarkSkip val="1"/>
        <c:noMultiLvlLbl val="0"/>
      </c:catAx>
      <c:valAx>
        <c:axId val="42351522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4440"/>
        <c:crosses val="autoZero"/>
        <c:crossBetween val="between"/>
      </c:valAx>
      <c:catAx>
        <c:axId val="423515616"/>
        <c:scaling>
          <c:orientation val="minMax"/>
        </c:scaling>
        <c:delete val="1"/>
        <c:axPos val="b"/>
        <c:numFmt formatCode="General" sourceLinked="1"/>
        <c:majorTickMark val="out"/>
        <c:minorTickMark val="none"/>
        <c:tickLblPos val="none"/>
        <c:crossAx val="423516008"/>
        <c:crossesAt val="0"/>
        <c:auto val="1"/>
        <c:lblAlgn val="ctr"/>
        <c:lblOffset val="100"/>
        <c:noMultiLvlLbl val="0"/>
      </c:catAx>
      <c:valAx>
        <c:axId val="423516008"/>
        <c:scaling>
          <c:orientation val="minMax"/>
          <c:max val="7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5616"/>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63189601244832838"/>
          <c:h val="8.56241898976611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 '!$J$115</c:f>
              <c:strCache>
                <c:ptCount val="1"/>
                <c:pt idx="0">
                  <c:v>老齢福祉</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平成25年度</c:v>
                </c:pt>
                <c:pt idx="1">
                  <c:v>26</c:v>
                </c:pt>
                <c:pt idx="2">
                  <c:v>27</c:v>
                </c:pt>
                <c:pt idx="3">
                  <c:v>28</c:v>
                </c:pt>
                <c:pt idx="4">
                  <c:v>29</c:v>
                </c:pt>
              </c:strCache>
            </c:strRef>
          </c:cat>
          <c:val>
            <c:numRef>
              <c:f>'グラフ '!$J$116:$J$120</c:f>
              <c:numCache>
                <c:formatCode>#,##0_);[Red]\(#,##0\)</c:formatCode>
                <c:ptCount val="5"/>
                <c:pt idx="0">
                  <c:v>0</c:v>
                </c:pt>
                <c:pt idx="1">
                  <c:v>0</c:v>
                </c:pt>
                <c:pt idx="2">
                  <c:v>0</c:v>
                </c:pt>
                <c:pt idx="3">
                  <c:v>0</c:v>
                </c:pt>
                <c:pt idx="4">
                  <c:v>0</c:v>
                </c:pt>
              </c:numCache>
            </c:numRef>
          </c:val>
        </c:ser>
        <c:ser>
          <c:idx val="1"/>
          <c:order val="1"/>
          <c:tx>
            <c:strRef>
              <c:f>'グラフ '!$K$115</c:f>
              <c:strCache>
                <c:ptCount val="1"/>
                <c:pt idx="0">
                  <c:v>老齢基礎 </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1.0829784863351183E-3"/>
                  <c:y val="1.34778492713866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8774576550689113E-4"/>
                  <c:y val="-2.295944647093245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410017835114511E-3"/>
                  <c:y val="-6.286201217950593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19052900077769E-3"/>
                  <c:y val="-0.1087359392575928"/>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670067649994455E-3"/>
                  <c:y val="-0.15232353768278964"/>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平成25年度</c:v>
                </c:pt>
                <c:pt idx="1">
                  <c:v>26</c:v>
                </c:pt>
                <c:pt idx="2">
                  <c:v>27</c:v>
                </c:pt>
                <c:pt idx="3">
                  <c:v>28</c:v>
                </c:pt>
                <c:pt idx="4">
                  <c:v>29</c:v>
                </c:pt>
              </c:strCache>
            </c:strRef>
          </c:cat>
          <c:val>
            <c:numRef>
              <c:f>'グラフ '!$K$116:$K$120</c:f>
              <c:numCache>
                <c:formatCode>#,##0_);[Red]\(#,##0\)</c:formatCode>
                <c:ptCount val="5"/>
                <c:pt idx="0">
                  <c:v>10037704</c:v>
                </c:pt>
                <c:pt idx="1">
                  <c:v>10928090</c:v>
                </c:pt>
                <c:pt idx="2">
                  <c:v>11359261</c:v>
                </c:pt>
                <c:pt idx="3">
                  <c:v>11562647</c:v>
                </c:pt>
                <c:pt idx="4">
                  <c:v>12150529</c:v>
                </c:pt>
              </c:numCache>
            </c:numRef>
          </c:val>
        </c:ser>
        <c:ser>
          <c:idx val="2"/>
          <c:order val="2"/>
          <c:tx>
            <c:strRef>
              <c:f>'グラフ '!$L$115</c:f>
              <c:strCache>
                <c:ptCount val="1"/>
                <c:pt idx="0">
                  <c:v>障害基礎</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'!$I$116:$I$120</c:f>
              <c:strCache>
                <c:ptCount val="5"/>
                <c:pt idx="0">
                  <c:v>平成25年度</c:v>
                </c:pt>
                <c:pt idx="1">
                  <c:v>26</c:v>
                </c:pt>
                <c:pt idx="2">
                  <c:v>27</c:v>
                </c:pt>
                <c:pt idx="3">
                  <c:v>28</c:v>
                </c:pt>
                <c:pt idx="4">
                  <c:v>29</c:v>
                </c:pt>
              </c:strCache>
            </c:strRef>
          </c:cat>
          <c:val>
            <c:numRef>
              <c:f>'グラフ '!$L$116:$L$120</c:f>
              <c:numCache>
                <c:formatCode>#,##0_);[Red]\(#,##0\)</c:formatCode>
                <c:ptCount val="5"/>
                <c:pt idx="0">
                  <c:v>1943685</c:v>
                </c:pt>
                <c:pt idx="1">
                  <c:v>2006087</c:v>
                </c:pt>
                <c:pt idx="2">
                  <c:v>2063039</c:v>
                </c:pt>
                <c:pt idx="3">
                  <c:v>2103985</c:v>
                </c:pt>
                <c:pt idx="4">
                  <c:v>2145539</c:v>
                </c:pt>
              </c:numCache>
            </c:numRef>
          </c:val>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dLbl>
              <c:idx val="0"/>
              <c:layout>
                <c:manualLayout>
                  <c:x val="1.786847066651941E-3"/>
                  <c:y val="-3.060367454068244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254962847953889E-3"/>
                  <c:y val="-3.177024746906811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206424901113146E-3"/>
                  <c:y val="-2.95531027371578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937229677276257E-3"/>
                  <c:y val="-3.058984814398200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836050423273177E-3"/>
                  <c:y val="-3.021700412448443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平成25年度</c:v>
                </c:pt>
                <c:pt idx="1">
                  <c:v>26</c:v>
                </c:pt>
                <c:pt idx="2">
                  <c:v>27</c:v>
                </c:pt>
                <c:pt idx="3">
                  <c:v>28</c:v>
                </c:pt>
                <c:pt idx="4">
                  <c:v>29</c:v>
                </c:pt>
              </c:strCache>
            </c:strRef>
          </c:cat>
          <c:val>
            <c:numRef>
              <c:f>'グラフ '!$M$116:$M$120</c:f>
              <c:numCache>
                <c:formatCode>#,##0_);[Red]\(#,##0\)</c:formatCode>
                <c:ptCount val="5"/>
                <c:pt idx="0">
                  <c:v>216215</c:v>
                </c:pt>
                <c:pt idx="1">
                  <c:v>216811</c:v>
                </c:pt>
                <c:pt idx="2">
                  <c:v>227524</c:v>
                </c:pt>
                <c:pt idx="3">
                  <c:v>223670</c:v>
                </c:pt>
                <c:pt idx="4">
                  <c:v>226801</c:v>
                </c:pt>
              </c:numCache>
            </c:numRef>
          </c:val>
        </c:ser>
        <c:dLbls>
          <c:showLegendKey val="0"/>
          <c:showVal val="0"/>
          <c:showCatName val="0"/>
          <c:showSerName val="0"/>
          <c:showPercent val="0"/>
          <c:showBubbleSize val="0"/>
        </c:dLbls>
        <c:gapWidth val="30"/>
        <c:overlap val="100"/>
        <c:axId val="423240368"/>
        <c:axId val="423241152"/>
      </c:barChart>
      <c:catAx>
        <c:axId val="4232403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241152"/>
        <c:crossesAt val="0"/>
        <c:auto val="1"/>
        <c:lblAlgn val="ctr"/>
        <c:lblOffset val="100"/>
        <c:tickLblSkip val="1"/>
        <c:tickMarkSkip val="1"/>
        <c:noMultiLvlLbl val="0"/>
      </c:catAx>
      <c:valAx>
        <c:axId val="423241152"/>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240368"/>
        <c:crosses val="autoZero"/>
        <c:crossBetween val="between"/>
      </c:valAx>
      <c:spPr>
        <a:noFill/>
        <a:ln w="12700">
          <a:solidFill>
            <a:srgbClr val="000000"/>
          </a:solidFill>
          <a:prstDash val="solid"/>
        </a:ln>
      </c:spPr>
    </c:plotArea>
    <c:legend>
      <c:legendPos val="b"/>
      <c:layout>
        <c:manualLayout>
          <c:xMode val="edge"/>
          <c:yMode val="edge"/>
          <c:x val="0.15117400465786845"/>
          <c:y val="0.88890088960118929"/>
          <c:w val="0.83286473697830066"/>
          <c:h val="9.7707476830882864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平成</a:t>
            </a:r>
            <a:r>
              <a:rPr lang="en-US" altLang="ja-JP"/>
              <a:t>29</a:t>
            </a:r>
            <a:r>
              <a:rPr lang="ja-JP" altLang="en-US"/>
              <a:t>年度</a:t>
            </a:r>
          </a:p>
        </c:rich>
      </c:tx>
      <c:layout>
        <c:manualLayout>
          <c:xMode val="edge"/>
          <c:yMode val="edge"/>
          <c:x val="0.36587759838556327"/>
          <c:y val="3.1446540880503145E-2"/>
        </c:manualLayout>
      </c:layout>
      <c:overlay val="0"/>
      <c:spPr>
        <a:ln>
          <a:solidFill>
            <a:sysClr val="windowText" lastClr="000000"/>
          </a:solidFill>
        </a:ln>
      </c:spPr>
    </c:title>
    <c:autoTitleDeleted val="0"/>
    <c:plotArea>
      <c:layout>
        <c:manualLayout>
          <c:layoutTarget val="inner"/>
          <c:xMode val="edge"/>
          <c:yMode val="edge"/>
          <c:x val="0.16626561485172472"/>
          <c:y val="0.13218342990145099"/>
          <c:w val="0.68703236998517581"/>
          <c:h val="0.69626168224299068"/>
        </c:manualLayout>
      </c:layout>
      <c:barChart>
        <c:barDir val="col"/>
        <c:grouping val="clustered"/>
        <c:varyColors val="0"/>
        <c:ser>
          <c:idx val="0"/>
          <c:order val="0"/>
          <c:tx>
            <c:strRef>
              <c:f>'グラフ '!$I$13</c:f>
              <c:strCache>
                <c:ptCount val="1"/>
                <c:pt idx="0">
                  <c:v>受給者数</c:v>
                </c:pt>
              </c:strCache>
            </c:strRef>
          </c:tx>
          <c:spPr>
            <a:pattFill prst="pct10">
              <a:fgClr>
                <a:srgbClr val="000000"/>
              </a:fgClr>
              <a:bgClr>
                <a:srgbClr val="FFFFFF"/>
              </a:bgClr>
            </a:pattFill>
            <a:ln w="12700">
              <a:solidFill>
                <a:srgbClr val="000000"/>
              </a:solidFill>
              <a:prstDash val="solid"/>
            </a:ln>
          </c:spPr>
          <c:invertIfNegative val="0"/>
          <c:dLbls>
            <c:dLbl>
              <c:idx val="2"/>
              <c:layout/>
              <c:tx>
                <c:rich>
                  <a:bodyPr/>
                  <a:lstStyle/>
                  <a:p>
                    <a:r>
                      <a:rPr lang="en-US" altLang="en-US"/>
                      <a:t>1,877</a:t>
                    </a:r>
                  </a:p>
                </c:rich>
              </c:tx>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'!$J$12:$M$12</c:f>
              <c:strCache>
                <c:ptCount val="4"/>
                <c:pt idx="0">
                  <c:v>児童手当</c:v>
                </c:pt>
                <c:pt idx="1">
                  <c:v>子ども手当</c:v>
                </c:pt>
                <c:pt idx="2">
                  <c:v>児童扶養手当</c:v>
                </c:pt>
                <c:pt idx="3">
                  <c:v>特別児童扶養手当</c:v>
                </c:pt>
              </c:strCache>
            </c:strRef>
          </c:cat>
          <c:val>
            <c:numRef>
              <c:f>'グラフ '!$J$13:$M$13</c:f>
              <c:numCache>
                <c:formatCode>#,##0_ </c:formatCode>
                <c:ptCount val="4"/>
                <c:pt idx="0">
                  <c:v>225107</c:v>
                </c:pt>
                <c:pt idx="1">
                  <c:v>0</c:v>
                </c:pt>
                <c:pt idx="2">
                  <c:v>1855</c:v>
                </c:pt>
                <c:pt idx="3">
                  <c:v>612</c:v>
                </c:pt>
              </c:numCache>
            </c:numRef>
          </c:val>
        </c:ser>
        <c:dLbls>
          <c:showLegendKey val="0"/>
          <c:showVal val="0"/>
          <c:showCatName val="0"/>
          <c:showSerName val="0"/>
          <c:showPercent val="0"/>
          <c:showBubbleSize val="0"/>
        </c:dLbls>
        <c:gapWidth val="40"/>
        <c:axId val="423244288"/>
        <c:axId val="423821768"/>
      </c:barChart>
      <c:catAx>
        <c:axId val="423244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821768"/>
        <c:crossesAt val="0"/>
        <c:auto val="1"/>
        <c:lblAlgn val="ctr"/>
        <c:lblOffset val="100"/>
        <c:tickLblSkip val="1"/>
        <c:tickMarkSkip val="1"/>
        <c:noMultiLvlLbl val="0"/>
      </c:catAx>
      <c:valAx>
        <c:axId val="4238217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24"/>
              <c:y val="6.7757009345794414E-2"/>
            </c:manualLayout>
          </c:layout>
          <c:overlay val="0"/>
          <c:spPr>
            <a:noFill/>
            <a:ln w="25400">
              <a:noFill/>
            </a:ln>
          </c:spPr>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23244288"/>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 '!$J$48</c:f>
              <c:strCache>
                <c:ptCount val="1"/>
                <c:pt idx="0">
                  <c:v>貸付金</c:v>
                </c:pt>
              </c:strCache>
            </c:strRef>
          </c:tx>
          <c:spPr>
            <a:solidFill>
              <a:srgbClr val="FFFFFF"/>
            </a:solidFill>
            <a:ln w="12700">
              <a:solidFill>
                <a:srgbClr val="000000"/>
              </a:solidFill>
              <a:prstDash val="solid"/>
            </a:ln>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'!$I$49:$I$53</c:f>
              <c:strCache>
                <c:ptCount val="5"/>
                <c:pt idx="0">
                  <c:v>平成25年度</c:v>
                </c:pt>
                <c:pt idx="1">
                  <c:v>26</c:v>
                </c:pt>
                <c:pt idx="2">
                  <c:v>27</c:v>
                </c:pt>
                <c:pt idx="3">
                  <c:v>28</c:v>
                </c:pt>
                <c:pt idx="4">
                  <c:v>29</c:v>
                </c:pt>
              </c:strCache>
            </c:strRef>
          </c:cat>
          <c:val>
            <c:numRef>
              <c:f>'グラフ '!$J$49:$J$53</c:f>
              <c:numCache>
                <c:formatCode>#,##0;[Red]#,##0</c:formatCode>
                <c:ptCount val="5"/>
                <c:pt idx="0">
                  <c:v>22526</c:v>
                </c:pt>
                <c:pt idx="1">
                  <c:v>30071</c:v>
                </c:pt>
                <c:pt idx="2">
                  <c:v>23574</c:v>
                </c:pt>
                <c:pt idx="3">
                  <c:v>30054</c:v>
                </c:pt>
                <c:pt idx="4">
                  <c:v>20590</c:v>
                </c:pt>
              </c:numCache>
            </c:numRef>
          </c:val>
        </c:ser>
        <c:dLbls>
          <c:showLegendKey val="0"/>
          <c:showVal val="0"/>
          <c:showCatName val="0"/>
          <c:showSerName val="0"/>
          <c:showPercent val="0"/>
          <c:showBubbleSize val="0"/>
        </c:dLbls>
        <c:gapWidth val="30"/>
        <c:axId val="421880640"/>
        <c:axId val="421878680"/>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'!$I$49:$I$53</c:f>
              <c:strCache>
                <c:ptCount val="5"/>
                <c:pt idx="0">
                  <c:v>平成25年度</c:v>
                </c:pt>
                <c:pt idx="1">
                  <c:v>26</c:v>
                </c:pt>
                <c:pt idx="2">
                  <c:v>27</c:v>
                </c:pt>
                <c:pt idx="3">
                  <c:v>28</c:v>
                </c:pt>
                <c:pt idx="4">
                  <c:v>29</c:v>
                </c:pt>
              </c:strCache>
            </c:strRef>
          </c:cat>
          <c:val>
            <c:numRef>
              <c:f>'グラフ '!$K$49:$K$53</c:f>
              <c:numCache>
                <c:formatCode>#,##0;[Red]#,##0</c:formatCode>
                <c:ptCount val="5"/>
                <c:pt idx="0">
                  <c:v>66</c:v>
                </c:pt>
                <c:pt idx="1">
                  <c:v>67</c:v>
                </c:pt>
                <c:pt idx="2">
                  <c:v>97</c:v>
                </c:pt>
                <c:pt idx="3">
                  <c:v>73</c:v>
                </c:pt>
                <c:pt idx="4">
                  <c:v>109</c:v>
                </c:pt>
              </c:numCache>
            </c:numRef>
          </c:val>
          <c:smooth val="0"/>
        </c:ser>
        <c:dLbls>
          <c:showLegendKey val="0"/>
          <c:showVal val="0"/>
          <c:showCatName val="0"/>
          <c:showSerName val="0"/>
          <c:showPercent val="0"/>
          <c:showBubbleSize val="0"/>
        </c:dLbls>
        <c:marker val="1"/>
        <c:smooth val="0"/>
        <c:axId val="421877896"/>
        <c:axId val="421884168"/>
      </c:lineChart>
      <c:catAx>
        <c:axId val="421880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78680"/>
        <c:crossesAt val="0"/>
        <c:auto val="1"/>
        <c:lblAlgn val="ctr"/>
        <c:lblOffset val="100"/>
        <c:tickLblSkip val="2"/>
        <c:tickMarkSkip val="1"/>
        <c:noMultiLvlLbl val="0"/>
      </c:catAx>
      <c:valAx>
        <c:axId val="421878680"/>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80640"/>
        <c:crosses val="autoZero"/>
        <c:crossBetween val="between"/>
        <c:majorUnit val="5000"/>
      </c:valAx>
      <c:catAx>
        <c:axId val="421877896"/>
        <c:scaling>
          <c:orientation val="minMax"/>
        </c:scaling>
        <c:delete val="1"/>
        <c:axPos val="b"/>
        <c:numFmt formatCode="General" sourceLinked="1"/>
        <c:majorTickMark val="out"/>
        <c:minorTickMark val="none"/>
        <c:tickLblPos val="none"/>
        <c:crossAx val="421884168"/>
        <c:crossesAt val="0"/>
        <c:auto val="1"/>
        <c:lblAlgn val="ctr"/>
        <c:lblOffset val="100"/>
        <c:noMultiLvlLbl val="0"/>
      </c:catAx>
      <c:valAx>
        <c:axId val="421884168"/>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77896"/>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 '!$J$78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'!$I$79:$I$83</c:f>
              <c:strCache>
                <c:ptCount val="5"/>
                <c:pt idx="0">
                  <c:v>平成25年度</c:v>
                </c:pt>
                <c:pt idx="1">
                  <c:v>26</c:v>
                </c:pt>
                <c:pt idx="2">
                  <c:v>27</c:v>
                </c:pt>
                <c:pt idx="3">
                  <c:v>28</c:v>
                </c:pt>
                <c:pt idx="4">
                  <c:v>29</c:v>
                </c:pt>
              </c:strCache>
            </c:strRef>
          </c:cat>
          <c:val>
            <c:numRef>
              <c:f>'グラフ '!$J$79:$J$83</c:f>
              <c:numCache>
                <c:formatCode>#,##0_ </c:formatCode>
                <c:ptCount val="5"/>
                <c:pt idx="0">
                  <c:v>96.852249999999998</c:v>
                </c:pt>
                <c:pt idx="1">
                  <c:v>99.192869999999999</c:v>
                </c:pt>
                <c:pt idx="2">
                  <c:v>97.649439999999998</c:v>
                </c:pt>
                <c:pt idx="3">
                  <c:v>95.647670000000005</c:v>
                </c:pt>
                <c:pt idx="4">
                  <c:v>95.408789999999996</c:v>
                </c:pt>
              </c:numCache>
            </c:numRef>
          </c:val>
        </c:ser>
        <c:dLbls>
          <c:showLegendKey val="0"/>
          <c:showVal val="0"/>
          <c:showCatName val="0"/>
          <c:showSerName val="0"/>
          <c:showPercent val="0"/>
          <c:showBubbleSize val="0"/>
        </c:dLbls>
        <c:gapWidth val="30"/>
        <c:axId val="421879464"/>
        <c:axId val="421884560"/>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showLegendKey val="0"/>
              <c:showVal val="1"/>
              <c:showCatName val="0"/>
              <c:showSerName val="0"/>
              <c:showPercent val="0"/>
              <c:showBubbleSize val="0"/>
              <c:extLst>
                <c:ext xmlns:c15="http://schemas.microsoft.com/office/drawing/2012/chart" uri="{CE6537A1-D6FC-4f65-9D91-7224C49458BB}">
                  <c15:layout/>
                </c:ext>
              </c:extLst>
            </c:dLbl>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平成25年度</c:v>
                </c:pt>
                <c:pt idx="1">
                  <c:v>26</c:v>
                </c:pt>
                <c:pt idx="2">
                  <c:v>27</c:v>
                </c:pt>
                <c:pt idx="3">
                  <c:v>28</c:v>
                </c:pt>
                <c:pt idx="4">
                  <c:v>29</c:v>
                </c:pt>
              </c:strCache>
            </c:strRef>
          </c:cat>
          <c:val>
            <c:numRef>
              <c:f>'グラフ '!$K$79:$K$83</c:f>
              <c:numCache>
                <c:formatCode>#,##0_);[Red]\(#,##0\)</c:formatCode>
                <c:ptCount val="5"/>
                <c:pt idx="0">
                  <c:v>22</c:v>
                </c:pt>
                <c:pt idx="1">
                  <c:v>23</c:v>
                </c:pt>
                <c:pt idx="2">
                  <c:v>23</c:v>
                </c:pt>
                <c:pt idx="3">
                  <c:v>23</c:v>
                </c:pt>
                <c:pt idx="4">
                  <c:v>24.180630919463614</c:v>
                </c:pt>
              </c:numCache>
            </c:numRef>
          </c:val>
          <c:smooth val="0"/>
        </c:ser>
        <c:dLbls>
          <c:showLegendKey val="0"/>
          <c:showVal val="0"/>
          <c:showCatName val="0"/>
          <c:showSerName val="0"/>
          <c:showPercent val="0"/>
          <c:showBubbleSize val="0"/>
        </c:dLbls>
        <c:marker val="1"/>
        <c:smooth val="0"/>
        <c:axId val="421881816"/>
        <c:axId val="421879072"/>
      </c:lineChart>
      <c:catAx>
        <c:axId val="421879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84560"/>
        <c:crossesAt val="0"/>
        <c:auto val="1"/>
        <c:lblAlgn val="ctr"/>
        <c:lblOffset val="100"/>
        <c:tickLblSkip val="2"/>
        <c:tickMarkSkip val="1"/>
        <c:noMultiLvlLbl val="0"/>
      </c:catAx>
      <c:valAx>
        <c:axId val="421884560"/>
        <c:scaling>
          <c:orientation val="minMax"/>
          <c:max val="1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2024E-2"/>
              <c:y val="0.45985503636862907"/>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79464"/>
        <c:crosses val="autoZero"/>
        <c:crossBetween val="between"/>
        <c:majorUnit val="20"/>
      </c:valAx>
      <c:catAx>
        <c:axId val="421881816"/>
        <c:scaling>
          <c:orientation val="minMax"/>
        </c:scaling>
        <c:delete val="1"/>
        <c:axPos val="b"/>
        <c:numFmt formatCode="General" sourceLinked="1"/>
        <c:majorTickMark val="out"/>
        <c:minorTickMark val="none"/>
        <c:tickLblPos val="none"/>
        <c:crossAx val="421879072"/>
        <c:crossesAt val="0"/>
        <c:auto val="1"/>
        <c:lblAlgn val="ctr"/>
        <c:lblOffset val="100"/>
        <c:noMultiLvlLbl val="0"/>
      </c:catAx>
      <c:valAx>
        <c:axId val="421879072"/>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81816"/>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 '!$J$106</c:f>
              <c:strCache>
                <c:ptCount val="1"/>
                <c:pt idx="0">
                  <c:v>強制加入者数</c:v>
                </c:pt>
              </c:strCache>
            </c:strRef>
          </c:tx>
          <c:spPr>
            <a:solidFill>
              <a:srgbClr val="FFFFFF"/>
            </a:solidFill>
            <a:ln w="12700">
              <a:solidFill>
                <a:srgbClr val="000000"/>
              </a:solidFill>
              <a:prstDash val="solid"/>
            </a:ln>
          </c:spPr>
          <c:invertIfNegative val="0"/>
          <c:cat>
            <c:strRef>
              <c:f>'グラフ '!$I$107:$I$111</c:f>
              <c:strCache>
                <c:ptCount val="5"/>
                <c:pt idx="0">
                  <c:v>平成25年度</c:v>
                </c:pt>
                <c:pt idx="1">
                  <c:v>26</c:v>
                </c:pt>
                <c:pt idx="2">
                  <c:v>27</c:v>
                </c:pt>
                <c:pt idx="3">
                  <c:v>28</c:v>
                </c:pt>
                <c:pt idx="4">
                  <c:v>29</c:v>
                </c:pt>
              </c:strCache>
            </c:strRef>
          </c:cat>
          <c:val>
            <c:numRef>
              <c:f>'グラフ '!$J$107:$J$111</c:f>
              <c:numCache>
                <c:formatCode>#,##0_);[Red]\(#,##0\)</c:formatCode>
                <c:ptCount val="5"/>
                <c:pt idx="0">
                  <c:v>20214</c:v>
                </c:pt>
                <c:pt idx="1">
                  <c:v>19471</c:v>
                </c:pt>
                <c:pt idx="2">
                  <c:v>18626</c:v>
                </c:pt>
                <c:pt idx="3">
                  <c:v>17525</c:v>
                </c:pt>
                <c:pt idx="4">
                  <c:v>16797</c:v>
                </c:pt>
              </c:numCache>
            </c:numRef>
          </c:val>
        </c:ser>
        <c:ser>
          <c:idx val="1"/>
          <c:order val="1"/>
          <c:tx>
            <c:strRef>
              <c:f>'グラフ '!$K$106</c:f>
              <c:strCache>
                <c:ptCount val="1"/>
                <c:pt idx="0">
                  <c:v>第３号被保険者</c:v>
                </c:pt>
              </c:strCache>
            </c:strRef>
          </c:tx>
          <c:spPr>
            <a:solidFill>
              <a:srgbClr val="FFFFFF"/>
            </a:solidFill>
            <a:ln w="12700">
              <a:solidFill>
                <a:srgbClr val="000000"/>
              </a:solidFill>
              <a:prstDash val="solid"/>
            </a:ln>
          </c:spPr>
          <c:invertIfNegative val="0"/>
          <c:cat>
            <c:strRef>
              <c:f>'グラフ '!$I$107:$I$111</c:f>
              <c:strCache>
                <c:ptCount val="5"/>
                <c:pt idx="0">
                  <c:v>平成25年度</c:v>
                </c:pt>
                <c:pt idx="1">
                  <c:v>26</c:v>
                </c:pt>
                <c:pt idx="2">
                  <c:v>27</c:v>
                </c:pt>
                <c:pt idx="3">
                  <c:v>28</c:v>
                </c:pt>
                <c:pt idx="4">
                  <c:v>29</c:v>
                </c:pt>
              </c:strCache>
            </c:strRef>
          </c:cat>
          <c:val>
            <c:numRef>
              <c:f>'グラフ '!$K$107:$K$111</c:f>
              <c:numCache>
                <c:formatCode>#,##0_);[Red]\(#,##0\)</c:formatCode>
                <c:ptCount val="5"/>
                <c:pt idx="0">
                  <c:v>7108</c:v>
                </c:pt>
                <c:pt idx="1">
                  <c:v>6940</c:v>
                </c:pt>
                <c:pt idx="2">
                  <c:v>6685</c:v>
                </c:pt>
                <c:pt idx="3">
                  <c:v>6524</c:v>
                </c:pt>
                <c:pt idx="4">
                  <c:v>6366</c:v>
                </c:pt>
              </c:numCache>
            </c:numRef>
          </c:val>
        </c:ser>
        <c:ser>
          <c:idx val="2"/>
          <c:order val="2"/>
          <c:tx>
            <c:strRef>
              <c:f>'グラフ '!$L$106</c:f>
              <c:strCache>
                <c:ptCount val="1"/>
                <c:pt idx="0">
                  <c:v>任意加入者数</c:v>
                </c:pt>
              </c:strCache>
            </c:strRef>
          </c:tx>
          <c:spPr>
            <a:solidFill>
              <a:srgbClr val="FFFFFF"/>
            </a:solidFill>
            <a:ln w="12700">
              <a:solidFill>
                <a:srgbClr val="000000"/>
              </a:solidFill>
              <a:prstDash val="solid"/>
            </a:ln>
          </c:spPr>
          <c:invertIfNegative val="0"/>
          <c:cat>
            <c:strRef>
              <c:f>'グラフ '!$I$107:$I$111</c:f>
              <c:strCache>
                <c:ptCount val="5"/>
                <c:pt idx="0">
                  <c:v>平成25年度</c:v>
                </c:pt>
                <c:pt idx="1">
                  <c:v>26</c:v>
                </c:pt>
                <c:pt idx="2">
                  <c:v>27</c:v>
                </c:pt>
                <c:pt idx="3">
                  <c:v>28</c:v>
                </c:pt>
                <c:pt idx="4">
                  <c:v>29</c:v>
                </c:pt>
              </c:strCache>
            </c:strRef>
          </c:cat>
          <c:val>
            <c:numRef>
              <c:f>'グラフ '!$L$107:$L$111</c:f>
              <c:numCache>
                <c:formatCode>#,##0_);[Red]\(#,##0\)</c:formatCode>
                <c:ptCount val="5"/>
                <c:pt idx="0">
                  <c:v>260</c:v>
                </c:pt>
                <c:pt idx="1">
                  <c:v>260</c:v>
                </c:pt>
                <c:pt idx="2">
                  <c:v>258</c:v>
                </c:pt>
                <c:pt idx="3">
                  <c:v>259</c:v>
                </c:pt>
                <c:pt idx="4">
                  <c:v>215</c:v>
                </c:pt>
              </c:numCache>
            </c:numRef>
          </c:val>
        </c:ser>
        <c:dLbls>
          <c:showLegendKey val="0"/>
          <c:showVal val="0"/>
          <c:showCatName val="0"/>
          <c:showSerName val="0"/>
          <c:showPercent val="0"/>
          <c:showBubbleSize val="0"/>
        </c:dLbls>
        <c:gapWidth val="30"/>
        <c:overlap val="100"/>
        <c:axId val="421881424"/>
        <c:axId val="421882208"/>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'!$I$107:$I$111</c:f>
              <c:strCache>
                <c:ptCount val="5"/>
                <c:pt idx="0">
                  <c:v>平成25年度</c:v>
                </c:pt>
                <c:pt idx="1">
                  <c:v>26</c:v>
                </c:pt>
                <c:pt idx="2">
                  <c:v>27</c:v>
                </c:pt>
                <c:pt idx="3">
                  <c:v>28</c:v>
                </c:pt>
                <c:pt idx="4">
                  <c:v>29</c:v>
                </c:pt>
              </c:strCache>
            </c:strRef>
          </c:cat>
          <c:val>
            <c:numRef>
              <c:f>'グラフ '!$M$107:$M$111</c:f>
              <c:numCache>
                <c:formatCode>#,##0.0_);[Red]\(#,##0.0\)</c:formatCode>
                <c:ptCount val="5"/>
                <c:pt idx="0">
                  <c:v>43.5</c:v>
                </c:pt>
                <c:pt idx="1">
                  <c:v>45.8</c:v>
                </c:pt>
                <c:pt idx="2">
                  <c:v>44.5</c:v>
                </c:pt>
                <c:pt idx="3">
                  <c:v>46.4</c:v>
                </c:pt>
                <c:pt idx="4">
                  <c:v>48.2</c:v>
                </c:pt>
              </c:numCache>
            </c:numRef>
          </c:val>
          <c:smooth val="0"/>
        </c:ser>
        <c:dLbls>
          <c:showLegendKey val="0"/>
          <c:showVal val="0"/>
          <c:showCatName val="0"/>
          <c:showSerName val="0"/>
          <c:showPercent val="0"/>
          <c:showBubbleSize val="0"/>
        </c:dLbls>
        <c:marker val="1"/>
        <c:smooth val="0"/>
        <c:axId val="421882600"/>
        <c:axId val="423247032"/>
      </c:lineChart>
      <c:catAx>
        <c:axId val="421881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82208"/>
        <c:crossesAt val="0"/>
        <c:auto val="1"/>
        <c:lblAlgn val="ctr"/>
        <c:lblOffset val="100"/>
        <c:tickLblSkip val="2"/>
        <c:tickMarkSkip val="1"/>
        <c:noMultiLvlLbl val="0"/>
      </c:catAx>
      <c:valAx>
        <c:axId val="42188220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81424"/>
        <c:crosses val="autoZero"/>
        <c:crossBetween val="between"/>
      </c:valAx>
      <c:catAx>
        <c:axId val="421882600"/>
        <c:scaling>
          <c:orientation val="minMax"/>
        </c:scaling>
        <c:delete val="1"/>
        <c:axPos val="b"/>
        <c:numFmt formatCode="General" sourceLinked="1"/>
        <c:majorTickMark val="out"/>
        <c:minorTickMark val="none"/>
        <c:tickLblPos val="none"/>
        <c:crossAx val="423247032"/>
        <c:crossesAt val="0"/>
        <c:auto val="1"/>
        <c:lblAlgn val="ctr"/>
        <c:lblOffset val="100"/>
        <c:noMultiLvlLbl val="0"/>
      </c:catAx>
      <c:valAx>
        <c:axId val="423247032"/>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82600"/>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 '!$J$115</c:f>
              <c:strCache>
                <c:ptCount val="1"/>
                <c:pt idx="0">
                  <c:v>老齢福祉</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'!$I$116:$I$120</c:f>
              <c:strCache>
                <c:ptCount val="5"/>
                <c:pt idx="0">
                  <c:v>平成25年度</c:v>
                </c:pt>
                <c:pt idx="1">
                  <c:v>26</c:v>
                </c:pt>
                <c:pt idx="2">
                  <c:v>27</c:v>
                </c:pt>
                <c:pt idx="3">
                  <c:v>28</c:v>
                </c:pt>
                <c:pt idx="4">
                  <c:v>29</c:v>
                </c:pt>
              </c:strCache>
            </c:strRef>
          </c:cat>
          <c:val>
            <c:numRef>
              <c:f>'グラフ '!$J$116:$J$120</c:f>
              <c:numCache>
                <c:formatCode>#,##0_);[Red]\(#,##0\)</c:formatCode>
                <c:ptCount val="5"/>
                <c:pt idx="0">
                  <c:v>0</c:v>
                </c:pt>
                <c:pt idx="1">
                  <c:v>0</c:v>
                </c:pt>
                <c:pt idx="2">
                  <c:v>0</c:v>
                </c:pt>
                <c:pt idx="3">
                  <c:v>0</c:v>
                </c:pt>
                <c:pt idx="4">
                  <c:v>0</c:v>
                </c:pt>
              </c:numCache>
            </c:numRef>
          </c:val>
        </c:ser>
        <c:ser>
          <c:idx val="1"/>
          <c:order val="1"/>
          <c:tx>
            <c:strRef>
              <c:f>'グラフ '!$K$115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'!$I$116:$I$120</c:f>
              <c:strCache>
                <c:ptCount val="5"/>
                <c:pt idx="0">
                  <c:v>平成25年度</c:v>
                </c:pt>
                <c:pt idx="1">
                  <c:v>26</c:v>
                </c:pt>
                <c:pt idx="2">
                  <c:v>27</c:v>
                </c:pt>
                <c:pt idx="3">
                  <c:v>28</c:v>
                </c:pt>
                <c:pt idx="4">
                  <c:v>29</c:v>
                </c:pt>
              </c:strCache>
            </c:strRef>
          </c:cat>
          <c:val>
            <c:numRef>
              <c:f>'グラフ '!$K$116:$K$120</c:f>
              <c:numCache>
                <c:formatCode>#,##0_);[Red]\(#,##0\)</c:formatCode>
                <c:ptCount val="5"/>
                <c:pt idx="0">
                  <c:v>10037704</c:v>
                </c:pt>
                <c:pt idx="1">
                  <c:v>10928090</c:v>
                </c:pt>
                <c:pt idx="2">
                  <c:v>11359261</c:v>
                </c:pt>
                <c:pt idx="3">
                  <c:v>11562647</c:v>
                </c:pt>
                <c:pt idx="4">
                  <c:v>12150529</c:v>
                </c:pt>
              </c:numCache>
            </c:numRef>
          </c:val>
        </c:ser>
        <c:ser>
          <c:idx val="2"/>
          <c:order val="2"/>
          <c:tx>
            <c:strRef>
              <c:f>'グラフ '!$L$115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'!$I$116:$I$120</c:f>
              <c:strCache>
                <c:ptCount val="5"/>
                <c:pt idx="0">
                  <c:v>平成25年度</c:v>
                </c:pt>
                <c:pt idx="1">
                  <c:v>26</c:v>
                </c:pt>
                <c:pt idx="2">
                  <c:v>27</c:v>
                </c:pt>
                <c:pt idx="3">
                  <c:v>28</c:v>
                </c:pt>
                <c:pt idx="4">
                  <c:v>29</c:v>
                </c:pt>
              </c:strCache>
            </c:strRef>
          </c:cat>
          <c:val>
            <c:numRef>
              <c:f>'グラフ '!$L$116:$L$120</c:f>
              <c:numCache>
                <c:formatCode>#,##0_);[Red]\(#,##0\)</c:formatCode>
                <c:ptCount val="5"/>
                <c:pt idx="0">
                  <c:v>1943685</c:v>
                </c:pt>
                <c:pt idx="1">
                  <c:v>2006087</c:v>
                </c:pt>
                <c:pt idx="2">
                  <c:v>2063039</c:v>
                </c:pt>
                <c:pt idx="3">
                  <c:v>2103985</c:v>
                </c:pt>
                <c:pt idx="4">
                  <c:v>2145539</c:v>
                </c:pt>
              </c:numCache>
            </c:numRef>
          </c:val>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'!$I$116:$I$120</c:f>
              <c:strCache>
                <c:ptCount val="5"/>
                <c:pt idx="0">
                  <c:v>平成25年度</c:v>
                </c:pt>
                <c:pt idx="1">
                  <c:v>26</c:v>
                </c:pt>
                <c:pt idx="2">
                  <c:v>27</c:v>
                </c:pt>
                <c:pt idx="3">
                  <c:v>28</c:v>
                </c:pt>
                <c:pt idx="4">
                  <c:v>29</c:v>
                </c:pt>
              </c:strCache>
            </c:strRef>
          </c:cat>
          <c:val>
            <c:numRef>
              <c:f>'グラフ '!$M$116:$M$120</c:f>
              <c:numCache>
                <c:formatCode>#,##0_);[Red]\(#,##0\)</c:formatCode>
                <c:ptCount val="5"/>
                <c:pt idx="0">
                  <c:v>216215</c:v>
                </c:pt>
                <c:pt idx="1">
                  <c:v>216811</c:v>
                </c:pt>
                <c:pt idx="2">
                  <c:v>227524</c:v>
                </c:pt>
                <c:pt idx="3">
                  <c:v>223670</c:v>
                </c:pt>
                <c:pt idx="4">
                  <c:v>226801</c:v>
                </c:pt>
              </c:numCache>
            </c:numRef>
          </c:val>
        </c:ser>
        <c:dLbls>
          <c:showLegendKey val="0"/>
          <c:showVal val="0"/>
          <c:showCatName val="0"/>
          <c:showSerName val="0"/>
          <c:showPercent val="0"/>
          <c:showBubbleSize val="0"/>
        </c:dLbls>
        <c:gapWidth val="30"/>
        <c:overlap val="100"/>
        <c:axId val="423243504"/>
        <c:axId val="423242328"/>
      </c:barChart>
      <c:catAx>
        <c:axId val="423243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242328"/>
        <c:crossesAt val="0"/>
        <c:auto val="1"/>
        <c:lblAlgn val="ctr"/>
        <c:lblOffset val="100"/>
        <c:tickLblSkip val="2"/>
        <c:tickMarkSkip val="1"/>
        <c:noMultiLvlLbl val="0"/>
      </c:catAx>
      <c:valAx>
        <c:axId val="423242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870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243504"/>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 '!$J$3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'!$I$4:$I$6</c:f>
              <c:strCache>
                <c:ptCount val="3"/>
                <c:pt idx="0">
                  <c:v>平成27年度</c:v>
                </c:pt>
                <c:pt idx="1">
                  <c:v>平成28年度</c:v>
                </c:pt>
                <c:pt idx="2">
                  <c:v>平成29年度</c:v>
                </c:pt>
              </c:strCache>
            </c:strRef>
          </c:cat>
          <c:val>
            <c:numRef>
              <c:f>'グラフ '!$J$4:$J$6</c:f>
              <c:numCache>
                <c:formatCode>#,##0_ </c:formatCode>
                <c:ptCount val="3"/>
                <c:pt idx="0">
                  <c:v>17987</c:v>
                </c:pt>
                <c:pt idx="1">
                  <c:v>17504</c:v>
                </c:pt>
                <c:pt idx="2">
                  <c:v>16648</c:v>
                </c:pt>
              </c:numCache>
            </c:numRef>
          </c:val>
        </c:ser>
        <c:dLbls>
          <c:showLegendKey val="0"/>
          <c:showVal val="0"/>
          <c:showCatName val="0"/>
          <c:showSerName val="0"/>
          <c:showPercent val="0"/>
          <c:showBubbleSize val="0"/>
        </c:dLbls>
        <c:gapWidth val="30"/>
        <c:axId val="423245856"/>
        <c:axId val="423240760"/>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'!$I$4:$I$6</c:f>
              <c:strCache>
                <c:ptCount val="3"/>
                <c:pt idx="0">
                  <c:v>平成27年度</c:v>
                </c:pt>
                <c:pt idx="1">
                  <c:v>平成28年度</c:v>
                </c:pt>
                <c:pt idx="2">
                  <c:v>平成29年度</c:v>
                </c:pt>
              </c:strCache>
            </c:strRef>
          </c:cat>
          <c:val>
            <c:numRef>
              <c:f>'グラフ '!$K$4:$K$6</c:f>
              <c:numCache>
                <c:formatCode>#,##0_ </c:formatCode>
                <c:ptCount val="3"/>
                <c:pt idx="0">
                  <c:v>1919</c:v>
                </c:pt>
                <c:pt idx="1">
                  <c:v>1953</c:v>
                </c:pt>
                <c:pt idx="2">
                  <c:v>1899</c:v>
                </c:pt>
              </c:numCache>
            </c:numRef>
          </c:val>
          <c:smooth val="1"/>
        </c:ser>
        <c:dLbls>
          <c:showLegendKey val="0"/>
          <c:showVal val="0"/>
          <c:showCatName val="0"/>
          <c:showSerName val="0"/>
          <c:showPercent val="0"/>
          <c:showBubbleSize val="0"/>
        </c:dLbls>
        <c:marker val="1"/>
        <c:smooth val="0"/>
        <c:axId val="423245072"/>
        <c:axId val="423241936"/>
      </c:lineChart>
      <c:catAx>
        <c:axId val="4232458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3240760"/>
        <c:crossesAt val="0"/>
        <c:auto val="1"/>
        <c:lblAlgn val="ctr"/>
        <c:lblOffset val="100"/>
        <c:tickLblSkip val="1"/>
        <c:tickMarkSkip val="1"/>
        <c:noMultiLvlLbl val="0"/>
      </c:catAx>
      <c:valAx>
        <c:axId val="42324076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3245856"/>
        <c:crosses val="autoZero"/>
        <c:crossBetween val="between"/>
        <c:majorUnit val="1000"/>
      </c:valAx>
      <c:catAx>
        <c:axId val="423245072"/>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23241936"/>
        <c:crossesAt val="0"/>
        <c:auto val="1"/>
        <c:lblAlgn val="ctr"/>
        <c:lblOffset val="100"/>
        <c:noMultiLvlLbl val="0"/>
      </c:catAx>
      <c:valAx>
        <c:axId val="423241936"/>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3245072"/>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 '!$J$38</c:f>
              <c:strCache>
                <c:ptCount val="1"/>
                <c:pt idx="0">
                  <c:v>被保護人員</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'!$I$39:$I$43</c:f>
              <c:strCache>
                <c:ptCount val="5"/>
                <c:pt idx="0">
                  <c:v>平成25年度</c:v>
                </c:pt>
                <c:pt idx="1">
                  <c:v>26</c:v>
                </c:pt>
                <c:pt idx="2">
                  <c:v>27</c:v>
                </c:pt>
                <c:pt idx="3">
                  <c:v>28</c:v>
                </c:pt>
                <c:pt idx="4">
                  <c:v>29</c:v>
                </c:pt>
              </c:strCache>
            </c:strRef>
          </c:cat>
          <c:val>
            <c:numRef>
              <c:f>'グラフ '!$J$39:$J$43</c:f>
              <c:numCache>
                <c:formatCode>#,##0;[Red]#,##0</c:formatCode>
                <c:ptCount val="5"/>
                <c:pt idx="0">
                  <c:v>2282</c:v>
                </c:pt>
                <c:pt idx="1">
                  <c:v>2362</c:v>
                </c:pt>
                <c:pt idx="2">
                  <c:v>2518</c:v>
                </c:pt>
                <c:pt idx="3">
                  <c:v>2577</c:v>
                </c:pt>
                <c:pt idx="4">
                  <c:v>2627</c:v>
                </c:pt>
              </c:numCache>
            </c:numRef>
          </c:val>
        </c:ser>
        <c:dLbls>
          <c:showLegendKey val="0"/>
          <c:showVal val="0"/>
          <c:showCatName val="0"/>
          <c:showSerName val="0"/>
          <c:showPercent val="0"/>
          <c:showBubbleSize val="0"/>
        </c:dLbls>
        <c:gapWidth val="30"/>
        <c:axId val="423242720"/>
        <c:axId val="423243112"/>
      </c:barChart>
      <c:lineChart>
        <c:grouping val="standard"/>
        <c:varyColors val="0"/>
        <c:ser>
          <c:idx val="0"/>
          <c:order val="1"/>
          <c:tx>
            <c:strRef>
              <c:f>'グラフ '!$K$38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a:ln w="1270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平成25年度</c:v>
                </c:pt>
                <c:pt idx="1">
                  <c:v>26</c:v>
                </c:pt>
                <c:pt idx="2">
                  <c:v>27</c:v>
                </c:pt>
                <c:pt idx="3">
                  <c:v>28</c:v>
                </c:pt>
                <c:pt idx="4">
                  <c:v>29</c:v>
                </c:pt>
              </c:strCache>
            </c:strRef>
          </c:cat>
          <c:val>
            <c:numRef>
              <c:f>'グラフ '!$K$39:$K$43</c:f>
              <c:numCache>
                <c:formatCode>#,##0.00;[Red]#,##0.00</c:formatCode>
                <c:ptCount val="5"/>
                <c:pt idx="0">
                  <c:v>20.04</c:v>
                </c:pt>
                <c:pt idx="1">
                  <c:v>20.72</c:v>
                </c:pt>
                <c:pt idx="2">
                  <c:v>22.17</c:v>
                </c:pt>
                <c:pt idx="3">
                  <c:v>22.69</c:v>
                </c:pt>
                <c:pt idx="4">
                  <c:v>23.16</c:v>
                </c:pt>
              </c:numCache>
            </c:numRef>
          </c:val>
          <c:smooth val="0"/>
        </c:ser>
        <c:dLbls>
          <c:showLegendKey val="0"/>
          <c:showVal val="0"/>
          <c:showCatName val="0"/>
          <c:showSerName val="0"/>
          <c:showPercent val="0"/>
          <c:showBubbleSize val="0"/>
        </c:dLbls>
        <c:marker val="1"/>
        <c:smooth val="0"/>
        <c:axId val="423245464"/>
        <c:axId val="423246640"/>
      </c:lineChart>
      <c:catAx>
        <c:axId val="423242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3243112"/>
        <c:crossesAt val="0"/>
        <c:auto val="1"/>
        <c:lblAlgn val="ctr"/>
        <c:lblOffset val="100"/>
        <c:tickLblSkip val="1"/>
        <c:tickMarkSkip val="1"/>
        <c:noMultiLvlLbl val="0"/>
      </c:catAx>
      <c:valAx>
        <c:axId val="42324311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242720"/>
        <c:crosses val="autoZero"/>
        <c:crossBetween val="between"/>
      </c:valAx>
      <c:catAx>
        <c:axId val="423245464"/>
        <c:scaling>
          <c:orientation val="minMax"/>
        </c:scaling>
        <c:delete val="1"/>
        <c:axPos val="b"/>
        <c:numFmt formatCode="General" sourceLinked="1"/>
        <c:majorTickMark val="out"/>
        <c:minorTickMark val="none"/>
        <c:tickLblPos val="none"/>
        <c:crossAx val="423246640"/>
        <c:crossesAt val="0"/>
        <c:auto val="1"/>
        <c:lblAlgn val="ctr"/>
        <c:lblOffset val="100"/>
        <c:noMultiLvlLbl val="0"/>
      </c:catAx>
      <c:valAx>
        <c:axId val="423246640"/>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245464"/>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8536156034389"/>
          <c:y val="5.6927706731693999E-2"/>
          <c:w val="0.78244631883922156"/>
          <c:h val="0.73536373527079602"/>
        </c:manualLayout>
      </c:layout>
      <c:barChart>
        <c:barDir val="col"/>
        <c:grouping val="clustered"/>
        <c:varyColors val="0"/>
        <c:ser>
          <c:idx val="0"/>
          <c:order val="0"/>
          <c:tx>
            <c:strRef>
              <c:f>'グラフ '!$J$48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4"/>
              <c:layout>
                <c:manualLayout>
                  <c:x val="0"/>
                  <c:y val="0.16050706427653991"/>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'!$I$49:$I$53</c:f>
              <c:strCache>
                <c:ptCount val="5"/>
                <c:pt idx="0">
                  <c:v>平成25年度</c:v>
                </c:pt>
                <c:pt idx="1">
                  <c:v>26</c:v>
                </c:pt>
                <c:pt idx="2">
                  <c:v>27</c:v>
                </c:pt>
                <c:pt idx="3">
                  <c:v>28</c:v>
                </c:pt>
                <c:pt idx="4">
                  <c:v>29</c:v>
                </c:pt>
              </c:strCache>
            </c:strRef>
          </c:cat>
          <c:val>
            <c:numRef>
              <c:f>'グラフ '!$J$49:$J$53</c:f>
              <c:numCache>
                <c:formatCode>#,##0;[Red]#,##0</c:formatCode>
                <c:ptCount val="5"/>
                <c:pt idx="0">
                  <c:v>22526</c:v>
                </c:pt>
                <c:pt idx="1">
                  <c:v>30071</c:v>
                </c:pt>
                <c:pt idx="2">
                  <c:v>23574</c:v>
                </c:pt>
                <c:pt idx="3">
                  <c:v>30054</c:v>
                </c:pt>
                <c:pt idx="4">
                  <c:v>20590</c:v>
                </c:pt>
              </c:numCache>
            </c:numRef>
          </c:val>
        </c:ser>
        <c:dLbls>
          <c:showLegendKey val="0"/>
          <c:showVal val="0"/>
          <c:showCatName val="0"/>
          <c:showSerName val="0"/>
          <c:showPercent val="0"/>
          <c:showBubbleSize val="0"/>
        </c:dLbls>
        <c:gapWidth val="30"/>
        <c:axId val="423518360"/>
        <c:axId val="423516400"/>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7136883313314717E-2"/>
                  <c:y val="-4.221136292389686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599967376959156E-2"/>
                  <c:y val="-4.434699760890551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365348399246841E-2"/>
                  <c:y val="-3.96565183450429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1271174187058953"/>
                  <c:y val="-2.897240681794208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平成25年度</c:v>
                </c:pt>
                <c:pt idx="1">
                  <c:v>26</c:v>
                </c:pt>
                <c:pt idx="2">
                  <c:v>27</c:v>
                </c:pt>
                <c:pt idx="3">
                  <c:v>28</c:v>
                </c:pt>
                <c:pt idx="4">
                  <c:v>29</c:v>
                </c:pt>
              </c:strCache>
            </c:strRef>
          </c:cat>
          <c:val>
            <c:numRef>
              <c:f>'グラフ '!$K$49:$K$53</c:f>
              <c:numCache>
                <c:formatCode>#,##0;[Red]#,##0</c:formatCode>
                <c:ptCount val="5"/>
                <c:pt idx="0">
                  <c:v>66</c:v>
                </c:pt>
                <c:pt idx="1">
                  <c:v>67</c:v>
                </c:pt>
                <c:pt idx="2">
                  <c:v>97</c:v>
                </c:pt>
                <c:pt idx="3">
                  <c:v>73</c:v>
                </c:pt>
                <c:pt idx="4">
                  <c:v>109</c:v>
                </c:pt>
              </c:numCache>
            </c:numRef>
          </c:val>
          <c:smooth val="0"/>
        </c:ser>
        <c:dLbls>
          <c:showLegendKey val="0"/>
          <c:showVal val="0"/>
          <c:showCatName val="0"/>
          <c:showSerName val="0"/>
          <c:showPercent val="0"/>
          <c:showBubbleSize val="0"/>
        </c:dLbls>
        <c:marker val="1"/>
        <c:smooth val="0"/>
        <c:axId val="423518752"/>
        <c:axId val="423517576"/>
      </c:lineChart>
      <c:catAx>
        <c:axId val="4235183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3516400"/>
        <c:crossesAt val="0"/>
        <c:auto val="1"/>
        <c:lblAlgn val="ctr"/>
        <c:lblOffset val="100"/>
        <c:tickLblSkip val="1"/>
        <c:tickMarkSkip val="1"/>
        <c:noMultiLvlLbl val="0"/>
      </c:catAx>
      <c:valAx>
        <c:axId val="423516400"/>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8360"/>
        <c:crosses val="autoZero"/>
        <c:crossBetween val="between"/>
        <c:majorUnit val="10000"/>
      </c:valAx>
      <c:catAx>
        <c:axId val="423518752"/>
        <c:scaling>
          <c:orientation val="minMax"/>
        </c:scaling>
        <c:delete val="1"/>
        <c:axPos val="b"/>
        <c:numFmt formatCode="General" sourceLinked="1"/>
        <c:majorTickMark val="out"/>
        <c:minorTickMark val="none"/>
        <c:tickLblPos val="none"/>
        <c:crossAx val="423517576"/>
        <c:crossesAt val="0"/>
        <c:auto val="1"/>
        <c:lblAlgn val="ctr"/>
        <c:lblOffset val="100"/>
        <c:noMultiLvlLbl val="0"/>
      </c:catAx>
      <c:valAx>
        <c:axId val="423517576"/>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8752"/>
        <c:crosses val="max"/>
        <c:crossBetween val="between"/>
      </c:valAx>
      <c:spPr>
        <a:noFill/>
        <a:ln w="12700">
          <a:solidFill>
            <a:srgbClr val="000000"/>
          </a:solidFill>
          <a:prstDash val="solid"/>
        </a:ln>
      </c:spPr>
    </c:plotArea>
    <c:legend>
      <c:legendPos val="b"/>
      <c:layout>
        <c:manualLayout>
          <c:xMode val="edge"/>
          <c:yMode val="edge"/>
          <c:x val="0.28486646796270709"/>
          <c:y val="0.89929742388758782"/>
          <c:w val="0.53115737651438621"/>
          <c:h val="7.02576112412191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 '!$J$71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'!$I$72:$I$76</c:f>
              <c:strCache>
                <c:ptCount val="5"/>
                <c:pt idx="0">
                  <c:v>平成25年度</c:v>
                </c:pt>
                <c:pt idx="1">
                  <c:v>26</c:v>
                </c:pt>
                <c:pt idx="2">
                  <c:v>27</c:v>
                </c:pt>
                <c:pt idx="3">
                  <c:v>28</c:v>
                </c:pt>
                <c:pt idx="4">
                  <c:v>29</c:v>
                </c:pt>
              </c:strCache>
            </c:strRef>
          </c:cat>
          <c:val>
            <c:numRef>
              <c:f>'グラフ '!$J$72:$J$76</c:f>
              <c:numCache>
                <c:formatCode>#,##0_);[Red]\(#,##0\)</c:formatCode>
                <c:ptCount val="5"/>
                <c:pt idx="0">
                  <c:v>34064</c:v>
                </c:pt>
                <c:pt idx="1">
                  <c:v>33050</c:v>
                </c:pt>
                <c:pt idx="2">
                  <c:v>31383</c:v>
                </c:pt>
                <c:pt idx="3">
                  <c:v>29616</c:v>
                </c:pt>
                <c:pt idx="4">
                  <c:v>28205</c:v>
                </c:pt>
              </c:numCache>
            </c:numRef>
          </c:val>
        </c:ser>
        <c:dLbls>
          <c:showLegendKey val="0"/>
          <c:showVal val="0"/>
          <c:showCatName val="0"/>
          <c:showSerName val="0"/>
          <c:showPercent val="0"/>
          <c:showBubbleSize val="0"/>
        </c:dLbls>
        <c:gapWidth val="30"/>
        <c:axId val="423512480"/>
        <c:axId val="423516792"/>
      </c:barChart>
      <c:lineChart>
        <c:grouping val="standard"/>
        <c:varyColors val="0"/>
        <c:ser>
          <c:idx val="0"/>
          <c:order val="1"/>
          <c:tx>
            <c:strRef>
              <c:f>'グラフ '!$K$71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 '!$I$72:$I$76</c:f>
              <c:strCache>
                <c:ptCount val="5"/>
                <c:pt idx="0">
                  <c:v>平成25年度</c:v>
                </c:pt>
                <c:pt idx="1">
                  <c:v>26</c:v>
                </c:pt>
                <c:pt idx="2">
                  <c:v>27</c:v>
                </c:pt>
                <c:pt idx="3">
                  <c:v>28</c:v>
                </c:pt>
                <c:pt idx="4">
                  <c:v>29</c:v>
                </c:pt>
              </c:strCache>
            </c:strRef>
          </c:cat>
          <c:val>
            <c:numRef>
              <c:f>'グラフ '!$K$72:$K$76</c:f>
              <c:numCache>
                <c:formatCode>0.0_ </c:formatCode>
                <c:ptCount val="5"/>
                <c:pt idx="0">
                  <c:v>29.908774024742524</c:v>
                </c:pt>
                <c:pt idx="1">
                  <c:v>28.997841612999459</c:v>
                </c:pt>
                <c:pt idx="2">
                  <c:v>27.630744849445328</c:v>
                </c:pt>
                <c:pt idx="3">
                  <c:v>26.1</c:v>
                </c:pt>
                <c:pt idx="4">
                  <c:v>24.861829753100569</c:v>
                </c:pt>
              </c:numCache>
            </c:numRef>
          </c:val>
          <c:smooth val="0"/>
        </c:ser>
        <c:dLbls>
          <c:showLegendKey val="0"/>
          <c:showVal val="0"/>
          <c:showCatName val="0"/>
          <c:showSerName val="0"/>
          <c:showPercent val="0"/>
          <c:showBubbleSize val="0"/>
        </c:dLbls>
        <c:marker val="1"/>
        <c:smooth val="0"/>
        <c:axId val="423511696"/>
        <c:axId val="423514832"/>
      </c:lineChart>
      <c:catAx>
        <c:axId val="423512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23516792"/>
        <c:crossesAt val="0"/>
        <c:auto val="1"/>
        <c:lblAlgn val="ctr"/>
        <c:lblOffset val="100"/>
        <c:tickLblSkip val="1"/>
        <c:tickMarkSkip val="1"/>
        <c:noMultiLvlLbl val="0"/>
      </c:catAx>
      <c:valAx>
        <c:axId val="42351679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2480"/>
        <c:crosses val="autoZero"/>
        <c:crossBetween val="between"/>
      </c:valAx>
      <c:catAx>
        <c:axId val="423511696"/>
        <c:scaling>
          <c:orientation val="minMax"/>
        </c:scaling>
        <c:delete val="1"/>
        <c:axPos val="b"/>
        <c:numFmt formatCode="General" sourceLinked="1"/>
        <c:majorTickMark val="out"/>
        <c:minorTickMark val="none"/>
        <c:tickLblPos val="none"/>
        <c:crossAx val="423514832"/>
        <c:crossesAt val="0"/>
        <c:auto val="1"/>
        <c:lblAlgn val="ctr"/>
        <c:lblOffset val="100"/>
        <c:noMultiLvlLbl val="0"/>
      </c:catAx>
      <c:valAx>
        <c:axId val="423514832"/>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11696"/>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27</xdr:row>
      <xdr:rowOff>0</xdr:rowOff>
    </xdr:from>
    <xdr:to>
      <xdr:col>6</xdr:col>
      <xdr:colOff>171450</xdr:colOff>
      <xdr:row>28</xdr:row>
      <xdr:rowOff>19050</xdr:rowOff>
    </xdr:to>
    <xdr:sp macro="" textlink="">
      <xdr:nvSpPr>
        <xdr:cNvPr id="1025"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31</xdr:row>
      <xdr:rowOff>47625</xdr:rowOff>
    </xdr:from>
    <xdr:to>
      <xdr:col>5</xdr:col>
      <xdr:colOff>219075</xdr:colOff>
      <xdr:row>32</xdr:row>
      <xdr:rowOff>66675</xdr:rowOff>
    </xdr:to>
    <xdr:sp macro="" textlink="">
      <xdr:nvSpPr>
        <xdr:cNvPr id="1026"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xdr:row>
      <xdr:rowOff>85725</xdr:rowOff>
    </xdr:from>
    <xdr:to>
      <xdr:col>2</xdr:col>
      <xdr:colOff>1095375</xdr:colOff>
      <xdr:row>33</xdr:row>
      <xdr:rowOff>47625</xdr:rowOff>
    </xdr:to>
    <xdr:graphicFrame macro="">
      <xdr:nvGraphicFramePr>
        <xdr:cNvPr id="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276225</xdr:colOff>
      <xdr:row>39</xdr:row>
      <xdr:rowOff>133350</xdr:rowOff>
    </xdr:from>
    <xdr:to>
      <xdr:col>6</xdr:col>
      <xdr:colOff>142875</xdr:colOff>
      <xdr:row>66</xdr:row>
      <xdr:rowOff>47625</xdr:rowOff>
    </xdr:to>
    <xdr:graphicFrame macro="">
      <xdr:nvGraphicFramePr>
        <xdr:cNvPr id="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10"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381000</xdr:colOff>
      <xdr:row>71</xdr:row>
      <xdr:rowOff>28574</xdr:rowOff>
    </xdr:from>
    <xdr:to>
      <xdr:col>7</xdr:col>
      <xdr:colOff>152399</xdr:colOff>
      <xdr:row>97</xdr:row>
      <xdr:rowOff>47625</xdr:rowOff>
    </xdr:to>
    <xdr:graphicFrame macro="">
      <xdr:nvGraphicFramePr>
        <xdr:cNvPr id="1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104773</xdr:colOff>
      <xdr:row>105</xdr:row>
      <xdr:rowOff>28575</xdr:rowOff>
    </xdr:from>
    <xdr:to>
      <xdr:col>3</xdr:col>
      <xdr:colOff>104774</xdr:colOff>
      <xdr:row>133</xdr:row>
      <xdr:rowOff>57150</xdr:rowOff>
    </xdr:to>
    <xdr:graphicFrame macro="">
      <xdr:nvGraphicFramePr>
        <xdr:cNvPr id="12"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266699</xdr:colOff>
      <xdr:row>104</xdr:row>
      <xdr:rowOff>142875</xdr:rowOff>
    </xdr:from>
    <xdr:to>
      <xdr:col>7</xdr:col>
      <xdr:colOff>180974</xdr:colOff>
      <xdr:row>133</xdr:row>
      <xdr:rowOff>95250</xdr:rowOff>
    </xdr:to>
    <xdr:graphicFrame macro="">
      <xdr:nvGraphicFramePr>
        <xdr:cNvPr id="1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276224</xdr:colOff>
      <xdr:row>6</xdr:row>
      <xdr:rowOff>133350</xdr:rowOff>
    </xdr:from>
    <xdr:to>
      <xdr:col>6</xdr:col>
      <xdr:colOff>180975</xdr:colOff>
      <xdr:row>33</xdr:row>
      <xdr:rowOff>57150</xdr:rowOff>
    </xdr:to>
    <xdr:graphicFrame macro="">
      <xdr:nvGraphicFramePr>
        <xdr:cNvPr id="1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tion/kikaku_section/&#32113;&#35336;&#20418;/&#20849;&#26377;/&#65308;&#32113;&#35336;&#12358;&#12425;&#12381;&#12360;&#65310;/&#24179;&#25104;&#65298;&#65305;&#24180;&#29256;&#32113;&#35336;&#12358;&#12425;&#12381;&#12360;/&#9632;&#22238;&#31572;&#12487;&#12540;&#12479;/&#24193;&#20869;/23.&#22269;&#27665;&#20581;&#24247;&#20445;&#38522;&#35506;/&#12467;&#12500;&#12540;&#31038;&#20250;&#12539;&#31119;&#31049;&#65288;150&#12539;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
      <sheetName val="‐123‐"/>
    </sheetNames>
    <sheetDataSet>
      <sheetData sheetId="0">
        <row r="12">
          <cell r="E12">
            <v>31383</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3"/>
  <sheetViews>
    <sheetView view="pageBreakPreview" zoomScaleNormal="100" zoomScaleSheetLayoutView="100" workbookViewId="0">
      <selection activeCell="P6" sqref="P6"/>
    </sheetView>
  </sheetViews>
  <sheetFormatPr defaultRowHeight="20.100000000000001" customHeight="1" x14ac:dyDescent="0.15"/>
  <cols>
    <col min="1" max="1" width="11.28515625" style="5" customWidth="1"/>
    <col min="2" max="2" width="5.140625" style="5" customWidth="1"/>
    <col min="3" max="3" width="6.85546875" style="5" customWidth="1"/>
    <col min="4" max="4" width="6.7109375" style="5" customWidth="1"/>
    <col min="5" max="5" width="7" style="5" customWidth="1"/>
    <col min="6" max="6" width="5.28515625" style="5" customWidth="1"/>
    <col min="7" max="7" width="5.7109375" style="5" customWidth="1"/>
    <col min="8" max="8" width="5.28515625" style="5" customWidth="1"/>
    <col min="9" max="9" width="6.42578125" style="5" customWidth="1"/>
    <col min="10" max="10" width="5.28515625" style="5" customWidth="1"/>
    <col min="11" max="11" width="7.28515625" style="5" customWidth="1"/>
    <col min="12" max="12" width="5.28515625" style="5" customWidth="1"/>
    <col min="13" max="13" width="5.7109375" style="5" customWidth="1"/>
    <col min="14" max="14" width="4.7109375" style="5" customWidth="1"/>
    <col min="15" max="15" width="5.7109375" style="5" customWidth="1"/>
    <col min="16" max="16" width="6.7109375" style="5" customWidth="1"/>
    <col min="17" max="27" width="1.7109375" style="5" customWidth="1"/>
    <col min="28" max="16384" width="9.140625" style="5"/>
  </cols>
  <sheetData>
    <row r="1" spans="1:22" ht="20.100000000000001" customHeight="1" x14ac:dyDescent="0.15">
      <c r="A1" s="489" t="s">
        <v>0</v>
      </c>
      <c r="B1" s="489"/>
      <c r="C1" s="489"/>
      <c r="D1" s="489"/>
      <c r="E1" s="489"/>
      <c r="F1" s="489"/>
      <c r="G1" s="489"/>
      <c r="H1" s="489"/>
      <c r="I1" s="489"/>
      <c r="J1" s="489"/>
      <c r="K1" s="489"/>
      <c r="L1" s="489"/>
      <c r="M1" s="489"/>
      <c r="N1" s="489"/>
      <c r="O1" s="489"/>
      <c r="P1" s="489"/>
      <c r="Q1" s="489"/>
      <c r="R1" s="489"/>
      <c r="S1" s="489"/>
      <c r="T1" s="489"/>
      <c r="U1" s="489"/>
      <c r="V1" s="489"/>
    </row>
    <row r="2" spans="1:22" ht="15" customHeight="1" x14ac:dyDescent="0.15"/>
    <row r="3" spans="1:22" ht="15" customHeight="1" thickBot="1" x14ac:dyDescent="0.2">
      <c r="A3" s="486" t="s">
        <v>460</v>
      </c>
      <c r="B3" s="486"/>
      <c r="C3" s="486"/>
      <c r="D3" s="486"/>
      <c r="E3" s="486"/>
      <c r="F3" s="486"/>
      <c r="G3" s="486"/>
      <c r="H3" s="486"/>
      <c r="I3" s="486"/>
      <c r="V3" s="8" t="s">
        <v>1</v>
      </c>
    </row>
    <row r="4" spans="1:22" ht="24" customHeight="1" x14ac:dyDescent="0.15">
      <c r="A4" s="504" t="s">
        <v>2</v>
      </c>
      <c r="B4" s="505"/>
      <c r="C4" s="506" t="s">
        <v>3</v>
      </c>
      <c r="D4" s="506"/>
      <c r="E4" s="502" t="s">
        <v>4</v>
      </c>
      <c r="F4" s="502"/>
      <c r="G4" s="502" t="s">
        <v>5</v>
      </c>
      <c r="H4" s="502"/>
      <c r="I4" s="502" t="s">
        <v>6</v>
      </c>
      <c r="J4" s="502"/>
      <c r="K4" s="502" t="s">
        <v>7</v>
      </c>
      <c r="L4" s="502"/>
      <c r="M4" s="502" t="s">
        <v>8</v>
      </c>
      <c r="N4" s="502"/>
      <c r="O4" s="507" t="s">
        <v>9</v>
      </c>
      <c r="P4" s="506"/>
      <c r="Q4" s="499" t="s">
        <v>529</v>
      </c>
      <c r="R4" s="500"/>
      <c r="S4" s="500"/>
      <c r="T4" s="500"/>
      <c r="U4" s="500"/>
      <c r="V4" s="501"/>
    </row>
    <row r="5" spans="1:22" s="9" customFormat="1" ht="20.25" customHeight="1" x14ac:dyDescent="0.15">
      <c r="A5" s="503" t="s">
        <v>649</v>
      </c>
      <c r="B5" s="491"/>
      <c r="C5" s="2">
        <v>4073</v>
      </c>
      <c r="D5" s="351">
        <v>106</v>
      </c>
      <c r="E5" s="98">
        <v>1204</v>
      </c>
      <c r="F5" s="351">
        <v>64</v>
      </c>
      <c r="G5" s="379">
        <v>643</v>
      </c>
      <c r="H5" s="351">
        <v>17</v>
      </c>
      <c r="I5" s="379">
        <v>1012</v>
      </c>
      <c r="J5" s="351">
        <v>14</v>
      </c>
      <c r="K5" s="379">
        <v>873</v>
      </c>
      <c r="L5" s="351">
        <v>4</v>
      </c>
      <c r="M5" s="379">
        <v>138</v>
      </c>
      <c r="N5" s="351">
        <v>1</v>
      </c>
      <c r="O5" s="379">
        <v>195</v>
      </c>
      <c r="P5" s="194">
        <v>6</v>
      </c>
      <c r="Q5" s="481">
        <v>8</v>
      </c>
      <c r="R5" s="481"/>
      <c r="S5" s="481"/>
      <c r="T5" s="487">
        <v>0</v>
      </c>
      <c r="U5" s="487"/>
      <c r="V5" s="488"/>
    </row>
    <row r="6" spans="1:22" s="9" customFormat="1" ht="20.25" customHeight="1" x14ac:dyDescent="0.15">
      <c r="A6" s="490">
        <v>26</v>
      </c>
      <c r="B6" s="491"/>
      <c r="C6" s="2">
        <v>4108</v>
      </c>
      <c r="D6" s="351">
        <v>111</v>
      </c>
      <c r="E6" s="98">
        <v>1154</v>
      </c>
      <c r="F6" s="351">
        <v>71</v>
      </c>
      <c r="G6" s="2">
        <v>632</v>
      </c>
      <c r="H6" s="351">
        <v>14</v>
      </c>
      <c r="I6" s="157">
        <v>1051</v>
      </c>
      <c r="J6" s="351">
        <v>14</v>
      </c>
      <c r="K6" s="379">
        <v>922</v>
      </c>
      <c r="L6" s="351">
        <v>6</v>
      </c>
      <c r="M6" s="2">
        <v>140</v>
      </c>
      <c r="N6" s="351">
        <v>1</v>
      </c>
      <c r="O6" s="2">
        <v>199</v>
      </c>
      <c r="P6" s="194">
        <v>5</v>
      </c>
      <c r="Q6" s="481">
        <v>10</v>
      </c>
      <c r="R6" s="481"/>
      <c r="S6" s="481"/>
      <c r="T6" s="487">
        <v>0</v>
      </c>
      <c r="U6" s="487"/>
      <c r="V6" s="488"/>
    </row>
    <row r="7" spans="1:22" s="9" customFormat="1" ht="20.25" customHeight="1" x14ac:dyDescent="0.15">
      <c r="A7" s="490">
        <v>27</v>
      </c>
      <c r="B7" s="491"/>
      <c r="C7" s="2">
        <v>4236</v>
      </c>
      <c r="D7" s="351">
        <v>109</v>
      </c>
      <c r="E7" s="98">
        <v>1289</v>
      </c>
      <c r="F7" s="351">
        <v>69</v>
      </c>
      <c r="G7" s="2">
        <v>648</v>
      </c>
      <c r="H7" s="351">
        <v>18</v>
      </c>
      <c r="I7" s="157">
        <v>979</v>
      </c>
      <c r="J7" s="351">
        <v>10</v>
      </c>
      <c r="K7" s="379">
        <v>962</v>
      </c>
      <c r="L7" s="351">
        <v>3</v>
      </c>
      <c r="M7" s="2">
        <v>147</v>
      </c>
      <c r="N7" s="351">
        <v>3</v>
      </c>
      <c r="O7" s="2">
        <v>211</v>
      </c>
      <c r="P7" s="194">
        <v>6</v>
      </c>
      <c r="Q7" s="481">
        <v>0</v>
      </c>
      <c r="R7" s="481"/>
      <c r="S7" s="481"/>
      <c r="T7" s="487">
        <v>0</v>
      </c>
      <c r="U7" s="487"/>
      <c r="V7" s="488"/>
    </row>
    <row r="8" spans="1:22" s="9" customFormat="1" ht="20.25" customHeight="1" x14ac:dyDescent="0.15">
      <c r="A8" s="494">
        <v>28</v>
      </c>
      <c r="B8" s="491"/>
      <c r="C8" s="2">
        <v>4348</v>
      </c>
      <c r="D8" s="294" t="s">
        <v>667</v>
      </c>
      <c r="E8" s="98">
        <v>1281</v>
      </c>
      <c r="F8" s="351">
        <v>73</v>
      </c>
      <c r="G8" s="2">
        <v>656</v>
      </c>
      <c r="H8" s="351">
        <v>21</v>
      </c>
      <c r="I8" s="157">
        <v>1008</v>
      </c>
      <c r="J8" s="294" t="s">
        <v>668</v>
      </c>
      <c r="K8" s="98">
        <v>1034</v>
      </c>
      <c r="L8" s="351">
        <v>5</v>
      </c>
      <c r="M8" s="2">
        <v>147</v>
      </c>
      <c r="N8" s="351">
        <v>3</v>
      </c>
      <c r="O8" s="2">
        <v>222</v>
      </c>
      <c r="P8" s="194">
        <v>5</v>
      </c>
      <c r="Q8" s="481">
        <f>SUM(Q10:Q19)</f>
        <v>0</v>
      </c>
      <c r="R8" s="481"/>
      <c r="S8" s="481"/>
      <c r="T8" s="487">
        <f>SUM(T10:T19)</f>
        <v>0</v>
      </c>
      <c r="U8" s="487"/>
      <c r="V8" s="488"/>
    </row>
    <row r="9" spans="1:22" ht="20.25" customHeight="1" x14ac:dyDescent="0.15">
      <c r="A9" s="495">
        <v>29</v>
      </c>
      <c r="B9" s="496"/>
      <c r="C9" s="257">
        <f t="shared" ref="C9:P9" si="0">SUM(C11:C20)</f>
        <v>4537</v>
      </c>
      <c r="D9" s="258">
        <f t="shared" si="0"/>
        <v>106</v>
      </c>
      <c r="E9" s="259">
        <f t="shared" si="0"/>
        <v>1323</v>
      </c>
      <c r="F9" s="258">
        <f t="shared" si="0"/>
        <v>70</v>
      </c>
      <c r="G9" s="257">
        <f t="shared" si="0"/>
        <v>659</v>
      </c>
      <c r="H9" s="258">
        <f t="shared" si="0"/>
        <v>16</v>
      </c>
      <c r="I9" s="260">
        <f t="shared" si="0"/>
        <v>1031</v>
      </c>
      <c r="J9" s="258">
        <f t="shared" si="0"/>
        <v>10</v>
      </c>
      <c r="K9" s="261">
        <f t="shared" si="0"/>
        <v>1123</v>
      </c>
      <c r="L9" s="258">
        <f t="shared" si="0"/>
        <v>4</v>
      </c>
      <c r="M9" s="257">
        <f t="shared" si="0"/>
        <v>160</v>
      </c>
      <c r="N9" s="258">
        <f t="shared" si="0"/>
        <v>3</v>
      </c>
      <c r="O9" s="257">
        <f t="shared" si="0"/>
        <v>241</v>
      </c>
      <c r="P9" s="262">
        <f t="shared" si="0"/>
        <v>3</v>
      </c>
      <c r="Q9" s="482">
        <f>SUM(Q11:S20)</f>
        <v>0</v>
      </c>
      <c r="R9" s="482"/>
      <c r="S9" s="482"/>
      <c r="T9" s="476">
        <f>SUM(T11:V20)</f>
        <v>0</v>
      </c>
      <c r="U9" s="476"/>
      <c r="V9" s="477"/>
    </row>
    <row r="10" spans="1:22" ht="12" customHeight="1" x14ac:dyDescent="0.15">
      <c r="A10" s="497"/>
      <c r="B10" s="498"/>
      <c r="C10" s="210"/>
      <c r="D10" s="211"/>
      <c r="E10" s="212"/>
      <c r="F10" s="211"/>
      <c r="G10" s="210"/>
      <c r="H10" s="211"/>
      <c r="I10" s="210"/>
      <c r="J10" s="211"/>
      <c r="K10" s="210"/>
      <c r="L10" s="211"/>
      <c r="M10" s="210"/>
      <c r="N10" s="211"/>
      <c r="O10" s="210"/>
      <c r="P10" s="211"/>
      <c r="Q10" s="399"/>
      <c r="T10" s="484"/>
      <c r="U10" s="484"/>
      <c r="V10" s="485"/>
    </row>
    <row r="11" spans="1:22" ht="20.25" customHeight="1" x14ac:dyDescent="0.15">
      <c r="A11" s="472" t="s">
        <v>445</v>
      </c>
      <c r="B11" s="473"/>
      <c r="C11" s="210">
        <f t="shared" ref="C11:C20" si="1">E11+G11+I11+K11+M11+O11+Q11</f>
        <v>8</v>
      </c>
      <c r="D11" s="405">
        <f t="shared" ref="D11:D19" si="2">F11+H11+J11+L11+N11+P11+T11</f>
        <v>1</v>
      </c>
      <c r="E11" s="350">
        <v>6</v>
      </c>
      <c r="F11" s="406">
        <v>1</v>
      </c>
      <c r="G11" s="350">
        <v>0</v>
      </c>
      <c r="H11" s="406">
        <v>0</v>
      </c>
      <c r="I11" s="350">
        <v>2</v>
      </c>
      <c r="J11" s="406">
        <v>0</v>
      </c>
      <c r="K11" s="350">
        <v>0</v>
      </c>
      <c r="L11" s="406">
        <v>0</v>
      </c>
      <c r="M11" s="350">
        <v>0</v>
      </c>
      <c r="N11" s="406">
        <v>0</v>
      </c>
      <c r="O11" s="350">
        <v>0</v>
      </c>
      <c r="P11" s="406">
        <v>0</v>
      </c>
      <c r="Q11" s="482">
        <v>0</v>
      </c>
      <c r="R11" s="482"/>
      <c r="S11" s="482"/>
      <c r="T11" s="452">
        <v>0</v>
      </c>
      <c r="U11" s="452"/>
      <c r="V11" s="453"/>
    </row>
    <row r="12" spans="1:22" ht="20.25" customHeight="1" x14ac:dyDescent="0.15">
      <c r="A12" s="472" t="s">
        <v>10</v>
      </c>
      <c r="B12" s="473"/>
      <c r="C12" s="210">
        <f t="shared" si="1"/>
        <v>1637</v>
      </c>
      <c r="D12" s="405">
        <f t="shared" si="2"/>
        <v>67</v>
      </c>
      <c r="E12" s="350">
        <v>478</v>
      </c>
      <c r="F12" s="406">
        <v>53</v>
      </c>
      <c r="G12" s="350">
        <v>429</v>
      </c>
      <c r="H12" s="406">
        <v>8</v>
      </c>
      <c r="I12" s="350">
        <v>276</v>
      </c>
      <c r="J12" s="406">
        <v>4</v>
      </c>
      <c r="K12" s="350">
        <v>239</v>
      </c>
      <c r="L12" s="406">
        <v>0</v>
      </c>
      <c r="M12" s="350">
        <v>134</v>
      </c>
      <c r="N12" s="406">
        <v>2</v>
      </c>
      <c r="O12" s="350">
        <v>81</v>
      </c>
      <c r="P12" s="406">
        <v>0</v>
      </c>
      <c r="Q12" s="482">
        <v>0</v>
      </c>
      <c r="R12" s="482"/>
      <c r="S12" s="482"/>
      <c r="T12" s="452">
        <v>0</v>
      </c>
      <c r="U12" s="452"/>
      <c r="V12" s="453"/>
    </row>
    <row r="13" spans="1:22" ht="20.25" customHeight="1" x14ac:dyDescent="0.15">
      <c r="A13" s="492" t="s">
        <v>530</v>
      </c>
      <c r="B13" s="493"/>
      <c r="C13" s="210">
        <f t="shared" si="1"/>
        <v>440</v>
      </c>
      <c r="D13" s="405">
        <f t="shared" si="2"/>
        <v>13</v>
      </c>
      <c r="E13" s="350">
        <v>39</v>
      </c>
      <c r="F13" s="406">
        <v>0</v>
      </c>
      <c r="G13" s="350">
        <v>101</v>
      </c>
      <c r="H13" s="406">
        <v>7</v>
      </c>
      <c r="I13" s="350">
        <v>30</v>
      </c>
      <c r="J13" s="406">
        <v>1</v>
      </c>
      <c r="K13" s="350">
        <v>115</v>
      </c>
      <c r="L13" s="406">
        <v>2</v>
      </c>
      <c r="M13" s="350">
        <v>1</v>
      </c>
      <c r="N13" s="406">
        <v>0</v>
      </c>
      <c r="O13" s="350">
        <v>154</v>
      </c>
      <c r="P13" s="406">
        <v>3</v>
      </c>
      <c r="Q13" s="482">
        <v>0</v>
      </c>
      <c r="R13" s="482"/>
      <c r="S13" s="482"/>
      <c r="T13" s="452">
        <v>0</v>
      </c>
      <c r="U13" s="452"/>
      <c r="V13" s="453"/>
    </row>
    <row r="14" spans="1:22" ht="20.25" customHeight="1" x14ac:dyDescent="0.15">
      <c r="A14" s="508" t="s">
        <v>606</v>
      </c>
      <c r="B14" s="509"/>
      <c r="C14" s="210">
        <f t="shared" si="1"/>
        <v>41</v>
      </c>
      <c r="D14" s="405">
        <f t="shared" si="2"/>
        <v>1</v>
      </c>
      <c r="E14" s="350">
        <v>2</v>
      </c>
      <c r="F14" s="406">
        <v>0</v>
      </c>
      <c r="G14" s="350">
        <v>4</v>
      </c>
      <c r="H14" s="406">
        <v>0</v>
      </c>
      <c r="I14" s="350">
        <v>19</v>
      </c>
      <c r="J14" s="406">
        <v>0</v>
      </c>
      <c r="K14" s="350">
        <v>16</v>
      </c>
      <c r="L14" s="406">
        <v>1</v>
      </c>
      <c r="M14" s="350">
        <v>0</v>
      </c>
      <c r="N14" s="406">
        <v>0</v>
      </c>
      <c r="O14" s="350">
        <v>0</v>
      </c>
      <c r="P14" s="406">
        <v>0</v>
      </c>
      <c r="Q14" s="482">
        <v>0</v>
      </c>
      <c r="R14" s="482"/>
      <c r="S14" s="482"/>
      <c r="T14" s="452">
        <v>0</v>
      </c>
      <c r="U14" s="452"/>
      <c r="V14" s="453"/>
    </row>
    <row r="15" spans="1:22" ht="20.25" customHeight="1" x14ac:dyDescent="0.15">
      <c r="A15" s="472" t="s">
        <v>11</v>
      </c>
      <c r="B15" s="473"/>
      <c r="C15" s="210">
        <f t="shared" si="1"/>
        <v>214</v>
      </c>
      <c r="D15" s="405">
        <f t="shared" si="2"/>
        <v>6</v>
      </c>
      <c r="E15" s="350">
        <v>78</v>
      </c>
      <c r="F15" s="406">
        <v>5</v>
      </c>
      <c r="G15" s="350">
        <v>87</v>
      </c>
      <c r="H15" s="406">
        <v>0</v>
      </c>
      <c r="I15" s="350">
        <v>13</v>
      </c>
      <c r="J15" s="406">
        <v>0</v>
      </c>
      <c r="K15" s="350">
        <v>5</v>
      </c>
      <c r="L15" s="406">
        <v>0</v>
      </c>
      <c r="M15" s="350">
        <v>25</v>
      </c>
      <c r="N15" s="406">
        <v>1</v>
      </c>
      <c r="O15" s="350">
        <v>6</v>
      </c>
      <c r="P15" s="406">
        <v>0</v>
      </c>
      <c r="Q15" s="482">
        <v>0</v>
      </c>
      <c r="R15" s="482"/>
      <c r="S15" s="482"/>
      <c r="T15" s="452">
        <v>0</v>
      </c>
      <c r="U15" s="452"/>
      <c r="V15" s="453"/>
    </row>
    <row r="16" spans="1:22" ht="20.25" customHeight="1" x14ac:dyDescent="0.15">
      <c r="A16" s="472" t="s">
        <v>531</v>
      </c>
      <c r="B16" s="473"/>
      <c r="C16" s="210">
        <f t="shared" si="1"/>
        <v>312</v>
      </c>
      <c r="D16" s="405">
        <f t="shared" si="2"/>
        <v>2</v>
      </c>
      <c r="E16" s="350">
        <v>273</v>
      </c>
      <c r="F16" s="406">
        <v>1</v>
      </c>
      <c r="G16" s="350">
        <v>6</v>
      </c>
      <c r="H16" s="406">
        <v>0</v>
      </c>
      <c r="I16" s="350">
        <v>21</v>
      </c>
      <c r="J16" s="406">
        <v>1</v>
      </c>
      <c r="K16" s="350">
        <v>12</v>
      </c>
      <c r="L16" s="406">
        <v>0</v>
      </c>
      <c r="M16" s="350">
        <v>0</v>
      </c>
      <c r="N16" s="406">
        <v>0</v>
      </c>
      <c r="O16" s="350">
        <v>0</v>
      </c>
      <c r="P16" s="406">
        <v>0</v>
      </c>
      <c r="Q16" s="482">
        <v>0</v>
      </c>
      <c r="R16" s="482"/>
      <c r="S16" s="482"/>
      <c r="T16" s="452">
        <v>0</v>
      </c>
      <c r="U16" s="452"/>
      <c r="V16" s="453"/>
    </row>
    <row r="17" spans="1:26" ht="20.25" customHeight="1" x14ac:dyDescent="0.15">
      <c r="A17" s="472" t="s">
        <v>12</v>
      </c>
      <c r="B17" s="473"/>
      <c r="C17" s="210">
        <f t="shared" si="1"/>
        <v>1722</v>
      </c>
      <c r="D17" s="405">
        <f t="shared" si="2"/>
        <v>12</v>
      </c>
      <c r="E17" s="350">
        <v>428</v>
      </c>
      <c r="F17" s="406">
        <v>9</v>
      </c>
      <c r="G17" s="350">
        <v>21</v>
      </c>
      <c r="H17" s="406">
        <v>0</v>
      </c>
      <c r="I17" s="350">
        <v>634</v>
      </c>
      <c r="J17" s="406">
        <v>3</v>
      </c>
      <c r="K17" s="350">
        <v>639</v>
      </c>
      <c r="L17" s="406">
        <v>0</v>
      </c>
      <c r="M17" s="350">
        <v>0</v>
      </c>
      <c r="N17" s="406">
        <v>0</v>
      </c>
      <c r="O17" s="350">
        <v>0</v>
      </c>
      <c r="P17" s="406">
        <v>0</v>
      </c>
      <c r="Q17" s="482">
        <v>0</v>
      </c>
      <c r="R17" s="482"/>
      <c r="S17" s="482"/>
      <c r="T17" s="452">
        <v>0</v>
      </c>
      <c r="U17" s="452"/>
      <c r="V17" s="453"/>
    </row>
    <row r="18" spans="1:26" ht="20.25" customHeight="1" x14ac:dyDescent="0.15">
      <c r="A18" s="508" t="s">
        <v>558</v>
      </c>
      <c r="B18" s="509"/>
      <c r="C18" s="210">
        <f t="shared" si="1"/>
        <v>95</v>
      </c>
      <c r="D18" s="405">
        <f t="shared" si="2"/>
        <v>3</v>
      </c>
      <c r="E18" s="350">
        <v>0</v>
      </c>
      <c r="F18" s="406">
        <v>0</v>
      </c>
      <c r="G18" s="350">
        <v>2</v>
      </c>
      <c r="H18" s="406">
        <v>1</v>
      </c>
      <c r="I18" s="350">
        <v>8</v>
      </c>
      <c r="J18" s="406">
        <v>1</v>
      </c>
      <c r="K18" s="350">
        <v>85</v>
      </c>
      <c r="L18" s="406">
        <v>1</v>
      </c>
      <c r="M18" s="350">
        <v>0</v>
      </c>
      <c r="N18" s="406">
        <v>0</v>
      </c>
      <c r="O18" s="350">
        <v>0</v>
      </c>
      <c r="P18" s="406">
        <v>0</v>
      </c>
      <c r="Q18" s="482">
        <v>0</v>
      </c>
      <c r="R18" s="482"/>
      <c r="S18" s="482"/>
      <c r="T18" s="452">
        <v>0</v>
      </c>
      <c r="U18" s="452"/>
      <c r="V18" s="453"/>
    </row>
    <row r="19" spans="1:26" ht="20.25" customHeight="1" x14ac:dyDescent="0.15">
      <c r="A19" s="472" t="s">
        <v>13</v>
      </c>
      <c r="B19" s="473"/>
      <c r="C19" s="210">
        <f t="shared" si="1"/>
        <v>36</v>
      </c>
      <c r="D19" s="405">
        <f t="shared" si="2"/>
        <v>1</v>
      </c>
      <c r="E19" s="350">
        <v>13</v>
      </c>
      <c r="F19" s="406">
        <v>1</v>
      </c>
      <c r="G19" s="350">
        <v>2</v>
      </c>
      <c r="H19" s="406">
        <v>0</v>
      </c>
      <c r="I19" s="350">
        <v>19</v>
      </c>
      <c r="J19" s="406">
        <v>0</v>
      </c>
      <c r="K19" s="350">
        <v>2</v>
      </c>
      <c r="L19" s="406">
        <v>0</v>
      </c>
      <c r="M19" s="350">
        <v>0</v>
      </c>
      <c r="N19" s="406">
        <v>0</v>
      </c>
      <c r="O19" s="350">
        <v>0</v>
      </c>
      <c r="P19" s="406">
        <v>0</v>
      </c>
      <c r="Q19" s="482">
        <v>0</v>
      </c>
      <c r="R19" s="482"/>
      <c r="S19" s="482"/>
      <c r="T19" s="452">
        <v>0</v>
      </c>
      <c r="U19" s="452"/>
      <c r="V19" s="453"/>
    </row>
    <row r="20" spans="1:26" ht="20.25" customHeight="1" thickBot="1" x14ac:dyDescent="0.2">
      <c r="A20" s="520" t="s">
        <v>14</v>
      </c>
      <c r="B20" s="521"/>
      <c r="C20" s="407">
        <f t="shared" si="1"/>
        <v>32</v>
      </c>
      <c r="D20" s="408">
        <f t="shared" ref="D20" si="3">SUM(F20,H20,J20,L20,N20,P20,T20)</f>
        <v>0</v>
      </c>
      <c r="E20" s="409">
        <v>6</v>
      </c>
      <c r="F20" s="410">
        <v>0</v>
      </c>
      <c r="G20" s="409">
        <v>7</v>
      </c>
      <c r="H20" s="410">
        <v>0</v>
      </c>
      <c r="I20" s="409">
        <v>9</v>
      </c>
      <c r="J20" s="410">
        <v>0</v>
      </c>
      <c r="K20" s="409">
        <v>10</v>
      </c>
      <c r="L20" s="410">
        <v>0</v>
      </c>
      <c r="M20" s="409">
        <v>0</v>
      </c>
      <c r="N20" s="410">
        <v>0</v>
      </c>
      <c r="O20" s="409">
        <v>0</v>
      </c>
      <c r="P20" s="410">
        <v>0</v>
      </c>
      <c r="Q20" s="483">
        <v>0</v>
      </c>
      <c r="R20" s="483"/>
      <c r="S20" s="483"/>
      <c r="T20" s="479">
        <v>0</v>
      </c>
      <c r="U20" s="479"/>
      <c r="V20" s="480"/>
      <c r="W20" s="399"/>
      <c r="X20" s="399"/>
      <c r="Y20" s="399"/>
      <c r="Z20" s="399"/>
    </row>
    <row r="21" spans="1:26" ht="15" customHeight="1" x14ac:dyDescent="0.15">
      <c r="A21" s="132" t="s">
        <v>517</v>
      </c>
      <c r="S21" s="399"/>
      <c r="T21" s="399"/>
      <c r="U21" s="399"/>
      <c r="V21" s="174" t="s">
        <v>669</v>
      </c>
      <c r="W21" s="399"/>
      <c r="X21" s="399"/>
      <c r="Y21" s="399"/>
      <c r="Z21" s="399"/>
    </row>
    <row r="22" spans="1:26" ht="15" customHeight="1" x14ac:dyDescent="0.15"/>
    <row r="23" spans="1:26" ht="15" customHeight="1" thickBot="1" x14ac:dyDescent="0.2">
      <c r="A23" s="519" t="s">
        <v>461</v>
      </c>
      <c r="B23" s="467"/>
      <c r="C23" s="467"/>
      <c r="D23" s="467"/>
      <c r="E23" s="467"/>
      <c r="F23" s="467"/>
      <c r="G23" s="467"/>
      <c r="H23" s="467"/>
      <c r="V23" s="8" t="s">
        <v>15</v>
      </c>
    </row>
    <row r="24" spans="1:26" ht="24" customHeight="1" x14ac:dyDescent="0.15">
      <c r="A24" s="468" t="s">
        <v>528</v>
      </c>
      <c r="B24" s="469"/>
      <c r="C24" s="456" t="s">
        <v>16</v>
      </c>
      <c r="D24" s="457"/>
      <c r="E24" s="457"/>
      <c r="F24" s="459" t="s">
        <v>17</v>
      </c>
      <c r="G24" s="457"/>
      <c r="H24" s="457"/>
      <c r="I24" s="469"/>
      <c r="J24" s="456" t="s">
        <v>18</v>
      </c>
      <c r="K24" s="457"/>
      <c r="L24" s="469"/>
      <c r="M24" s="456" t="s">
        <v>19</v>
      </c>
      <c r="N24" s="457"/>
      <c r="O24" s="457"/>
      <c r="P24" s="456" t="s">
        <v>20</v>
      </c>
      <c r="Q24" s="457"/>
      <c r="R24" s="457"/>
      <c r="S24" s="457"/>
      <c r="T24" s="457"/>
      <c r="U24" s="457"/>
      <c r="V24" s="478"/>
    </row>
    <row r="25" spans="1:26" ht="20.25" customHeight="1" x14ac:dyDescent="0.15">
      <c r="A25" s="470" t="s">
        <v>584</v>
      </c>
      <c r="B25" s="471"/>
      <c r="C25" s="460">
        <f>SUM(G25,J25,M25,P25)</f>
        <v>817</v>
      </c>
      <c r="D25" s="461"/>
      <c r="E25" s="176">
        <f>SUM(I25,L25,O25,S25)</f>
        <v>238</v>
      </c>
      <c r="F25" s="176"/>
      <c r="G25" s="463">
        <v>81</v>
      </c>
      <c r="H25" s="463"/>
      <c r="I25" s="351">
        <v>12</v>
      </c>
      <c r="J25" s="463">
        <v>211</v>
      </c>
      <c r="K25" s="463"/>
      <c r="L25" s="351">
        <v>58</v>
      </c>
      <c r="M25" s="463">
        <v>238</v>
      </c>
      <c r="N25" s="463"/>
      <c r="O25" s="351">
        <v>57</v>
      </c>
      <c r="P25" s="463">
        <v>287</v>
      </c>
      <c r="Q25" s="463"/>
      <c r="R25" s="463"/>
      <c r="S25" s="454">
        <v>111</v>
      </c>
      <c r="T25" s="454"/>
      <c r="U25" s="454"/>
      <c r="V25" s="455"/>
    </row>
    <row r="26" spans="1:26" ht="20.25" customHeight="1" x14ac:dyDescent="0.15">
      <c r="A26" s="490">
        <v>26</v>
      </c>
      <c r="B26" s="491"/>
      <c r="C26" s="522">
        <f>SUM(G26,J26,M26,P26)</f>
        <v>881</v>
      </c>
      <c r="D26" s="523"/>
      <c r="E26" s="177">
        <f>SUM(I26,L26,O26,S26)</f>
        <v>268</v>
      </c>
      <c r="F26" s="177"/>
      <c r="G26" s="463">
        <v>92</v>
      </c>
      <c r="H26" s="463"/>
      <c r="I26" s="351">
        <v>17</v>
      </c>
      <c r="J26" s="463">
        <v>221</v>
      </c>
      <c r="K26" s="463"/>
      <c r="L26" s="351">
        <v>62</v>
      </c>
      <c r="M26" s="463">
        <v>247</v>
      </c>
      <c r="N26" s="463"/>
      <c r="O26" s="351">
        <v>62</v>
      </c>
      <c r="P26" s="463">
        <v>321</v>
      </c>
      <c r="Q26" s="463"/>
      <c r="R26" s="463"/>
      <c r="S26" s="454">
        <v>127</v>
      </c>
      <c r="T26" s="454"/>
      <c r="U26" s="454"/>
      <c r="V26" s="455"/>
    </row>
    <row r="27" spans="1:26" ht="20.25" customHeight="1" x14ac:dyDescent="0.15">
      <c r="A27" s="490">
        <v>27</v>
      </c>
      <c r="B27" s="491"/>
      <c r="C27" s="522">
        <f>SUM(G27,J27,M27,P27)</f>
        <v>950</v>
      </c>
      <c r="D27" s="523"/>
      <c r="E27" s="177">
        <f>SUM(I27,L27,O27,S27)</f>
        <v>304</v>
      </c>
      <c r="F27" s="177"/>
      <c r="G27" s="463">
        <v>93</v>
      </c>
      <c r="H27" s="463"/>
      <c r="I27" s="351">
        <v>17</v>
      </c>
      <c r="J27" s="463">
        <v>231</v>
      </c>
      <c r="K27" s="463"/>
      <c r="L27" s="351">
        <v>57</v>
      </c>
      <c r="M27" s="463">
        <v>262</v>
      </c>
      <c r="N27" s="463"/>
      <c r="O27" s="351">
        <v>70</v>
      </c>
      <c r="P27" s="463">
        <v>364</v>
      </c>
      <c r="Q27" s="463"/>
      <c r="R27" s="463"/>
      <c r="S27" s="454">
        <v>160</v>
      </c>
      <c r="T27" s="454"/>
      <c r="U27" s="454"/>
      <c r="V27" s="455"/>
    </row>
    <row r="28" spans="1:26" ht="20.25" customHeight="1" x14ac:dyDescent="0.15">
      <c r="A28" s="490">
        <v>28</v>
      </c>
      <c r="B28" s="491"/>
      <c r="C28" s="522">
        <f>SUM(G28,J28,M28,P28)</f>
        <v>1014</v>
      </c>
      <c r="D28" s="523"/>
      <c r="E28" s="177">
        <f>SUM(I28,L28,O28,S28)</f>
        <v>320</v>
      </c>
      <c r="F28" s="177"/>
      <c r="G28" s="463">
        <v>101</v>
      </c>
      <c r="H28" s="463"/>
      <c r="I28" s="351">
        <v>18</v>
      </c>
      <c r="J28" s="463">
        <v>232</v>
      </c>
      <c r="K28" s="463"/>
      <c r="L28" s="351">
        <v>49</v>
      </c>
      <c r="M28" s="463">
        <v>288</v>
      </c>
      <c r="N28" s="463"/>
      <c r="O28" s="351">
        <v>76</v>
      </c>
      <c r="P28" s="463">
        <v>393</v>
      </c>
      <c r="Q28" s="463"/>
      <c r="R28" s="463"/>
      <c r="S28" s="454">
        <v>177</v>
      </c>
      <c r="T28" s="454"/>
      <c r="U28" s="454"/>
      <c r="V28" s="455"/>
    </row>
    <row r="29" spans="1:26" ht="20.25" customHeight="1" thickBot="1" x14ac:dyDescent="0.2">
      <c r="A29" s="535">
        <v>29</v>
      </c>
      <c r="B29" s="536"/>
      <c r="C29" s="533">
        <f>SUM(G29,J29,M29,P29)</f>
        <v>1072</v>
      </c>
      <c r="D29" s="534"/>
      <c r="E29" s="411">
        <f>SUM(I29,L29,O29,S29)</f>
        <v>333</v>
      </c>
      <c r="F29" s="412"/>
      <c r="G29" s="462">
        <v>114</v>
      </c>
      <c r="H29" s="462"/>
      <c r="I29" s="413">
        <v>20</v>
      </c>
      <c r="J29" s="462">
        <v>240</v>
      </c>
      <c r="K29" s="462"/>
      <c r="L29" s="413">
        <v>48</v>
      </c>
      <c r="M29" s="462">
        <v>290</v>
      </c>
      <c r="N29" s="462"/>
      <c r="O29" s="413">
        <v>76</v>
      </c>
      <c r="P29" s="462">
        <v>428</v>
      </c>
      <c r="Q29" s="462"/>
      <c r="R29" s="462"/>
      <c r="S29" s="474">
        <v>189</v>
      </c>
      <c r="T29" s="474"/>
      <c r="U29" s="474"/>
      <c r="V29" s="475"/>
    </row>
    <row r="30" spans="1:26" ht="15" customHeight="1" x14ac:dyDescent="0.15">
      <c r="A30" s="465" t="s">
        <v>517</v>
      </c>
      <c r="B30" s="466"/>
      <c r="C30" s="466"/>
      <c r="D30" s="466"/>
      <c r="E30" s="466"/>
      <c r="F30" s="466"/>
      <c r="G30" s="466"/>
      <c r="H30" s="173"/>
      <c r="J30" s="173"/>
      <c r="K30" s="173"/>
      <c r="L30" s="173"/>
      <c r="M30" s="173"/>
      <c r="N30" s="173"/>
      <c r="O30" s="173"/>
      <c r="P30" s="379"/>
      <c r="V30" s="174" t="s">
        <v>669</v>
      </c>
    </row>
    <row r="31" spans="1:26" ht="15" customHeight="1" x14ac:dyDescent="0.15"/>
    <row r="32" spans="1:26" ht="15" customHeight="1" thickBot="1" x14ac:dyDescent="0.2">
      <c r="A32" s="467" t="s">
        <v>656</v>
      </c>
      <c r="B32" s="467"/>
      <c r="C32" s="467"/>
      <c r="D32" s="467"/>
      <c r="E32" s="467"/>
      <c r="F32" s="467"/>
      <c r="G32" s="467"/>
      <c r="H32" s="467"/>
      <c r="I32" s="467"/>
      <c r="J32" s="467"/>
      <c r="K32" s="467"/>
      <c r="L32" s="467"/>
      <c r="M32" s="467"/>
      <c r="V32" s="8" t="s">
        <v>21</v>
      </c>
    </row>
    <row r="33" spans="1:22" ht="20.25" customHeight="1" x14ac:dyDescent="0.15">
      <c r="A33" s="464" t="s">
        <v>2</v>
      </c>
      <c r="B33" s="458"/>
      <c r="C33" s="458"/>
      <c r="D33" s="458" t="s">
        <v>16</v>
      </c>
      <c r="E33" s="458"/>
      <c r="F33" s="458"/>
      <c r="G33" s="458"/>
      <c r="H33" s="458"/>
      <c r="I33" s="458" t="s">
        <v>22</v>
      </c>
      <c r="J33" s="458"/>
      <c r="K33" s="458"/>
      <c r="L33" s="458"/>
      <c r="M33" s="459"/>
      <c r="N33" s="458" t="s">
        <v>23</v>
      </c>
      <c r="O33" s="458"/>
      <c r="P33" s="458"/>
      <c r="Q33" s="458"/>
      <c r="R33" s="458"/>
      <c r="S33" s="458"/>
      <c r="T33" s="458"/>
      <c r="U33" s="458"/>
      <c r="V33" s="518"/>
    </row>
    <row r="34" spans="1:22" ht="20.25" customHeight="1" x14ac:dyDescent="0.15">
      <c r="A34" s="530" t="s">
        <v>24</v>
      </c>
      <c r="B34" s="531"/>
      <c r="C34" s="532"/>
      <c r="D34" s="528">
        <v>17217</v>
      </c>
      <c r="E34" s="512"/>
      <c r="F34" s="512"/>
      <c r="G34" s="512"/>
      <c r="H34" s="512"/>
      <c r="I34" s="512">
        <v>1058</v>
      </c>
      <c r="J34" s="512"/>
      <c r="K34" s="512"/>
      <c r="L34" s="512"/>
      <c r="M34" s="512"/>
      <c r="N34" s="514">
        <v>16159</v>
      </c>
      <c r="O34" s="514"/>
      <c r="P34" s="514"/>
      <c r="Q34" s="514"/>
      <c r="R34" s="514"/>
      <c r="S34" s="514"/>
      <c r="T34" s="514"/>
      <c r="U34" s="514"/>
      <c r="V34" s="515"/>
    </row>
    <row r="35" spans="1:22" ht="20.25" customHeight="1" x14ac:dyDescent="0.15">
      <c r="A35" s="530" t="s">
        <v>25</v>
      </c>
      <c r="B35" s="531"/>
      <c r="C35" s="532"/>
      <c r="D35" s="528">
        <v>6249</v>
      </c>
      <c r="E35" s="512"/>
      <c r="F35" s="512"/>
      <c r="G35" s="512"/>
      <c r="H35" s="512"/>
      <c r="I35" s="512">
        <v>3042</v>
      </c>
      <c r="J35" s="512"/>
      <c r="K35" s="512"/>
      <c r="L35" s="512"/>
      <c r="M35" s="512"/>
      <c r="N35" s="514">
        <v>3207</v>
      </c>
      <c r="O35" s="514"/>
      <c r="P35" s="514"/>
      <c r="Q35" s="514"/>
      <c r="R35" s="514"/>
      <c r="S35" s="514"/>
      <c r="T35" s="514"/>
      <c r="U35" s="514"/>
      <c r="V35" s="515"/>
    </row>
    <row r="36" spans="1:22" ht="20.25" customHeight="1" x14ac:dyDescent="0.15">
      <c r="A36" s="530" t="s">
        <v>26</v>
      </c>
      <c r="B36" s="531"/>
      <c r="C36" s="532"/>
      <c r="D36" s="528">
        <v>1483</v>
      </c>
      <c r="E36" s="512"/>
      <c r="F36" s="512"/>
      <c r="G36" s="512"/>
      <c r="H36" s="512"/>
      <c r="I36" s="512">
        <v>1479</v>
      </c>
      <c r="J36" s="512"/>
      <c r="K36" s="512"/>
      <c r="L36" s="512"/>
      <c r="M36" s="512"/>
      <c r="N36" s="514">
        <v>4</v>
      </c>
      <c r="O36" s="514"/>
      <c r="P36" s="514"/>
      <c r="Q36" s="514"/>
      <c r="R36" s="514"/>
      <c r="S36" s="514"/>
      <c r="T36" s="514"/>
      <c r="U36" s="514"/>
      <c r="V36" s="515"/>
    </row>
    <row r="37" spans="1:22" ht="20.25" customHeight="1" x14ac:dyDescent="0.15">
      <c r="A37" s="530" t="s">
        <v>27</v>
      </c>
      <c r="B37" s="531"/>
      <c r="C37" s="532"/>
      <c r="D37" s="528">
        <v>3661</v>
      </c>
      <c r="E37" s="512"/>
      <c r="F37" s="512"/>
      <c r="G37" s="512"/>
      <c r="H37" s="512"/>
      <c r="I37" s="512">
        <v>16</v>
      </c>
      <c r="J37" s="512"/>
      <c r="K37" s="512"/>
      <c r="L37" s="512"/>
      <c r="M37" s="512"/>
      <c r="N37" s="514">
        <v>3645</v>
      </c>
      <c r="O37" s="514"/>
      <c r="P37" s="514"/>
      <c r="Q37" s="514"/>
      <c r="R37" s="514"/>
      <c r="S37" s="514"/>
      <c r="T37" s="514"/>
      <c r="U37" s="514"/>
      <c r="V37" s="515"/>
    </row>
    <row r="38" spans="1:22" ht="20.25" customHeight="1" x14ac:dyDescent="0.15">
      <c r="A38" s="530" t="s">
        <v>28</v>
      </c>
      <c r="B38" s="531"/>
      <c r="C38" s="532"/>
      <c r="D38" s="528">
        <v>2738</v>
      </c>
      <c r="E38" s="512"/>
      <c r="F38" s="512"/>
      <c r="G38" s="512"/>
      <c r="H38" s="512"/>
      <c r="I38" s="512">
        <v>384</v>
      </c>
      <c r="J38" s="512"/>
      <c r="K38" s="512"/>
      <c r="L38" s="512"/>
      <c r="M38" s="512"/>
      <c r="N38" s="514">
        <v>2354</v>
      </c>
      <c r="O38" s="514"/>
      <c r="P38" s="514"/>
      <c r="Q38" s="514"/>
      <c r="R38" s="514"/>
      <c r="S38" s="514"/>
      <c r="T38" s="514"/>
      <c r="U38" s="514"/>
      <c r="V38" s="515"/>
    </row>
    <row r="39" spans="1:22" ht="20.25" customHeight="1" x14ac:dyDescent="0.15">
      <c r="A39" s="537" t="s">
        <v>29</v>
      </c>
      <c r="B39" s="538"/>
      <c r="C39" s="539"/>
      <c r="D39" s="528">
        <v>2787</v>
      </c>
      <c r="E39" s="512"/>
      <c r="F39" s="512"/>
      <c r="G39" s="512"/>
      <c r="H39" s="512"/>
      <c r="I39" s="512">
        <v>52</v>
      </c>
      <c r="J39" s="512"/>
      <c r="K39" s="512"/>
      <c r="L39" s="512"/>
      <c r="M39" s="512"/>
      <c r="N39" s="514">
        <v>2735</v>
      </c>
      <c r="O39" s="514"/>
      <c r="P39" s="514"/>
      <c r="Q39" s="514"/>
      <c r="R39" s="514"/>
      <c r="S39" s="514"/>
      <c r="T39" s="514"/>
      <c r="U39" s="514"/>
      <c r="V39" s="515"/>
    </row>
    <row r="40" spans="1:22" ht="20.25" customHeight="1" x14ac:dyDescent="0.15">
      <c r="A40" s="530" t="s">
        <v>30</v>
      </c>
      <c r="B40" s="531"/>
      <c r="C40" s="532"/>
      <c r="D40" s="528">
        <v>6709</v>
      </c>
      <c r="E40" s="512"/>
      <c r="F40" s="512"/>
      <c r="G40" s="512"/>
      <c r="H40" s="512"/>
      <c r="I40" s="512">
        <v>6393</v>
      </c>
      <c r="J40" s="512"/>
      <c r="K40" s="512"/>
      <c r="L40" s="512"/>
      <c r="M40" s="512"/>
      <c r="N40" s="514">
        <v>316</v>
      </c>
      <c r="O40" s="514"/>
      <c r="P40" s="514"/>
      <c r="Q40" s="514"/>
      <c r="R40" s="514"/>
      <c r="S40" s="514"/>
      <c r="T40" s="514"/>
      <c r="U40" s="514"/>
      <c r="V40" s="515"/>
    </row>
    <row r="41" spans="1:22" ht="20.25" customHeight="1" thickBot="1" x14ac:dyDescent="0.2">
      <c r="A41" s="524" t="s">
        <v>31</v>
      </c>
      <c r="B41" s="525"/>
      <c r="C41" s="526"/>
      <c r="D41" s="529">
        <f>SUM(D34:E40)</f>
        <v>40844</v>
      </c>
      <c r="E41" s="527"/>
      <c r="F41" s="527"/>
      <c r="G41" s="527"/>
      <c r="H41" s="527"/>
      <c r="I41" s="527">
        <f>SUM(I34:J40)</f>
        <v>12424</v>
      </c>
      <c r="J41" s="527"/>
      <c r="K41" s="527"/>
      <c r="L41" s="527"/>
      <c r="M41" s="527"/>
      <c r="N41" s="516">
        <f>SUM(N34:O40)</f>
        <v>28420</v>
      </c>
      <c r="O41" s="516"/>
      <c r="P41" s="516"/>
      <c r="Q41" s="516"/>
      <c r="R41" s="516"/>
      <c r="S41" s="516"/>
      <c r="T41" s="516"/>
      <c r="U41" s="516"/>
      <c r="V41" s="517"/>
    </row>
    <row r="42" spans="1:22" ht="15" customHeight="1" x14ac:dyDescent="0.15">
      <c r="J42" s="175"/>
      <c r="K42" s="175"/>
      <c r="L42" s="175"/>
      <c r="M42" s="175"/>
      <c r="N42" s="175"/>
      <c r="O42" s="175"/>
      <c r="P42" s="175"/>
      <c r="U42" s="174" t="s">
        <v>669</v>
      </c>
      <c r="V42" s="174" t="s">
        <v>669</v>
      </c>
    </row>
    <row r="43" spans="1:22" ht="20.100000000000001" customHeight="1" x14ac:dyDescent="0.15">
      <c r="D43" s="17"/>
      <c r="E43" s="17"/>
      <c r="J43" s="513"/>
      <c r="K43" s="513"/>
      <c r="O43" s="510"/>
      <c r="P43" s="511"/>
    </row>
  </sheetData>
  <sheetProtection sheet="1" objects="1" scenarios="1"/>
  <mergeCells count="140">
    <mergeCell ref="A40:C40"/>
    <mergeCell ref="A38:C38"/>
    <mergeCell ref="J25:K25"/>
    <mergeCell ref="G26:H26"/>
    <mergeCell ref="G27:H27"/>
    <mergeCell ref="C28:D28"/>
    <mergeCell ref="C29:D29"/>
    <mergeCell ref="J24:L24"/>
    <mergeCell ref="J28:K28"/>
    <mergeCell ref="A26:B26"/>
    <mergeCell ref="A27:B27"/>
    <mergeCell ref="A28:B28"/>
    <mergeCell ref="A29:B29"/>
    <mergeCell ref="A34:C34"/>
    <mergeCell ref="A35:C35"/>
    <mergeCell ref="A36:C36"/>
    <mergeCell ref="A37:C37"/>
    <mergeCell ref="A39:C39"/>
    <mergeCell ref="I39:M39"/>
    <mergeCell ref="I40:M40"/>
    <mergeCell ref="I41:M41"/>
    <mergeCell ref="D39:H39"/>
    <mergeCell ref="D40:H40"/>
    <mergeCell ref="D41:H41"/>
    <mergeCell ref="J26:K26"/>
    <mergeCell ref="N34:V34"/>
    <mergeCell ref="N35:V35"/>
    <mergeCell ref="N36:V36"/>
    <mergeCell ref="N38:V38"/>
    <mergeCell ref="N39:V39"/>
    <mergeCell ref="I35:M35"/>
    <mergeCell ref="I36:M36"/>
    <mergeCell ref="I37:M37"/>
    <mergeCell ref="I38:M38"/>
    <mergeCell ref="M28:N28"/>
    <mergeCell ref="P26:R26"/>
    <mergeCell ref="P27:R27"/>
    <mergeCell ref="P28:R28"/>
    <mergeCell ref="N37:V37"/>
    <mergeCell ref="D34:H34"/>
    <mergeCell ref="D35:H35"/>
    <mergeCell ref="D36:H36"/>
    <mergeCell ref="D37:H37"/>
    <mergeCell ref="D38:H38"/>
    <mergeCell ref="A12:B12"/>
    <mergeCell ref="A14:B14"/>
    <mergeCell ref="A15:B15"/>
    <mergeCell ref="A16:B16"/>
    <mergeCell ref="A17:B17"/>
    <mergeCell ref="O43:P43"/>
    <mergeCell ref="I34:M34"/>
    <mergeCell ref="J43:K43"/>
    <mergeCell ref="N40:V40"/>
    <mergeCell ref="N41:V41"/>
    <mergeCell ref="N33:V33"/>
    <mergeCell ref="A18:B18"/>
    <mergeCell ref="A23:H23"/>
    <mergeCell ref="M25:N25"/>
    <mergeCell ref="G25:H25"/>
    <mergeCell ref="A20:B20"/>
    <mergeCell ref="M26:N26"/>
    <mergeCell ref="M27:N27"/>
    <mergeCell ref="J27:K27"/>
    <mergeCell ref="C26:D26"/>
    <mergeCell ref="C27:D27"/>
    <mergeCell ref="M24:O24"/>
    <mergeCell ref="T18:V18"/>
    <mergeCell ref="A41:C41"/>
    <mergeCell ref="A3:I3"/>
    <mergeCell ref="T5:V5"/>
    <mergeCell ref="Q5:S5"/>
    <mergeCell ref="A1:V1"/>
    <mergeCell ref="A6:B6"/>
    <mergeCell ref="A11:B11"/>
    <mergeCell ref="A7:B7"/>
    <mergeCell ref="A13:B13"/>
    <mergeCell ref="A8:B8"/>
    <mergeCell ref="A9:B9"/>
    <mergeCell ref="A10:B10"/>
    <mergeCell ref="Q4:V4"/>
    <mergeCell ref="M4:N4"/>
    <mergeCell ref="A5:B5"/>
    <mergeCell ref="I4:J4"/>
    <mergeCell ref="K4:L4"/>
    <mergeCell ref="A4:B4"/>
    <mergeCell ref="C4:D4"/>
    <mergeCell ref="E4:F4"/>
    <mergeCell ref="G4:H4"/>
    <mergeCell ref="O4:P4"/>
    <mergeCell ref="T6:V6"/>
    <mergeCell ref="T7:V7"/>
    <mergeCell ref="T8:V8"/>
    <mergeCell ref="T9:V9"/>
    <mergeCell ref="P24:V24"/>
    <mergeCell ref="P25:R25"/>
    <mergeCell ref="T20:V20"/>
    <mergeCell ref="Q6:S6"/>
    <mergeCell ref="Q7:S7"/>
    <mergeCell ref="Q8:S8"/>
    <mergeCell ref="Q9:S9"/>
    <mergeCell ref="Q11:S11"/>
    <mergeCell ref="Q12:S12"/>
    <mergeCell ref="Q13:S13"/>
    <mergeCell ref="Q14:S14"/>
    <mergeCell ref="Q15:S15"/>
    <mergeCell ref="Q16:S16"/>
    <mergeCell ref="Q17:S17"/>
    <mergeCell ref="Q18:S18"/>
    <mergeCell ref="Q19:S19"/>
    <mergeCell ref="Q20:S20"/>
    <mergeCell ref="T15:V15"/>
    <mergeCell ref="T16:V16"/>
    <mergeCell ref="T17:V17"/>
    <mergeCell ref="T10:V10"/>
    <mergeCell ref="T11:V11"/>
    <mergeCell ref="T12:V12"/>
    <mergeCell ref="T13:V13"/>
    <mergeCell ref="T14:V14"/>
    <mergeCell ref="S25:V25"/>
    <mergeCell ref="S26:V26"/>
    <mergeCell ref="S27:V27"/>
    <mergeCell ref="S28:V28"/>
    <mergeCell ref="T19:V19"/>
    <mergeCell ref="C24:E24"/>
    <mergeCell ref="I33:M33"/>
    <mergeCell ref="D33:H33"/>
    <mergeCell ref="C25:D25"/>
    <mergeCell ref="G29:H29"/>
    <mergeCell ref="G28:H28"/>
    <mergeCell ref="A33:C33"/>
    <mergeCell ref="A30:G30"/>
    <mergeCell ref="A32:M32"/>
    <mergeCell ref="A24:B24"/>
    <mergeCell ref="A25:B25"/>
    <mergeCell ref="A19:B19"/>
    <mergeCell ref="F24:I24"/>
    <mergeCell ref="M29:N29"/>
    <mergeCell ref="J29:K29"/>
    <mergeCell ref="S29:V29"/>
    <mergeCell ref="P29:R29"/>
  </mergeCells>
  <phoneticPr fontId="22"/>
  <printOptions horizontalCentered="1"/>
  <pageMargins left="0.59055118110236227" right="0.59055118110236227" top="0.59055118110236227" bottom="0.59055118110236227" header="0.39370078740157483" footer="0.39370078740157483"/>
  <pageSetup paperSize="9" scale="91"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49"/>
  <sheetViews>
    <sheetView view="pageBreakPreview" zoomScaleNormal="100" zoomScaleSheetLayoutView="100" workbookViewId="0">
      <selection activeCell="H1" sqref="H1:P1048576"/>
    </sheetView>
  </sheetViews>
  <sheetFormatPr defaultRowHeight="17.45" customHeight="1" x14ac:dyDescent="0.15"/>
  <cols>
    <col min="1" max="1" width="14.7109375" style="5" customWidth="1"/>
    <col min="2" max="2" width="10.5703125" style="5" customWidth="1"/>
    <col min="3" max="3" width="12.42578125" style="5" customWidth="1"/>
    <col min="4" max="4" width="15.7109375" style="5" customWidth="1"/>
    <col min="5" max="5" width="15.85546875" style="5" customWidth="1"/>
    <col min="6" max="6" width="18.7109375" style="5" customWidth="1"/>
    <col min="7" max="7" width="12.85546875" style="5" customWidth="1"/>
    <col min="8" max="8" width="12" style="5" hidden="1" customWidth="1"/>
    <col min="9" max="9" width="13.85546875" style="5" hidden="1" customWidth="1"/>
    <col min="10" max="10" width="13.42578125" style="5" hidden="1" customWidth="1"/>
    <col min="11" max="15" width="12.28515625" style="5" hidden="1" customWidth="1"/>
    <col min="16" max="16" width="0" style="5" hidden="1" customWidth="1"/>
    <col min="17" max="16384" width="9.140625" style="5"/>
  </cols>
  <sheetData>
    <row r="1" spans="1:15" ht="5.0999999999999996" customHeight="1" x14ac:dyDescent="0.15"/>
    <row r="2" spans="1:15" ht="15" customHeight="1" x14ac:dyDescent="0.15">
      <c r="A2" s="31" t="s">
        <v>292</v>
      </c>
      <c r="H2" s="9" t="s">
        <v>293</v>
      </c>
    </row>
    <row r="3" spans="1:15" ht="5.0999999999999996" customHeight="1" x14ac:dyDescent="0.15">
      <c r="A3" s="348"/>
    </row>
    <row r="4" spans="1:15" ht="39.950000000000003" customHeight="1" x14ac:dyDescent="0.15">
      <c r="A4" s="1240" t="s">
        <v>294</v>
      </c>
      <c r="B4" s="1240"/>
      <c r="C4" s="1240"/>
      <c r="D4" s="1240"/>
      <c r="E4" s="1240"/>
      <c r="F4" s="1240"/>
      <c r="G4" s="1240"/>
      <c r="H4" s="1240" t="s">
        <v>295</v>
      </c>
      <c r="I4" s="1240"/>
      <c r="J4" s="1240"/>
      <c r="K4" s="1240"/>
      <c r="L4" s="1240"/>
      <c r="M4" s="1240"/>
      <c r="N4" s="1240"/>
      <c r="O4" s="1240"/>
    </row>
    <row r="5" spans="1:15" ht="12" customHeight="1" x14ac:dyDescent="0.15"/>
    <row r="6" spans="1:15" ht="15" customHeight="1" thickBot="1" x14ac:dyDescent="0.2">
      <c r="A6" s="5" t="s">
        <v>501</v>
      </c>
      <c r="O6" s="8" t="s">
        <v>296</v>
      </c>
    </row>
    <row r="7" spans="1:15" ht="18.75" customHeight="1" thickBot="1" x14ac:dyDescent="0.2">
      <c r="A7" s="504" t="s">
        <v>214</v>
      </c>
      <c r="B7" s="502" t="s">
        <v>297</v>
      </c>
      <c r="C7" s="502"/>
      <c r="D7" s="502"/>
      <c r="E7" s="502" t="s">
        <v>298</v>
      </c>
      <c r="F7" s="502"/>
      <c r="G7" s="502"/>
      <c r="H7" s="502" t="s">
        <v>299</v>
      </c>
      <c r="I7" s="502"/>
      <c r="J7" s="1241" t="s">
        <v>300</v>
      </c>
      <c r="K7" s="1242"/>
      <c r="L7" s="507" t="s">
        <v>301</v>
      </c>
      <c r="M7" s="507"/>
      <c r="N7" s="507"/>
      <c r="O7" s="849"/>
    </row>
    <row r="8" spans="1:15" ht="18.75" customHeight="1" x14ac:dyDescent="0.15">
      <c r="A8" s="892"/>
      <c r="B8" s="866" t="s">
        <v>302</v>
      </c>
      <c r="C8" s="866"/>
      <c r="D8" s="365" t="s">
        <v>303</v>
      </c>
      <c r="E8" s="365" t="s">
        <v>60</v>
      </c>
      <c r="F8" s="866" t="s">
        <v>304</v>
      </c>
      <c r="G8" s="866"/>
      <c r="H8" s="32" t="s">
        <v>60</v>
      </c>
      <c r="I8" s="365" t="s">
        <v>305</v>
      </c>
      <c r="J8" s="818" t="s">
        <v>306</v>
      </c>
      <c r="K8" s="821"/>
      <c r="L8" s="866" t="s">
        <v>307</v>
      </c>
      <c r="M8" s="866"/>
      <c r="N8" s="1243" t="s">
        <v>308</v>
      </c>
      <c r="O8" s="1244"/>
    </row>
    <row r="9" spans="1:15" ht="18" customHeight="1" x14ac:dyDescent="0.15">
      <c r="A9" s="135" t="s">
        <v>653</v>
      </c>
      <c r="B9" s="1247">
        <v>113893</v>
      </c>
      <c r="C9" s="1239"/>
      <c r="D9" s="401">
        <v>46432</v>
      </c>
      <c r="E9" s="401">
        <v>34064</v>
      </c>
      <c r="F9" s="1239">
        <v>18041</v>
      </c>
      <c r="G9" s="1239"/>
      <c r="H9" s="338">
        <v>29.908774024742524</v>
      </c>
      <c r="I9" s="338">
        <v>38.854669193659547</v>
      </c>
      <c r="J9" s="1245">
        <v>2242503</v>
      </c>
      <c r="K9" s="1245"/>
      <c r="L9" s="1248">
        <f>J9*1000/E9</f>
        <v>65832.051432597465</v>
      </c>
      <c r="M9" s="1248"/>
      <c r="N9" s="1239">
        <f>J9*1000/F9</f>
        <v>124300.37137630951</v>
      </c>
      <c r="O9" s="1246"/>
    </row>
    <row r="10" spans="1:15" ht="18" customHeight="1" x14ac:dyDescent="0.15">
      <c r="A10" s="368">
        <v>26</v>
      </c>
      <c r="B10" s="1109">
        <v>113974</v>
      </c>
      <c r="C10" s="1110"/>
      <c r="D10" s="385">
        <v>47055</v>
      </c>
      <c r="E10" s="385">
        <v>33050</v>
      </c>
      <c r="F10" s="1110">
        <v>17798</v>
      </c>
      <c r="G10" s="1110"/>
      <c r="H10" s="369">
        <v>28.997841612999459</v>
      </c>
      <c r="I10" s="369">
        <v>37.823823185633834</v>
      </c>
      <c r="J10" s="1110">
        <v>2182193</v>
      </c>
      <c r="K10" s="1110"/>
      <c r="L10" s="1110">
        <f>J10*1000/E10</f>
        <v>66027.019667170956</v>
      </c>
      <c r="M10" s="1110"/>
      <c r="N10" s="1110">
        <f>J10*1000/F10</f>
        <v>122608.88863917295</v>
      </c>
      <c r="O10" s="1249"/>
    </row>
    <row r="11" spans="1:15" ht="18" customHeight="1" x14ac:dyDescent="0.15">
      <c r="A11" s="368">
        <v>27</v>
      </c>
      <c r="B11" s="1109">
        <v>113580</v>
      </c>
      <c r="C11" s="1110"/>
      <c r="D11" s="385">
        <v>47384</v>
      </c>
      <c r="E11" s="385">
        <v>31383</v>
      </c>
      <c r="F11" s="1110">
        <v>17258</v>
      </c>
      <c r="G11" s="1110"/>
      <c r="H11" s="369">
        <v>27.630744849445328</v>
      </c>
      <c r="I11" s="369">
        <v>36.421576903596147</v>
      </c>
      <c r="J11" s="1110">
        <v>2269736</v>
      </c>
      <c r="K11" s="1110"/>
      <c r="L11" s="1110">
        <f>J11*1000/E11</f>
        <v>72323.742153395156</v>
      </c>
      <c r="M11" s="1110"/>
      <c r="N11" s="1110">
        <f>J11*1000/F11</f>
        <v>131517.90473983082</v>
      </c>
      <c r="O11" s="1249"/>
    </row>
    <row r="12" spans="1:15" s="399" customFormat="1" ht="18" customHeight="1" x14ac:dyDescent="0.15">
      <c r="A12" s="368">
        <v>28</v>
      </c>
      <c r="B12" s="1109">
        <v>113578</v>
      </c>
      <c r="C12" s="1110"/>
      <c r="D12" s="385">
        <v>48100</v>
      </c>
      <c r="E12" s="385">
        <v>29616</v>
      </c>
      <c r="F12" s="1110">
        <v>16855</v>
      </c>
      <c r="G12" s="1110"/>
      <c r="H12" s="292">
        <v>26.1</v>
      </c>
      <c r="I12" s="292">
        <v>35</v>
      </c>
      <c r="J12" s="1110">
        <v>2224632</v>
      </c>
      <c r="K12" s="1110"/>
      <c r="L12" s="1110">
        <f>J12*1000/E12</f>
        <v>75115.883306320902</v>
      </c>
      <c r="M12" s="1110"/>
      <c r="N12" s="1251">
        <f>J12*1000/F12</f>
        <v>131986.47285671908</v>
      </c>
      <c r="O12" s="1249"/>
    </row>
    <row r="13" spans="1:15" s="399" customFormat="1" ht="18" customHeight="1" thickBot="1" x14ac:dyDescent="0.2">
      <c r="A13" s="347">
        <v>29</v>
      </c>
      <c r="B13" s="1268">
        <v>113447</v>
      </c>
      <c r="C13" s="1238"/>
      <c r="D13" s="403">
        <v>48633</v>
      </c>
      <c r="E13" s="403">
        <v>28205</v>
      </c>
      <c r="F13" s="1238">
        <v>16329</v>
      </c>
      <c r="G13" s="1238"/>
      <c r="H13" s="245">
        <f>E13/B13*100</f>
        <v>24.861829753100569</v>
      </c>
      <c r="I13" s="245">
        <f>F13/D13*100</f>
        <v>33.575966936031087</v>
      </c>
      <c r="J13" s="1238">
        <v>2175530</v>
      </c>
      <c r="K13" s="1238"/>
      <c r="L13" s="1238">
        <f>J13*1000/E13</f>
        <v>77132.777876263077</v>
      </c>
      <c r="M13" s="1238"/>
      <c r="N13" s="1252">
        <f>J13*1000/F13</f>
        <v>133231.06130197807</v>
      </c>
      <c r="O13" s="1253"/>
    </row>
    <row r="14" spans="1:15" ht="15" customHeight="1" x14ac:dyDescent="0.15">
      <c r="A14" s="5" t="s">
        <v>580</v>
      </c>
      <c r="O14" s="8" t="s">
        <v>309</v>
      </c>
    </row>
    <row r="15" spans="1:15" ht="12" customHeight="1" x14ac:dyDescent="0.15"/>
    <row r="16" spans="1:15" ht="15" customHeight="1" thickBot="1" x14ac:dyDescent="0.2">
      <c r="A16" s="5" t="s">
        <v>502</v>
      </c>
      <c r="O16" s="8" t="s">
        <v>213</v>
      </c>
    </row>
    <row r="17" spans="1:15" ht="20.100000000000001" customHeight="1" x14ac:dyDescent="0.15">
      <c r="A17" s="90"/>
      <c r="B17" s="33" t="s">
        <v>310</v>
      </c>
      <c r="C17" s="91"/>
      <c r="D17" s="91"/>
      <c r="E17" s="91"/>
      <c r="F17" s="91"/>
      <c r="G17" s="91"/>
      <c r="H17" s="91" t="s">
        <v>311</v>
      </c>
      <c r="I17" s="91"/>
      <c r="J17" s="91"/>
      <c r="K17" s="502" t="s">
        <v>312</v>
      </c>
      <c r="L17" s="502"/>
      <c r="M17" s="507" t="s">
        <v>313</v>
      </c>
      <c r="N17" s="507"/>
      <c r="O17" s="849"/>
    </row>
    <row r="18" spans="1:15" ht="18.75" customHeight="1" x14ac:dyDescent="0.15">
      <c r="A18" s="368" t="s">
        <v>214</v>
      </c>
      <c r="B18" s="866" t="s">
        <v>314</v>
      </c>
      <c r="C18" s="866"/>
      <c r="D18" s="866" t="s">
        <v>315</v>
      </c>
      <c r="E18" s="866" t="s">
        <v>316</v>
      </c>
      <c r="F18" s="866" t="s">
        <v>317</v>
      </c>
      <c r="G18" s="866" t="s">
        <v>318</v>
      </c>
      <c r="H18" s="360" t="s">
        <v>319</v>
      </c>
      <c r="I18" s="216" t="s">
        <v>320</v>
      </c>
      <c r="J18" s="138" t="s">
        <v>321</v>
      </c>
      <c r="K18" s="866" t="s">
        <v>279</v>
      </c>
      <c r="L18" s="866" t="s">
        <v>322</v>
      </c>
      <c r="M18" s="866" t="s">
        <v>279</v>
      </c>
      <c r="N18" s="866" t="s">
        <v>323</v>
      </c>
      <c r="O18" s="1244" t="s">
        <v>324</v>
      </c>
    </row>
    <row r="19" spans="1:15" ht="18.75" customHeight="1" x14ac:dyDescent="0.15">
      <c r="A19" s="92"/>
      <c r="B19" s="866"/>
      <c r="C19" s="866"/>
      <c r="D19" s="866"/>
      <c r="E19" s="866"/>
      <c r="F19" s="866"/>
      <c r="G19" s="866"/>
      <c r="H19" s="366" t="s">
        <v>588</v>
      </c>
      <c r="I19" s="371" t="s">
        <v>588</v>
      </c>
      <c r="J19" s="93" t="s">
        <v>325</v>
      </c>
      <c r="K19" s="866"/>
      <c r="L19" s="866"/>
      <c r="M19" s="866"/>
      <c r="N19" s="866"/>
      <c r="O19" s="1244"/>
    </row>
    <row r="20" spans="1:15" ht="18" customHeight="1" x14ac:dyDescent="0.15">
      <c r="A20" s="135" t="s">
        <v>654</v>
      </c>
      <c r="B20" s="888">
        <v>437832</v>
      </c>
      <c r="C20" s="800"/>
      <c r="D20" s="346">
        <v>9685225</v>
      </c>
      <c r="E20" s="346">
        <v>7006784</v>
      </c>
      <c r="F20" s="346">
        <v>2331170</v>
      </c>
      <c r="G20" s="346">
        <v>347271</v>
      </c>
      <c r="H20" s="367">
        <v>22</v>
      </c>
      <c r="I20" s="339">
        <v>284</v>
      </c>
      <c r="J20" s="339">
        <v>206</v>
      </c>
      <c r="K20" s="367">
        <v>12592</v>
      </c>
      <c r="L20" s="367">
        <v>1021084</v>
      </c>
      <c r="M20" s="367">
        <v>399</v>
      </c>
      <c r="N20" s="340">
        <v>120055</v>
      </c>
      <c r="O20" s="94">
        <v>3300</v>
      </c>
    </row>
    <row r="21" spans="1:15" ht="18" customHeight="1" x14ac:dyDescent="0.15">
      <c r="A21" s="368">
        <v>26</v>
      </c>
      <c r="B21" s="799">
        <v>431227</v>
      </c>
      <c r="C21" s="800"/>
      <c r="D21" s="346">
        <v>9919287</v>
      </c>
      <c r="E21" s="346">
        <v>7186199</v>
      </c>
      <c r="F21" s="346">
        <v>2387971</v>
      </c>
      <c r="G21" s="346">
        <v>345117</v>
      </c>
      <c r="H21" s="367">
        <v>23</v>
      </c>
      <c r="I21" s="367">
        <v>300</v>
      </c>
      <c r="J21" s="367">
        <v>217</v>
      </c>
      <c r="K21" s="367">
        <v>13537</v>
      </c>
      <c r="L21" s="367">
        <v>1103439</v>
      </c>
      <c r="M21" s="339">
        <v>366</v>
      </c>
      <c r="N21" s="340">
        <v>106244</v>
      </c>
      <c r="O21" s="164">
        <v>3360</v>
      </c>
    </row>
    <row r="22" spans="1:15" ht="18" customHeight="1" x14ac:dyDescent="0.15">
      <c r="A22" s="34">
        <v>27</v>
      </c>
      <c r="B22" s="799">
        <v>420967</v>
      </c>
      <c r="C22" s="800"/>
      <c r="D22" s="346">
        <v>9764944</v>
      </c>
      <c r="E22" s="346">
        <v>7058308</v>
      </c>
      <c r="F22" s="346">
        <v>2380265</v>
      </c>
      <c r="G22" s="346">
        <v>326371</v>
      </c>
      <c r="H22" s="367">
        <v>23</v>
      </c>
      <c r="I22" s="367">
        <v>311</v>
      </c>
      <c r="J22" s="367">
        <v>225</v>
      </c>
      <c r="K22" s="367">
        <v>14198</v>
      </c>
      <c r="L22" s="367">
        <v>1091344</v>
      </c>
      <c r="M22" s="367">
        <v>359</v>
      </c>
      <c r="N22" s="340">
        <v>105072</v>
      </c>
      <c r="O22" s="94">
        <v>3240</v>
      </c>
    </row>
    <row r="23" spans="1:15" s="399" customFormat="1" ht="18" customHeight="1" x14ac:dyDescent="0.15">
      <c r="A23" s="368">
        <v>28</v>
      </c>
      <c r="B23" s="799">
        <v>408739</v>
      </c>
      <c r="C23" s="800"/>
      <c r="D23" s="346">
        <v>9564767</v>
      </c>
      <c r="E23" s="346">
        <v>6883268</v>
      </c>
      <c r="F23" s="346">
        <v>2379868</v>
      </c>
      <c r="G23" s="346">
        <v>301631</v>
      </c>
      <c r="H23" s="367">
        <v>23</v>
      </c>
      <c r="I23" s="367">
        <v>323</v>
      </c>
      <c r="J23" s="367">
        <v>232</v>
      </c>
      <c r="K23" s="367">
        <v>14348</v>
      </c>
      <c r="L23" s="367">
        <v>1115453</v>
      </c>
      <c r="M23" s="367">
        <v>334</v>
      </c>
      <c r="N23" s="340">
        <v>93116</v>
      </c>
      <c r="O23" s="94">
        <v>3270</v>
      </c>
    </row>
    <row r="24" spans="1:15" s="399" customFormat="1" ht="18" customHeight="1" thickBot="1" x14ac:dyDescent="0.2">
      <c r="A24" s="347">
        <v>29</v>
      </c>
      <c r="B24" s="1266">
        <f>391273+3294</f>
        <v>394567</v>
      </c>
      <c r="C24" s="1267"/>
      <c r="D24" s="397">
        <v>9540879</v>
      </c>
      <c r="E24" s="397">
        <v>6859122</v>
      </c>
      <c r="F24" s="397">
        <v>2387412</v>
      </c>
      <c r="G24" s="397">
        <v>294345</v>
      </c>
      <c r="H24" s="402">
        <f>D24/B24</f>
        <v>24.180630919463614</v>
      </c>
      <c r="I24" s="402">
        <f>D24/E13</f>
        <v>338.26906576848074</v>
      </c>
      <c r="J24" s="402">
        <f>E24/E13</f>
        <v>243.1881581279915</v>
      </c>
      <c r="K24" s="402">
        <v>14551</v>
      </c>
      <c r="L24" s="402">
        <v>1129450</v>
      </c>
      <c r="M24" s="402">
        <v>280</v>
      </c>
      <c r="N24" s="450">
        <v>76492</v>
      </c>
      <c r="O24" s="244">
        <v>2910</v>
      </c>
    </row>
    <row r="25" spans="1:15" ht="15" customHeight="1" x14ac:dyDescent="0.15">
      <c r="A25" s="5" t="s">
        <v>510</v>
      </c>
      <c r="O25" s="8" t="s">
        <v>309</v>
      </c>
    </row>
    <row r="26" spans="1:15" ht="12" customHeight="1" x14ac:dyDescent="0.15"/>
    <row r="27" spans="1:15" ht="15" customHeight="1" thickBot="1" x14ac:dyDescent="0.2">
      <c r="A27" s="5" t="s">
        <v>503</v>
      </c>
      <c r="O27" s="8" t="s">
        <v>326</v>
      </c>
    </row>
    <row r="28" spans="1:15" ht="18.75" customHeight="1" thickBot="1" x14ac:dyDescent="0.2">
      <c r="A28" s="504" t="s">
        <v>214</v>
      </c>
      <c r="B28" s="33"/>
      <c r="C28" s="91"/>
      <c r="D28" s="91"/>
      <c r="E28" s="378" t="s">
        <v>327</v>
      </c>
      <c r="F28" s="91"/>
      <c r="G28" s="95"/>
      <c r="H28" s="506" t="s">
        <v>328</v>
      </c>
      <c r="I28" s="506"/>
      <c r="J28" s="506"/>
      <c r="K28" s="506"/>
      <c r="L28" s="506"/>
      <c r="M28" s="507" t="s">
        <v>329</v>
      </c>
      <c r="N28" s="507"/>
      <c r="O28" s="849"/>
    </row>
    <row r="29" spans="1:15" ht="18.75" customHeight="1" x14ac:dyDescent="0.15">
      <c r="A29" s="892"/>
      <c r="B29" s="27" t="s">
        <v>330</v>
      </c>
      <c r="C29" s="27"/>
      <c r="D29" s="365" t="s">
        <v>331</v>
      </c>
      <c r="E29" s="365" t="s">
        <v>332</v>
      </c>
      <c r="F29" s="365" t="s">
        <v>333</v>
      </c>
      <c r="G29" s="370" t="s">
        <v>334</v>
      </c>
      <c r="H29" s="32" t="s">
        <v>16</v>
      </c>
      <c r="I29" s="365" t="s">
        <v>335</v>
      </c>
      <c r="J29" s="365" t="s">
        <v>336</v>
      </c>
      <c r="K29" s="365" t="s">
        <v>337</v>
      </c>
      <c r="L29" s="365" t="s">
        <v>338</v>
      </c>
      <c r="M29" s="843" t="s">
        <v>339</v>
      </c>
      <c r="N29" s="843"/>
      <c r="O29" s="400" t="s">
        <v>112</v>
      </c>
    </row>
    <row r="30" spans="1:15" ht="18" customHeight="1" x14ac:dyDescent="0.15">
      <c r="A30" s="368" t="s">
        <v>654</v>
      </c>
      <c r="B30" s="1264">
        <f>SUM(D30:F30)</f>
        <v>27582</v>
      </c>
      <c r="C30" s="1265"/>
      <c r="D30" s="155">
        <v>20214</v>
      </c>
      <c r="E30" s="155">
        <v>260</v>
      </c>
      <c r="F30" s="155">
        <v>7108</v>
      </c>
      <c r="G30" s="136">
        <v>0</v>
      </c>
      <c r="H30" s="374">
        <f>SUM(I30:L30)</f>
        <v>12512</v>
      </c>
      <c r="I30" s="367">
        <v>1622</v>
      </c>
      <c r="J30" s="367">
        <v>8353</v>
      </c>
      <c r="K30" s="137">
        <v>1661</v>
      </c>
      <c r="L30" s="367">
        <v>876</v>
      </c>
      <c r="M30" s="1250" t="s">
        <v>585</v>
      </c>
      <c r="N30" s="1250"/>
      <c r="O30" s="198">
        <v>43.5</v>
      </c>
    </row>
    <row r="31" spans="1:15" ht="18" customHeight="1" x14ac:dyDescent="0.15">
      <c r="A31" s="34">
        <v>26</v>
      </c>
      <c r="B31" s="1254">
        <f>SUM(D31:F31)</f>
        <v>26671</v>
      </c>
      <c r="C31" s="1255"/>
      <c r="D31" s="155">
        <v>19471</v>
      </c>
      <c r="E31" s="155">
        <v>260</v>
      </c>
      <c r="F31" s="155">
        <v>6940</v>
      </c>
      <c r="G31" s="181">
        <v>0</v>
      </c>
      <c r="H31" s="367">
        <f>SUM(I31:L31)</f>
        <v>11149</v>
      </c>
      <c r="I31" s="367">
        <v>1639</v>
      </c>
      <c r="J31" s="367">
        <v>6915</v>
      </c>
      <c r="K31" s="137">
        <v>1776</v>
      </c>
      <c r="L31" s="367">
        <v>819</v>
      </c>
      <c r="M31" s="800" t="s">
        <v>586</v>
      </c>
      <c r="N31" s="800"/>
      <c r="O31" s="198">
        <v>45.8</v>
      </c>
    </row>
    <row r="32" spans="1:15" ht="18" customHeight="1" x14ac:dyDescent="0.15">
      <c r="A32" s="368">
        <v>27</v>
      </c>
      <c r="B32" s="1257">
        <f>SUM(D32:F32)</f>
        <v>25569</v>
      </c>
      <c r="C32" s="1255"/>
      <c r="D32" s="155">
        <v>18626</v>
      </c>
      <c r="E32" s="155">
        <v>258</v>
      </c>
      <c r="F32" s="155">
        <v>6685</v>
      </c>
      <c r="G32" s="181">
        <v>0</v>
      </c>
      <c r="H32" s="367">
        <f>SUM(I32:L32)</f>
        <v>10120</v>
      </c>
      <c r="I32" s="367">
        <v>1674</v>
      </c>
      <c r="J32" s="367">
        <v>6079</v>
      </c>
      <c r="K32" s="137">
        <v>1690</v>
      </c>
      <c r="L32" s="367">
        <v>677</v>
      </c>
      <c r="M32" s="800" t="s">
        <v>587</v>
      </c>
      <c r="N32" s="800"/>
      <c r="O32" s="198">
        <v>44.5</v>
      </c>
    </row>
    <row r="33" spans="1:15" s="399" customFormat="1" ht="18" customHeight="1" x14ac:dyDescent="0.15">
      <c r="A33" s="183">
        <v>28</v>
      </c>
      <c r="B33" s="1256">
        <f>SUM(D33:F33)</f>
        <v>24308</v>
      </c>
      <c r="C33" s="1256"/>
      <c r="D33" s="155">
        <v>17525</v>
      </c>
      <c r="E33" s="155">
        <v>259</v>
      </c>
      <c r="F33" s="155">
        <v>6524</v>
      </c>
      <c r="G33" s="181">
        <v>0</v>
      </c>
      <c r="H33" s="367">
        <f>SUM(I33:L33)</f>
        <v>10010</v>
      </c>
      <c r="I33" s="367">
        <v>1648</v>
      </c>
      <c r="J33" s="367">
        <v>5639</v>
      </c>
      <c r="K33" s="398">
        <v>1779</v>
      </c>
      <c r="L33" s="367">
        <v>944</v>
      </c>
      <c r="M33" s="800" t="s">
        <v>592</v>
      </c>
      <c r="N33" s="800"/>
      <c r="O33" s="198">
        <v>46.4</v>
      </c>
    </row>
    <row r="34" spans="1:15" s="234" customFormat="1" ht="18" customHeight="1" thickBot="1" x14ac:dyDescent="0.2">
      <c r="A34" s="347">
        <v>29</v>
      </c>
      <c r="B34" s="1258">
        <f>SUM(D34:F34)</f>
        <v>23378</v>
      </c>
      <c r="C34" s="1258"/>
      <c r="D34" s="229">
        <v>16797</v>
      </c>
      <c r="E34" s="229">
        <v>215</v>
      </c>
      <c r="F34" s="229">
        <v>6366</v>
      </c>
      <c r="G34" s="230">
        <v>0</v>
      </c>
      <c r="H34" s="231">
        <f>SUM(I34:L34)</f>
        <v>9487</v>
      </c>
      <c r="I34" s="231">
        <v>1663</v>
      </c>
      <c r="J34" s="231">
        <v>5124</v>
      </c>
      <c r="K34" s="232">
        <v>1751</v>
      </c>
      <c r="L34" s="231">
        <v>949</v>
      </c>
      <c r="M34" s="1263" t="s">
        <v>751</v>
      </c>
      <c r="N34" s="1263"/>
      <c r="O34" s="233">
        <v>48.2</v>
      </c>
    </row>
    <row r="35" spans="1:15" ht="15" customHeight="1" x14ac:dyDescent="0.15">
      <c r="A35" s="1259" t="s">
        <v>521</v>
      </c>
      <c r="B35" s="1260"/>
      <c r="C35" s="1260"/>
      <c r="D35" s="1260"/>
      <c r="E35" s="1260"/>
      <c r="F35" s="348"/>
      <c r="O35" s="8" t="s">
        <v>340</v>
      </c>
    </row>
    <row r="36" spans="1:15" ht="12" customHeight="1" x14ac:dyDescent="0.15">
      <c r="A36" s="5" t="s">
        <v>341</v>
      </c>
      <c r="F36" s="348"/>
    </row>
    <row r="37" spans="1:15" ht="15" customHeight="1" thickBot="1" x14ac:dyDescent="0.2">
      <c r="A37" s="5" t="s">
        <v>511</v>
      </c>
      <c r="M37" s="8" t="s">
        <v>213</v>
      </c>
      <c r="O37" s="8"/>
    </row>
    <row r="38" spans="1:15" ht="18.75" customHeight="1" thickBot="1" x14ac:dyDescent="0.2">
      <c r="A38" s="96"/>
      <c r="B38" s="502" t="s">
        <v>342</v>
      </c>
      <c r="C38" s="502"/>
      <c r="D38" s="33" t="s">
        <v>343</v>
      </c>
      <c r="E38" s="91"/>
      <c r="F38" s="91"/>
      <c r="G38" s="91"/>
      <c r="H38" s="91" t="s">
        <v>344</v>
      </c>
      <c r="I38" s="11"/>
      <c r="J38" s="11"/>
      <c r="K38" s="11"/>
      <c r="L38" s="502" t="s">
        <v>345</v>
      </c>
      <c r="M38" s="502"/>
      <c r="N38" s="507" t="s">
        <v>346</v>
      </c>
      <c r="O38" s="849"/>
    </row>
    <row r="39" spans="1:15" ht="18.75" customHeight="1" x14ac:dyDescent="0.15">
      <c r="A39" s="368" t="s">
        <v>214</v>
      </c>
      <c r="B39" s="27" t="s">
        <v>347</v>
      </c>
      <c r="C39" s="97"/>
      <c r="D39" s="27" t="s">
        <v>348</v>
      </c>
      <c r="E39" s="97"/>
      <c r="F39" s="27" t="s">
        <v>349</v>
      </c>
      <c r="G39" s="97"/>
      <c r="H39" s="866" t="s">
        <v>350</v>
      </c>
      <c r="I39" s="866"/>
      <c r="J39" s="866" t="s">
        <v>351</v>
      </c>
      <c r="K39" s="866"/>
      <c r="L39" s="854"/>
      <c r="M39" s="854"/>
      <c r="N39" s="1261"/>
      <c r="O39" s="1262"/>
    </row>
    <row r="40" spans="1:15" ht="18.75" customHeight="1" x14ac:dyDescent="0.15">
      <c r="A40" s="92"/>
      <c r="B40" s="365" t="s">
        <v>279</v>
      </c>
      <c r="C40" s="365" t="s">
        <v>352</v>
      </c>
      <c r="D40" s="365" t="s">
        <v>279</v>
      </c>
      <c r="E40" s="365" t="s">
        <v>352</v>
      </c>
      <c r="F40" s="365" t="s">
        <v>279</v>
      </c>
      <c r="G40" s="370" t="s">
        <v>352</v>
      </c>
      <c r="H40" s="32" t="s">
        <v>279</v>
      </c>
      <c r="I40" s="370" t="s">
        <v>352</v>
      </c>
      <c r="J40" s="365" t="s">
        <v>279</v>
      </c>
      <c r="K40" s="370" t="s">
        <v>352</v>
      </c>
      <c r="L40" s="365" t="s">
        <v>279</v>
      </c>
      <c r="M40" s="370" t="s">
        <v>352</v>
      </c>
      <c r="N40" s="32" t="s">
        <v>279</v>
      </c>
      <c r="O40" s="400" t="s">
        <v>352</v>
      </c>
    </row>
    <row r="41" spans="1:15" ht="18" customHeight="1" x14ac:dyDescent="0.15">
      <c r="A41" s="368" t="s">
        <v>654</v>
      </c>
      <c r="B41" s="214">
        <v>0</v>
      </c>
      <c r="C41" s="215">
        <v>0</v>
      </c>
      <c r="D41" s="162">
        <f t="shared" ref="D41:D43" si="0">F41+H41+J41</f>
        <v>18003</v>
      </c>
      <c r="E41" s="162">
        <f>G41+I41+K41</f>
        <v>12197604</v>
      </c>
      <c r="F41" s="3">
        <v>15530</v>
      </c>
      <c r="G41" s="12">
        <v>10037704</v>
      </c>
      <c r="H41" s="12">
        <v>2192</v>
      </c>
      <c r="I41" s="12">
        <v>1943685</v>
      </c>
      <c r="J41" s="12">
        <v>281</v>
      </c>
      <c r="K41" s="12">
        <v>216215</v>
      </c>
      <c r="L41" s="12">
        <v>13</v>
      </c>
      <c r="M41" s="12">
        <v>4923</v>
      </c>
      <c r="N41" s="12">
        <v>15</v>
      </c>
      <c r="O41" s="163">
        <v>2475</v>
      </c>
    </row>
    <row r="42" spans="1:15" ht="18" customHeight="1" x14ac:dyDescent="0.15">
      <c r="A42" s="34">
        <v>26</v>
      </c>
      <c r="B42" s="214">
        <v>0</v>
      </c>
      <c r="C42" s="215">
        <v>0</v>
      </c>
      <c r="D42" s="12">
        <f t="shared" si="0"/>
        <v>20093</v>
      </c>
      <c r="E42" s="12">
        <f>G42+I42+K42</f>
        <v>13150988</v>
      </c>
      <c r="F42" s="12">
        <v>17500</v>
      </c>
      <c r="G42" s="12">
        <v>10928090</v>
      </c>
      <c r="H42" s="12">
        <v>2303</v>
      </c>
      <c r="I42" s="12">
        <v>2006087</v>
      </c>
      <c r="J42" s="12">
        <v>290</v>
      </c>
      <c r="K42" s="12">
        <v>216811</v>
      </c>
      <c r="L42" s="12">
        <v>11</v>
      </c>
      <c r="M42" s="12">
        <v>4221</v>
      </c>
      <c r="N42" s="12">
        <v>15</v>
      </c>
      <c r="O42" s="163">
        <v>2000</v>
      </c>
    </row>
    <row r="43" spans="1:15" ht="18" customHeight="1" x14ac:dyDescent="0.15">
      <c r="A43" s="368">
        <v>27</v>
      </c>
      <c r="B43" s="214">
        <v>0</v>
      </c>
      <c r="C43" s="215">
        <v>0</v>
      </c>
      <c r="D43" s="12">
        <f t="shared" si="0"/>
        <v>20912</v>
      </c>
      <c r="E43" s="12">
        <f>G43+I43+K43</f>
        <v>13649824</v>
      </c>
      <c r="F43" s="12">
        <v>18256</v>
      </c>
      <c r="G43" s="12">
        <v>11359261</v>
      </c>
      <c r="H43" s="12">
        <v>2356</v>
      </c>
      <c r="I43" s="12">
        <v>2063039</v>
      </c>
      <c r="J43" s="12">
        <v>300</v>
      </c>
      <c r="K43" s="12">
        <v>227524</v>
      </c>
      <c r="L43" s="12">
        <v>7</v>
      </c>
      <c r="M43" s="12">
        <v>2656</v>
      </c>
      <c r="N43" s="12">
        <v>7</v>
      </c>
      <c r="O43" s="163">
        <v>865</v>
      </c>
    </row>
    <row r="44" spans="1:15" s="399" customFormat="1" ht="18" customHeight="1" x14ac:dyDescent="0.15">
      <c r="A44" s="182">
        <v>28</v>
      </c>
      <c r="B44" s="214">
        <v>0</v>
      </c>
      <c r="C44" s="215">
        <v>0</v>
      </c>
      <c r="D44" s="12">
        <f>F44+H44+J44</f>
        <v>20893</v>
      </c>
      <c r="E44" s="12">
        <f>G44+I44+K44</f>
        <v>13890302</v>
      </c>
      <c r="F44" s="12">
        <v>18201</v>
      </c>
      <c r="G44" s="12">
        <v>11562647</v>
      </c>
      <c r="H44" s="12">
        <v>2402</v>
      </c>
      <c r="I44" s="12">
        <v>2103985</v>
      </c>
      <c r="J44" s="12">
        <v>290</v>
      </c>
      <c r="K44" s="12">
        <v>223670</v>
      </c>
      <c r="L44" s="12">
        <v>5</v>
      </c>
      <c r="M44" s="12">
        <v>1806</v>
      </c>
      <c r="N44" s="12">
        <v>3</v>
      </c>
      <c r="O44" s="163">
        <v>360</v>
      </c>
    </row>
    <row r="45" spans="1:15" s="234" customFormat="1" ht="18" customHeight="1" thickBot="1" x14ac:dyDescent="0.2">
      <c r="A45" s="347">
        <v>29</v>
      </c>
      <c r="B45" s="235">
        <v>0</v>
      </c>
      <c r="C45" s="236">
        <v>0</v>
      </c>
      <c r="D45" s="237">
        <f>F45+H45+J45</f>
        <v>22312</v>
      </c>
      <c r="E45" s="237">
        <f>G45+I45+K45</f>
        <v>14522869</v>
      </c>
      <c r="F45" s="238">
        <v>19560</v>
      </c>
      <c r="G45" s="238">
        <v>12150529</v>
      </c>
      <c r="H45" s="238">
        <v>2453</v>
      </c>
      <c r="I45" s="238">
        <v>2145539</v>
      </c>
      <c r="J45" s="238">
        <v>299</v>
      </c>
      <c r="K45" s="238">
        <v>226801</v>
      </c>
      <c r="L45" s="238">
        <v>8</v>
      </c>
      <c r="M45" s="238">
        <v>2823</v>
      </c>
      <c r="N45" s="343" t="s">
        <v>715</v>
      </c>
      <c r="O45" s="344" t="s">
        <v>714</v>
      </c>
    </row>
    <row r="46" spans="1:15" ht="15" customHeight="1" x14ac:dyDescent="0.15">
      <c r="A46" s="5" t="s">
        <v>716</v>
      </c>
      <c r="O46" s="8" t="s">
        <v>340</v>
      </c>
    </row>
    <row r="48" spans="1:15" ht="17.45" customHeight="1" x14ac:dyDescent="0.15">
      <c r="G48" s="35"/>
    </row>
    <row r="49" spans="7:7" ht="17.45" customHeight="1" x14ac:dyDescent="0.15">
      <c r="G49" s="17"/>
    </row>
  </sheetData>
  <sheetProtection sheet="1" objects="1" scenarios="1"/>
  <mergeCells count="75">
    <mergeCell ref="B10:C10"/>
    <mergeCell ref="B11:C11"/>
    <mergeCell ref="B12:C12"/>
    <mergeCell ref="B20:C20"/>
    <mergeCell ref="A28:A29"/>
    <mergeCell ref="B13:C13"/>
    <mergeCell ref="F18:F19"/>
    <mergeCell ref="G18:G19"/>
    <mergeCell ref="B30:C30"/>
    <mergeCell ref="B18:C19"/>
    <mergeCell ref="D18:D19"/>
    <mergeCell ref="E18:E19"/>
    <mergeCell ref="B21:C21"/>
    <mergeCell ref="B22:C22"/>
    <mergeCell ref="B23:C23"/>
    <mergeCell ref="B24:C24"/>
    <mergeCell ref="N18:N19"/>
    <mergeCell ref="L18:L19"/>
    <mergeCell ref="M18:M19"/>
    <mergeCell ref="N38:O39"/>
    <mergeCell ref="H39:I39"/>
    <mergeCell ref="J39:K39"/>
    <mergeCell ref="M34:N34"/>
    <mergeCell ref="B31:C31"/>
    <mergeCell ref="B33:C33"/>
    <mergeCell ref="B32:C32"/>
    <mergeCell ref="B34:C34"/>
    <mergeCell ref="L38:M39"/>
    <mergeCell ref="A35:E35"/>
    <mergeCell ref="M32:N32"/>
    <mergeCell ref="M33:N33"/>
    <mergeCell ref="M31:N31"/>
    <mergeCell ref="B38:C38"/>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L12:M12"/>
    <mergeCell ref="L9:M9"/>
    <mergeCell ref="J10:K10"/>
    <mergeCell ref="J11:K11"/>
    <mergeCell ref="L10:M10"/>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F13:G13"/>
    <mergeCell ref="F10:G10"/>
    <mergeCell ref="F11:G11"/>
    <mergeCell ref="F12:G12"/>
    <mergeCell ref="F8:G8"/>
  </mergeCells>
  <phoneticPr fontId="22"/>
  <printOptions horizontalCentered="1"/>
  <pageMargins left="0.59055118110236227" right="0.59055118110236227" top="0.59055118110236227" bottom="0.59055118110236227" header="0.39370078740157483" footer="0.39370078740157483"/>
  <pageSetup paperSize="9" firstPageNumber="122" orientation="portrait" useFirstPageNumber="1" verticalDpi="300" r:id="rId1"/>
  <headerFooter scaleWithDoc="0" alignWithMargins="0">
    <oddHeader>&amp;L社会･福祉</oddHeader>
    <oddFooter>&amp;C&amp;12&amp;A</oddFooter>
  </headerFooter>
  <colBreaks count="1" manualBreakCount="1">
    <brk id="7"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49"/>
  <sheetViews>
    <sheetView view="pageBreakPreview" topLeftCell="H1" zoomScaleNormal="100" zoomScaleSheetLayoutView="100" workbookViewId="0">
      <selection activeCell="G1" sqref="A1:G1048576"/>
    </sheetView>
  </sheetViews>
  <sheetFormatPr defaultRowHeight="17.45" customHeight="1" x14ac:dyDescent="0.15"/>
  <cols>
    <col min="1" max="1" width="14.7109375" style="5" hidden="1" customWidth="1"/>
    <col min="2" max="2" width="10.5703125" style="5" hidden="1" customWidth="1"/>
    <col min="3" max="3" width="12.42578125" style="5" hidden="1" customWidth="1"/>
    <col min="4" max="4" width="15.7109375" style="5" hidden="1" customWidth="1"/>
    <col min="5" max="5" width="15.85546875" style="5" hidden="1" customWidth="1"/>
    <col min="6" max="6" width="18.7109375" style="5" hidden="1" customWidth="1"/>
    <col min="7" max="7" width="12.85546875" style="5" hidden="1" customWidth="1"/>
    <col min="8" max="8" width="12" style="5" customWidth="1"/>
    <col min="9" max="9" width="13.85546875" style="5" customWidth="1"/>
    <col min="10" max="10" width="13.42578125" style="5" customWidth="1"/>
    <col min="11" max="15" width="12.28515625" style="5" customWidth="1"/>
    <col min="16" max="16384" width="9.140625" style="5"/>
  </cols>
  <sheetData>
    <row r="1" spans="1:15" ht="5.0999999999999996" customHeight="1" x14ac:dyDescent="0.15"/>
    <row r="2" spans="1:15" ht="15" customHeight="1" x14ac:dyDescent="0.15">
      <c r="A2" s="31" t="s">
        <v>292</v>
      </c>
      <c r="H2" s="9" t="s">
        <v>293</v>
      </c>
    </row>
    <row r="3" spans="1:15" ht="5.0999999999999996" customHeight="1" x14ac:dyDescent="0.15">
      <c r="A3" s="348"/>
    </row>
    <row r="4" spans="1:15" ht="39.950000000000003" customHeight="1" x14ac:dyDescent="0.15">
      <c r="A4" s="1240" t="s">
        <v>294</v>
      </c>
      <c r="B4" s="1240"/>
      <c r="C4" s="1240"/>
      <c r="D4" s="1240"/>
      <c r="E4" s="1240"/>
      <c r="F4" s="1240"/>
      <c r="G4" s="1240"/>
      <c r="H4" s="1240" t="s">
        <v>295</v>
      </c>
      <c r="I4" s="1240"/>
      <c r="J4" s="1240"/>
      <c r="K4" s="1240"/>
      <c r="L4" s="1240"/>
      <c r="M4" s="1240"/>
      <c r="N4" s="1240"/>
      <c r="O4" s="1240"/>
    </row>
    <row r="5" spans="1:15" ht="12" customHeight="1" x14ac:dyDescent="0.15"/>
    <row r="6" spans="1:15" ht="15" customHeight="1" thickBot="1" x14ac:dyDescent="0.2">
      <c r="A6" s="5" t="s">
        <v>501</v>
      </c>
      <c r="O6" s="8" t="s">
        <v>296</v>
      </c>
    </row>
    <row r="7" spans="1:15" ht="18.75" customHeight="1" thickBot="1" x14ac:dyDescent="0.2">
      <c r="A7" s="504" t="s">
        <v>214</v>
      </c>
      <c r="B7" s="502" t="s">
        <v>297</v>
      </c>
      <c r="C7" s="502"/>
      <c r="D7" s="502"/>
      <c r="E7" s="502" t="s">
        <v>298</v>
      </c>
      <c r="F7" s="502"/>
      <c r="G7" s="502"/>
      <c r="H7" s="502" t="s">
        <v>299</v>
      </c>
      <c r="I7" s="502"/>
      <c r="J7" s="1241" t="s">
        <v>300</v>
      </c>
      <c r="K7" s="1242"/>
      <c r="L7" s="507" t="s">
        <v>301</v>
      </c>
      <c r="M7" s="507"/>
      <c r="N7" s="507"/>
      <c r="O7" s="849"/>
    </row>
    <row r="8" spans="1:15" ht="18.75" customHeight="1" x14ac:dyDescent="0.15">
      <c r="A8" s="892"/>
      <c r="B8" s="866" t="s">
        <v>302</v>
      </c>
      <c r="C8" s="866"/>
      <c r="D8" s="365" t="s">
        <v>303</v>
      </c>
      <c r="E8" s="365" t="s">
        <v>60</v>
      </c>
      <c r="F8" s="866" t="s">
        <v>304</v>
      </c>
      <c r="G8" s="866"/>
      <c r="H8" s="370" t="s">
        <v>60</v>
      </c>
      <c r="I8" s="365" t="s">
        <v>305</v>
      </c>
      <c r="J8" s="818" t="s">
        <v>306</v>
      </c>
      <c r="K8" s="821"/>
      <c r="L8" s="866" t="s">
        <v>307</v>
      </c>
      <c r="M8" s="866"/>
      <c r="N8" s="1243" t="s">
        <v>308</v>
      </c>
      <c r="O8" s="1244"/>
    </row>
    <row r="9" spans="1:15" ht="18" customHeight="1" x14ac:dyDescent="0.15">
      <c r="A9" s="135" t="s">
        <v>655</v>
      </c>
      <c r="B9" s="1247">
        <v>113893</v>
      </c>
      <c r="C9" s="1239"/>
      <c r="D9" s="401">
        <v>46432</v>
      </c>
      <c r="E9" s="401">
        <v>34064</v>
      </c>
      <c r="F9" s="1239">
        <v>18041</v>
      </c>
      <c r="G9" s="1239"/>
      <c r="H9" s="134">
        <v>29.908774024742524</v>
      </c>
      <c r="I9" s="134">
        <v>38.854669193659547</v>
      </c>
      <c r="J9" s="1245">
        <v>2242503</v>
      </c>
      <c r="K9" s="1245"/>
      <c r="L9" s="1239">
        <f>J9*1000/E9</f>
        <v>65832.051432597465</v>
      </c>
      <c r="M9" s="1239"/>
      <c r="N9" s="1239">
        <f>J9*1000/F9</f>
        <v>124300.37137630951</v>
      </c>
      <c r="O9" s="1246"/>
    </row>
    <row r="10" spans="1:15" ht="18" customHeight="1" x14ac:dyDescent="0.15">
      <c r="A10" s="368">
        <v>26</v>
      </c>
      <c r="B10" s="1109">
        <v>113974</v>
      </c>
      <c r="C10" s="1110"/>
      <c r="D10" s="385">
        <v>47055</v>
      </c>
      <c r="E10" s="385">
        <v>33050</v>
      </c>
      <c r="F10" s="1110">
        <v>17798</v>
      </c>
      <c r="G10" s="1110"/>
      <c r="H10" s="369">
        <v>28.997841612999459</v>
      </c>
      <c r="I10" s="369">
        <v>37.823823185633834</v>
      </c>
      <c r="J10" s="1110">
        <v>2182193</v>
      </c>
      <c r="K10" s="1110"/>
      <c r="L10" s="1245">
        <f>J10*1000/E10</f>
        <v>66027.019667170956</v>
      </c>
      <c r="M10" s="1245"/>
      <c r="N10" s="1245">
        <f>J10*1000/F10</f>
        <v>122608.88863917295</v>
      </c>
      <c r="O10" s="1269"/>
    </row>
    <row r="11" spans="1:15" ht="18" customHeight="1" x14ac:dyDescent="0.15">
      <c r="A11" s="368">
        <v>27</v>
      </c>
      <c r="B11" s="1109">
        <v>113580</v>
      </c>
      <c r="C11" s="1110"/>
      <c r="D11" s="385">
        <v>47384</v>
      </c>
      <c r="E11" s="385">
        <v>31383</v>
      </c>
      <c r="F11" s="1110">
        <v>17258</v>
      </c>
      <c r="G11" s="1110"/>
      <c r="H11" s="369">
        <v>27.630744849445328</v>
      </c>
      <c r="I11" s="369">
        <v>36.421576903596147</v>
      </c>
      <c r="J11" s="1110">
        <v>2269736</v>
      </c>
      <c r="K11" s="1110"/>
      <c r="L11" s="1110">
        <f>J11*1000/E11</f>
        <v>72323.742153395156</v>
      </c>
      <c r="M11" s="1110"/>
      <c r="N11" s="1110">
        <f>J11*1000/F11</f>
        <v>131517.90473983082</v>
      </c>
      <c r="O11" s="1249"/>
    </row>
    <row r="12" spans="1:15" s="399" customFormat="1" ht="18" customHeight="1" x14ac:dyDescent="0.15">
      <c r="A12" s="368">
        <v>28</v>
      </c>
      <c r="B12" s="1109">
        <v>113578</v>
      </c>
      <c r="C12" s="1110"/>
      <c r="D12" s="385">
        <v>48100</v>
      </c>
      <c r="E12" s="385">
        <v>29616</v>
      </c>
      <c r="F12" s="1110">
        <v>16855</v>
      </c>
      <c r="G12" s="1110"/>
      <c r="H12" s="369">
        <v>26.1</v>
      </c>
      <c r="I12" s="369">
        <v>35</v>
      </c>
      <c r="J12" s="1110">
        <v>2224632</v>
      </c>
      <c r="K12" s="1110"/>
      <c r="L12" s="1110">
        <f>J12*1000/E12</f>
        <v>75115.883306320902</v>
      </c>
      <c r="M12" s="1110"/>
      <c r="N12" s="1110">
        <f>J12*1000/F12</f>
        <v>131986.47285671908</v>
      </c>
      <c r="O12" s="1249"/>
    </row>
    <row r="13" spans="1:15" s="399" customFormat="1" ht="18" customHeight="1" thickBot="1" x14ac:dyDescent="0.2">
      <c r="A13" s="377">
        <v>29</v>
      </c>
      <c r="B13" s="1268">
        <v>113447</v>
      </c>
      <c r="C13" s="1238"/>
      <c r="D13" s="403">
        <v>48633</v>
      </c>
      <c r="E13" s="403">
        <v>28205</v>
      </c>
      <c r="F13" s="1238">
        <v>16329</v>
      </c>
      <c r="G13" s="1238"/>
      <c r="H13" s="245">
        <f>E13/B13*100</f>
        <v>24.861829753100569</v>
      </c>
      <c r="I13" s="245">
        <f>F13/D13*100</f>
        <v>33.575966936031087</v>
      </c>
      <c r="J13" s="1238">
        <v>2175530</v>
      </c>
      <c r="K13" s="1238"/>
      <c r="L13" s="1238">
        <f>J13*1000/E13</f>
        <v>77132.777876263077</v>
      </c>
      <c r="M13" s="1238"/>
      <c r="N13" s="1252">
        <f>J13*1000/F13</f>
        <v>133231.06130197807</v>
      </c>
      <c r="O13" s="1253"/>
    </row>
    <row r="14" spans="1:15" ht="15" customHeight="1" x14ac:dyDescent="0.15">
      <c r="A14" s="5" t="s">
        <v>580</v>
      </c>
      <c r="O14" s="8" t="s">
        <v>309</v>
      </c>
    </row>
    <row r="15" spans="1:15" ht="12" customHeight="1" x14ac:dyDescent="0.15"/>
    <row r="16" spans="1:15" ht="15" customHeight="1" thickBot="1" x14ac:dyDescent="0.2">
      <c r="A16" s="5" t="s">
        <v>502</v>
      </c>
      <c r="O16" s="8" t="s">
        <v>213</v>
      </c>
    </row>
    <row r="17" spans="1:15" ht="20.100000000000001" customHeight="1" x14ac:dyDescent="0.15">
      <c r="A17" s="90"/>
      <c r="B17" s="33" t="s">
        <v>310</v>
      </c>
      <c r="C17" s="91"/>
      <c r="D17" s="91"/>
      <c r="E17" s="91"/>
      <c r="F17" s="91"/>
      <c r="G17" s="91"/>
      <c r="H17" s="91" t="s">
        <v>311</v>
      </c>
      <c r="I17" s="91"/>
      <c r="J17" s="91"/>
      <c r="K17" s="502" t="s">
        <v>312</v>
      </c>
      <c r="L17" s="502"/>
      <c r="M17" s="507" t="s">
        <v>313</v>
      </c>
      <c r="N17" s="507"/>
      <c r="O17" s="849"/>
    </row>
    <row r="18" spans="1:15" ht="18.75" customHeight="1" x14ac:dyDescent="0.15">
      <c r="A18" s="368" t="s">
        <v>214</v>
      </c>
      <c r="B18" s="866" t="s">
        <v>314</v>
      </c>
      <c r="C18" s="866"/>
      <c r="D18" s="866" t="s">
        <v>315</v>
      </c>
      <c r="E18" s="866" t="s">
        <v>316</v>
      </c>
      <c r="F18" s="866" t="s">
        <v>317</v>
      </c>
      <c r="G18" s="866" t="s">
        <v>318</v>
      </c>
      <c r="H18" s="216" t="s">
        <v>319</v>
      </c>
      <c r="I18" s="216" t="s">
        <v>320</v>
      </c>
      <c r="J18" s="138" t="s">
        <v>321</v>
      </c>
      <c r="K18" s="866" t="s">
        <v>279</v>
      </c>
      <c r="L18" s="866" t="s">
        <v>322</v>
      </c>
      <c r="M18" s="866" t="s">
        <v>279</v>
      </c>
      <c r="N18" s="866" t="s">
        <v>323</v>
      </c>
      <c r="O18" s="1244" t="s">
        <v>324</v>
      </c>
    </row>
    <row r="19" spans="1:15" ht="18.75" customHeight="1" x14ac:dyDescent="0.15">
      <c r="A19" s="92"/>
      <c r="B19" s="866"/>
      <c r="C19" s="866"/>
      <c r="D19" s="866"/>
      <c r="E19" s="866"/>
      <c r="F19" s="866"/>
      <c r="G19" s="866"/>
      <c r="H19" s="371" t="s">
        <v>484</v>
      </c>
      <c r="I19" s="371" t="s">
        <v>484</v>
      </c>
      <c r="J19" s="93" t="s">
        <v>325</v>
      </c>
      <c r="K19" s="866"/>
      <c r="L19" s="866"/>
      <c r="M19" s="866"/>
      <c r="N19" s="866"/>
      <c r="O19" s="1244"/>
    </row>
    <row r="20" spans="1:15" ht="18" customHeight="1" x14ac:dyDescent="0.15">
      <c r="A20" s="135" t="s">
        <v>654</v>
      </c>
      <c r="B20" s="888">
        <v>437832</v>
      </c>
      <c r="C20" s="800"/>
      <c r="D20" s="346">
        <v>9685225</v>
      </c>
      <c r="E20" s="346">
        <v>7006784</v>
      </c>
      <c r="F20" s="346">
        <v>2331170</v>
      </c>
      <c r="G20" s="346">
        <v>347271</v>
      </c>
      <c r="H20" s="367">
        <v>22</v>
      </c>
      <c r="I20" s="367">
        <v>284</v>
      </c>
      <c r="J20" s="367">
        <v>206</v>
      </c>
      <c r="K20" s="367">
        <v>12592</v>
      </c>
      <c r="L20" s="367">
        <v>1021084</v>
      </c>
      <c r="M20" s="346">
        <v>399</v>
      </c>
      <c r="N20" s="346">
        <v>120055</v>
      </c>
      <c r="O20" s="94">
        <v>3300</v>
      </c>
    </row>
    <row r="21" spans="1:15" ht="18" customHeight="1" x14ac:dyDescent="0.15">
      <c r="A21" s="368">
        <v>26</v>
      </c>
      <c r="B21" s="799">
        <v>431227</v>
      </c>
      <c r="C21" s="800"/>
      <c r="D21" s="346">
        <v>9919287</v>
      </c>
      <c r="E21" s="346">
        <v>7186199</v>
      </c>
      <c r="F21" s="346">
        <v>2387971</v>
      </c>
      <c r="G21" s="346">
        <v>345117</v>
      </c>
      <c r="H21" s="367">
        <v>23</v>
      </c>
      <c r="I21" s="367">
        <v>300</v>
      </c>
      <c r="J21" s="367">
        <v>217</v>
      </c>
      <c r="K21" s="367">
        <v>13537</v>
      </c>
      <c r="L21" s="367">
        <v>1103439</v>
      </c>
      <c r="M21" s="367">
        <v>366</v>
      </c>
      <c r="N21" s="367">
        <v>106244</v>
      </c>
      <c r="O21" s="164">
        <v>3360</v>
      </c>
    </row>
    <row r="22" spans="1:15" ht="18" customHeight="1" x14ac:dyDescent="0.15">
      <c r="A22" s="34">
        <v>27</v>
      </c>
      <c r="B22" s="799">
        <v>420967</v>
      </c>
      <c r="C22" s="800"/>
      <c r="D22" s="346">
        <v>9764944</v>
      </c>
      <c r="E22" s="346">
        <v>7058308</v>
      </c>
      <c r="F22" s="346">
        <v>2380265</v>
      </c>
      <c r="G22" s="346">
        <v>326371</v>
      </c>
      <c r="H22" s="367">
        <v>23</v>
      </c>
      <c r="I22" s="367">
        <v>311</v>
      </c>
      <c r="J22" s="367">
        <v>225</v>
      </c>
      <c r="K22" s="367">
        <v>14198</v>
      </c>
      <c r="L22" s="367">
        <v>1091344</v>
      </c>
      <c r="M22" s="367">
        <v>359</v>
      </c>
      <c r="N22" s="367">
        <v>105072</v>
      </c>
      <c r="O22" s="94">
        <v>3240</v>
      </c>
    </row>
    <row r="23" spans="1:15" s="399" customFormat="1" ht="18" customHeight="1" x14ac:dyDescent="0.15">
      <c r="A23" s="368">
        <v>28</v>
      </c>
      <c r="B23" s="799">
        <f>401416+7323</f>
        <v>408739</v>
      </c>
      <c r="C23" s="800"/>
      <c r="D23" s="346">
        <f>9417264+147503</f>
        <v>9564767</v>
      </c>
      <c r="E23" s="346">
        <f>6780411+102857</f>
        <v>6883268</v>
      </c>
      <c r="F23" s="346">
        <f>2338993+40875</f>
        <v>2379868</v>
      </c>
      <c r="G23" s="346">
        <f>297861+3770</f>
        <v>301631</v>
      </c>
      <c r="H23" s="367">
        <v>23</v>
      </c>
      <c r="I23" s="367">
        <f>D23/[1]‐122‐!E12</f>
        <v>304.77541981327471</v>
      </c>
      <c r="J23" s="367">
        <f>E23/[1]‐122‐!E12</f>
        <v>219.33110282637097</v>
      </c>
      <c r="K23" s="367">
        <f>14205+143</f>
        <v>14348</v>
      </c>
      <c r="L23" s="367">
        <f>1100740+14713</f>
        <v>1115453</v>
      </c>
      <c r="M23" s="367">
        <v>334</v>
      </c>
      <c r="N23" s="367">
        <v>93116</v>
      </c>
      <c r="O23" s="164">
        <v>3270</v>
      </c>
    </row>
    <row r="24" spans="1:15" s="399" customFormat="1" ht="18" customHeight="1" thickBot="1" x14ac:dyDescent="0.2">
      <c r="A24" s="377">
        <v>29</v>
      </c>
      <c r="B24" s="1266">
        <f>391273+3294</f>
        <v>394567</v>
      </c>
      <c r="C24" s="1267"/>
      <c r="D24" s="397">
        <v>9540879</v>
      </c>
      <c r="E24" s="397">
        <v>6859122</v>
      </c>
      <c r="F24" s="397">
        <v>2387412</v>
      </c>
      <c r="G24" s="397">
        <v>294345</v>
      </c>
      <c r="H24" s="402">
        <f>D24/B24</f>
        <v>24.180630919463614</v>
      </c>
      <c r="I24" s="402">
        <f>D24/E13</f>
        <v>338.26906576848074</v>
      </c>
      <c r="J24" s="402">
        <f>E24/E13</f>
        <v>243.1881581279915</v>
      </c>
      <c r="K24" s="402">
        <v>14551</v>
      </c>
      <c r="L24" s="402">
        <v>1129450</v>
      </c>
      <c r="M24" s="402">
        <v>280</v>
      </c>
      <c r="N24" s="402">
        <v>76492</v>
      </c>
      <c r="O24" s="244">
        <v>2910</v>
      </c>
    </row>
    <row r="25" spans="1:15" ht="15" customHeight="1" x14ac:dyDescent="0.15">
      <c r="A25" s="5" t="s">
        <v>510</v>
      </c>
      <c r="O25" s="8" t="s">
        <v>309</v>
      </c>
    </row>
    <row r="26" spans="1:15" ht="12" customHeight="1" x14ac:dyDescent="0.15"/>
    <row r="27" spans="1:15" ht="15" customHeight="1" thickBot="1" x14ac:dyDescent="0.2">
      <c r="A27" s="5" t="s">
        <v>503</v>
      </c>
      <c r="O27" s="8" t="s">
        <v>326</v>
      </c>
    </row>
    <row r="28" spans="1:15" ht="18.75" customHeight="1" thickBot="1" x14ac:dyDescent="0.2">
      <c r="A28" s="504" t="s">
        <v>214</v>
      </c>
      <c r="B28" s="33"/>
      <c r="C28" s="91"/>
      <c r="D28" s="91"/>
      <c r="E28" s="378" t="s">
        <v>327</v>
      </c>
      <c r="F28" s="91"/>
      <c r="G28" s="95"/>
      <c r="H28" s="506" t="s">
        <v>328</v>
      </c>
      <c r="I28" s="506"/>
      <c r="J28" s="506"/>
      <c r="K28" s="506"/>
      <c r="L28" s="506"/>
      <c r="M28" s="507" t="s">
        <v>329</v>
      </c>
      <c r="N28" s="507"/>
      <c r="O28" s="849"/>
    </row>
    <row r="29" spans="1:15" ht="18.75" customHeight="1" x14ac:dyDescent="0.15">
      <c r="A29" s="892"/>
      <c r="B29" s="27" t="s">
        <v>330</v>
      </c>
      <c r="C29" s="27"/>
      <c r="D29" s="365" t="s">
        <v>331</v>
      </c>
      <c r="E29" s="365" t="s">
        <v>332</v>
      </c>
      <c r="F29" s="365" t="s">
        <v>333</v>
      </c>
      <c r="G29" s="370" t="s">
        <v>334</v>
      </c>
      <c r="H29" s="370" t="s">
        <v>16</v>
      </c>
      <c r="I29" s="365" t="s">
        <v>335</v>
      </c>
      <c r="J29" s="365" t="s">
        <v>336</v>
      </c>
      <c r="K29" s="365" t="s">
        <v>337</v>
      </c>
      <c r="L29" s="365" t="s">
        <v>338</v>
      </c>
      <c r="M29" s="843" t="s">
        <v>339</v>
      </c>
      <c r="N29" s="843"/>
      <c r="O29" s="400" t="s">
        <v>112</v>
      </c>
    </row>
    <row r="30" spans="1:15" ht="18" customHeight="1" x14ac:dyDescent="0.15">
      <c r="A30" s="368" t="s">
        <v>654</v>
      </c>
      <c r="B30" s="1264">
        <f>SUM(D30:F30)</f>
        <v>27582</v>
      </c>
      <c r="C30" s="1265"/>
      <c r="D30" s="155">
        <v>20214</v>
      </c>
      <c r="E30" s="155">
        <v>260</v>
      </c>
      <c r="F30" s="155">
        <v>7108</v>
      </c>
      <c r="G30" s="136">
        <v>0</v>
      </c>
      <c r="H30" s="374">
        <f>SUM(I30:L30)</f>
        <v>12512</v>
      </c>
      <c r="I30" s="367">
        <v>1622</v>
      </c>
      <c r="J30" s="367">
        <v>8353</v>
      </c>
      <c r="K30" s="137">
        <v>1661</v>
      </c>
      <c r="L30" s="367">
        <v>876</v>
      </c>
      <c r="M30" s="1250" t="s">
        <v>585</v>
      </c>
      <c r="N30" s="1250"/>
      <c r="O30" s="198">
        <v>43.5</v>
      </c>
    </row>
    <row r="31" spans="1:15" ht="18" customHeight="1" x14ac:dyDescent="0.15">
      <c r="A31" s="34">
        <v>26</v>
      </c>
      <c r="B31" s="1254">
        <f>SUM(D31:F31)</f>
        <v>26671</v>
      </c>
      <c r="C31" s="1255"/>
      <c r="D31" s="155">
        <v>19471</v>
      </c>
      <c r="E31" s="155">
        <v>260</v>
      </c>
      <c r="F31" s="155">
        <v>6940</v>
      </c>
      <c r="G31" s="181">
        <v>0</v>
      </c>
      <c r="H31" s="367">
        <f>SUM(I31:L31)</f>
        <v>11149</v>
      </c>
      <c r="I31" s="367">
        <v>1639</v>
      </c>
      <c r="J31" s="367">
        <v>6915</v>
      </c>
      <c r="K31" s="137">
        <v>1776</v>
      </c>
      <c r="L31" s="367">
        <v>819</v>
      </c>
      <c r="M31" s="800" t="s">
        <v>586</v>
      </c>
      <c r="N31" s="800"/>
      <c r="O31" s="198">
        <v>45.8</v>
      </c>
    </row>
    <row r="32" spans="1:15" ht="18" customHeight="1" x14ac:dyDescent="0.15">
      <c r="A32" s="368">
        <v>27</v>
      </c>
      <c r="B32" s="1257">
        <f>SUM(D32:F32)</f>
        <v>25569</v>
      </c>
      <c r="C32" s="1255"/>
      <c r="D32" s="155">
        <v>18626</v>
      </c>
      <c r="E32" s="155">
        <v>258</v>
      </c>
      <c r="F32" s="155">
        <v>6685</v>
      </c>
      <c r="G32" s="181">
        <v>0</v>
      </c>
      <c r="H32" s="367">
        <f>SUM(I32:L32)</f>
        <v>10120</v>
      </c>
      <c r="I32" s="367">
        <v>1674</v>
      </c>
      <c r="J32" s="367">
        <v>6079</v>
      </c>
      <c r="K32" s="137">
        <v>1690</v>
      </c>
      <c r="L32" s="367">
        <v>677</v>
      </c>
      <c r="M32" s="800" t="s">
        <v>587</v>
      </c>
      <c r="N32" s="800"/>
      <c r="O32" s="198">
        <v>44.5</v>
      </c>
    </row>
    <row r="33" spans="1:15" s="399" customFormat="1" ht="18" customHeight="1" x14ac:dyDescent="0.15">
      <c r="A33" s="183">
        <v>28</v>
      </c>
      <c r="B33" s="1256">
        <f>SUM(D33:F33)</f>
        <v>24308</v>
      </c>
      <c r="C33" s="1256"/>
      <c r="D33" s="155">
        <v>17525</v>
      </c>
      <c r="E33" s="155">
        <v>259</v>
      </c>
      <c r="F33" s="155">
        <v>6524</v>
      </c>
      <c r="G33" s="181">
        <v>0</v>
      </c>
      <c r="H33" s="367">
        <f>SUM(I33:L33)</f>
        <v>10010</v>
      </c>
      <c r="I33" s="367">
        <v>1648</v>
      </c>
      <c r="J33" s="367">
        <v>5639</v>
      </c>
      <c r="K33" s="398">
        <v>1779</v>
      </c>
      <c r="L33" s="367">
        <v>944</v>
      </c>
      <c r="M33" s="800" t="s">
        <v>593</v>
      </c>
      <c r="N33" s="800"/>
      <c r="O33" s="198">
        <v>46.4</v>
      </c>
    </row>
    <row r="34" spans="1:15" s="234" customFormat="1" ht="18" customHeight="1" thickBot="1" x14ac:dyDescent="0.2">
      <c r="A34" s="377">
        <v>29</v>
      </c>
      <c r="B34" s="1258">
        <f>SUM(D34:F34)</f>
        <v>23378</v>
      </c>
      <c r="C34" s="1258"/>
      <c r="D34" s="229">
        <v>16797</v>
      </c>
      <c r="E34" s="229">
        <v>215</v>
      </c>
      <c r="F34" s="229">
        <v>6366</v>
      </c>
      <c r="G34" s="230">
        <v>0</v>
      </c>
      <c r="H34" s="231">
        <f>SUM(I34:L34)</f>
        <v>9487</v>
      </c>
      <c r="I34" s="231">
        <v>1663</v>
      </c>
      <c r="J34" s="231">
        <v>5124</v>
      </c>
      <c r="K34" s="232">
        <v>1751</v>
      </c>
      <c r="L34" s="231">
        <v>949</v>
      </c>
      <c r="M34" s="1263" t="s">
        <v>750</v>
      </c>
      <c r="N34" s="1263"/>
      <c r="O34" s="233">
        <v>48.2</v>
      </c>
    </row>
    <row r="35" spans="1:15" ht="15" customHeight="1" x14ac:dyDescent="0.15">
      <c r="A35" s="1259" t="s">
        <v>521</v>
      </c>
      <c r="B35" s="1260"/>
      <c r="C35" s="1260"/>
      <c r="D35" s="1260"/>
      <c r="E35" s="1260"/>
      <c r="F35" s="348"/>
      <c r="O35" s="8" t="s">
        <v>340</v>
      </c>
    </row>
    <row r="36" spans="1:15" ht="12" customHeight="1" x14ac:dyDescent="0.15">
      <c r="A36" s="5" t="s">
        <v>341</v>
      </c>
      <c r="F36" s="348"/>
    </row>
    <row r="37" spans="1:15" ht="15" customHeight="1" thickBot="1" x14ac:dyDescent="0.2">
      <c r="A37" s="5" t="s">
        <v>511</v>
      </c>
      <c r="O37" s="8" t="s">
        <v>213</v>
      </c>
    </row>
    <row r="38" spans="1:15" ht="18.75" customHeight="1" thickBot="1" x14ac:dyDescent="0.2">
      <c r="A38" s="96"/>
      <c r="B38" s="502" t="s">
        <v>342</v>
      </c>
      <c r="C38" s="502"/>
      <c r="D38" s="33" t="s">
        <v>343</v>
      </c>
      <c r="E38" s="91"/>
      <c r="F38" s="91"/>
      <c r="G38" s="91"/>
      <c r="H38" s="91" t="s">
        <v>344</v>
      </c>
      <c r="I38" s="11"/>
      <c r="J38" s="11"/>
      <c r="K38" s="11"/>
      <c r="L38" s="502" t="s">
        <v>345</v>
      </c>
      <c r="M38" s="502"/>
      <c r="N38" s="507" t="s">
        <v>346</v>
      </c>
      <c r="O38" s="849"/>
    </row>
    <row r="39" spans="1:15" ht="18.75" customHeight="1" x14ac:dyDescent="0.15">
      <c r="A39" s="368" t="s">
        <v>214</v>
      </c>
      <c r="B39" s="27" t="s">
        <v>347</v>
      </c>
      <c r="C39" s="97"/>
      <c r="D39" s="27" t="s">
        <v>348</v>
      </c>
      <c r="E39" s="97"/>
      <c r="F39" s="27" t="s">
        <v>349</v>
      </c>
      <c r="G39" s="97"/>
      <c r="H39" s="866" t="s">
        <v>350</v>
      </c>
      <c r="I39" s="866"/>
      <c r="J39" s="866" t="s">
        <v>351</v>
      </c>
      <c r="K39" s="866"/>
      <c r="L39" s="854"/>
      <c r="M39" s="854"/>
      <c r="N39" s="1261"/>
      <c r="O39" s="1262"/>
    </row>
    <row r="40" spans="1:15" ht="18.75" customHeight="1" x14ac:dyDescent="0.15">
      <c r="A40" s="92"/>
      <c r="B40" s="365" t="s">
        <v>279</v>
      </c>
      <c r="C40" s="365" t="s">
        <v>352</v>
      </c>
      <c r="D40" s="365" t="s">
        <v>279</v>
      </c>
      <c r="E40" s="365" t="s">
        <v>352</v>
      </c>
      <c r="F40" s="365" t="s">
        <v>279</v>
      </c>
      <c r="G40" s="370" t="s">
        <v>352</v>
      </c>
      <c r="H40" s="370" t="s">
        <v>279</v>
      </c>
      <c r="I40" s="370" t="s">
        <v>352</v>
      </c>
      <c r="J40" s="365" t="s">
        <v>279</v>
      </c>
      <c r="K40" s="370" t="s">
        <v>352</v>
      </c>
      <c r="L40" s="365" t="s">
        <v>279</v>
      </c>
      <c r="M40" s="370" t="s">
        <v>352</v>
      </c>
      <c r="N40" s="32" t="s">
        <v>279</v>
      </c>
      <c r="O40" s="400" t="s">
        <v>352</v>
      </c>
    </row>
    <row r="41" spans="1:15" ht="18" customHeight="1" x14ac:dyDescent="0.15">
      <c r="A41" s="368" t="s">
        <v>654</v>
      </c>
      <c r="B41" s="214">
        <v>0</v>
      </c>
      <c r="C41" s="215">
        <v>0</v>
      </c>
      <c r="D41" s="162">
        <f t="shared" ref="D41:D43" si="0">F41+H41+J41</f>
        <v>18003</v>
      </c>
      <c r="E41" s="162">
        <f>G41+I41+K41</f>
        <v>12197604</v>
      </c>
      <c r="F41" s="3">
        <v>15530</v>
      </c>
      <c r="G41" s="12">
        <v>10037704</v>
      </c>
      <c r="H41" s="12">
        <v>2192</v>
      </c>
      <c r="I41" s="12">
        <v>1943685</v>
      </c>
      <c r="J41" s="12">
        <v>281</v>
      </c>
      <c r="K41" s="12">
        <v>216215</v>
      </c>
      <c r="L41" s="12">
        <v>13</v>
      </c>
      <c r="M41" s="12">
        <v>4923</v>
      </c>
      <c r="N41" s="12">
        <v>15</v>
      </c>
      <c r="O41" s="163">
        <v>2475</v>
      </c>
    </row>
    <row r="42" spans="1:15" ht="18" customHeight="1" x14ac:dyDescent="0.15">
      <c r="A42" s="34">
        <v>26</v>
      </c>
      <c r="B42" s="214">
        <v>0</v>
      </c>
      <c r="C42" s="215">
        <v>0</v>
      </c>
      <c r="D42" s="12">
        <f t="shared" si="0"/>
        <v>20093</v>
      </c>
      <c r="E42" s="12">
        <f>G42+I42+K42</f>
        <v>13150988</v>
      </c>
      <c r="F42" s="12">
        <v>17500</v>
      </c>
      <c r="G42" s="12">
        <v>10928090</v>
      </c>
      <c r="H42" s="12">
        <v>2303</v>
      </c>
      <c r="I42" s="12">
        <v>2006087</v>
      </c>
      <c r="J42" s="12">
        <v>290</v>
      </c>
      <c r="K42" s="12">
        <v>216811</v>
      </c>
      <c r="L42" s="12">
        <v>11</v>
      </c>
      <c r="M42" s="12">
        <v>4221</v>
      </c>
      <c r="N42" s="12">
        <v>15</v>
      </c>
      <c r="O42" s="163">
        <v>2000</v>
      </c>
    </row>
    <row r="43" spans="1:15" ht="18" customHeight="1" x14ac:dyDescent="0.15">
      <c r="A43" s="368">
        <v>27</v>
      </c>
      <c r="B43" s="214">
        <v>0</v>
      </c>
      <c r="C43" s="215">
        <v>0</v>
      </c>
      <c r="D43" s="12">
        <f t="shared" si="0"/>
        <v>20912</v>
      </c>
      <c r="E43" s="12">
        <f>G43+I43+K43</f>
        <v>13649824</v>
      </c>
      <c r="F43" s="12">
        <v>18256</v>
      </c>
      <c r="G43" s="12">
        <v>11359261</v>
      </c>
      <c r="H43" s="12">
        <v>2356</v>
      </c>
      <c r="I43" s="12">
        <v>2063039</v>
      </c>
      <c r="J43" s="12">
        <v>300</v>
      </c>
      <c r="K43" s="12">
        <v>227524</v>
      </c>
      <c r="L43" s="12">
        <v>7</v>
      </c>
      <c r="M43" s="12">
        <v>2656</v>
      </c>
      <c r="N43" s="12">
        <v>7</v>
      </c>
      <c r="O43" s="163">
        <v>865</v>
      </c>
    </row>
    <row r="44" spans="1:15" s="399" customFormat="1" ht="18" customHeight="1" x14ac:dyDescent="0.15">
      <c r="A44" s="182">
        <v>28</v>
      </c>
      <c r="B44" s="214">
        <v>0</v>
      </c>
      <c r="C44" s="215">
        <v>0</v>
      </c>
      <c r="D44" s="12">
        <f>F44+H44+J44</f>
        <v>20893</v>
      </c>
      <c r="E44" s="12">
        <f>G44+I44+K44</f>
        <v>13890302</v>
      </c>
      <c r="F44" s="12">
        <v>18201</v>
      </c>
      <c r="G44" s="12">
        <v>11562647</v>
      </c>
      <c r="H44" s="12">
        <v>2402</v>
      </c>
      <c r="I44" s="12">
        <v>2103985</v>
      </c>
      <c r="J44" s="12">
        <v>290</v>
      </c>
      <c r="K44" s="12">
        <v>223670</v>
      </c>
      <c r="L44" s="12">
        <v>5</v>
      </c>
      <c r="M44" s="12">
        <v>1806</v>
      </c>
      <c r="N44" s="12">
        <v>3</v>
      </c>
      <c r="O44" s="163">
        <v>360</v>
      </c>
    </row>
    <row r="45" spans="1:15" s="234" customFormat="1" ht="18" customHeight="1" thickBot="1" x14ac:dyDescent="0.2">
      <c r="A45" s="377">
        <v>29</v>
      </c>
      <c r="B45" s="235">
        <v>0</v>
      </c>
      <c r="C45" s="236">
        <v>0</v>
      </c>
      <c r="D45" s="237">
        <f>F45+H45+J45</f>
        <v>22312</v>
      </c>
      <c r="E45" s="237">
        <f>G45+I45+K45</f>
        <v>14522869</v>
      </c>
      <c r="F45" s="238">
        <v>19560</v>
      </c>
      <c r="G45" s="238">
        <v>12150529</v>
      </c>
      <c r="H45" s="238">
        <v>2453</v>
      </c>
      <c r="I45" s="238">
        <v>2145539</v>
      </c>
      <c r="J45" s="238">
        <v>299</v>
      </c>
      <c r="K45" s="238">
        <v>226801</v>
      </c>
      <c r="L45" s="238">
        <v>8</v>
      </c>
      <c r="M45" s="238">
        <v>2823</v>
      </c>
      <c r="N45" s="343" t="s">
        <v>714</v>
      </c>
      <c r="O45" s="344" t="s">
        <v>714</v>
      </c>
    </row>
    <row r="46" spans="1:15" ht="15" customHeight="1" x14ac:dyDescent="0.15">
      <c r="O46" s="8" t="s">
        <v>340</v>
      </c>
    </row>
    <row r="48" spans="1:15" ht="17.45" customHeight="1" x14ac:dyDescent="0.15">
      <c r="G48" s="35"/>
    </row>
    <row r="49" spans="7:7" ht="17.45" customHeight="1" x14ac:dyDescent="0.15">
      <c r="G49" s="17"/>
    </row>
  </sheetData>
  <sheetProtection sheet="1" objects="1" scenarios="1"/>
  <mergeCells count="75">
    <mergeCell ref="B23:C23"/>
    <mergeCell ref="A35:E35"/>
    <mergeCell ref="B24:C24"/>
    <mergeCell ref="B38:C38"/>
    <mergeCell ref="L38:M39"/>
    <mergeCell ref="J39:K39"/>
    <mergeCell ref="A28:A29"/>
    <mergeCell ref="B34:C34"/>
    <mergeCell ref="B32:C32"/>
    <mergeCell ref="B33:C33"/>
    <mergeCell ref="B31:C31"/>
    <mergeCell ref="B30:C30"/>
    <mergeCell ref="N38:O39"/>
    <mergeCell ref="H39:I39"/>
    <mergeCell ref="L11:M11"/>
    <mergeCell ref="L13:M13"/>
    <mergeCell ref="M29:N29"/>
    <mergeCell ref="M34:N34"/>
    <mergeCell ref="H28:L28"/>
    <mergeCell ref="M28:O28"/>
    <mergeCell ref="M33:N33"/>
    <mergeCell ref="M32:N32"/>
    <mergeCell ref="M31:N31"/>
    <mergeCell ref="M30:N30"/>
    <mergeCell ref="B20:C20"/>
    <mergeCell ref="B21:C21"/>
    <mergeCell ref="B22:C22"/>
    <mergeCell ref="N13:O13"/>
    <mergeCell ref="K18:K19"/>
    <mergeCell ref="M18:M19"/>
    <mergeCell ref="N18:N19"/>
    <mergeCell ref="K17:L17"/>
    <mergeCell ref="M17:O17"/>
    <mergeCell ref="B18:C19"/>
    <mergeCell ref="A4:G4"/>
    <mergeCell ref="H4:O4"/>
    <mergeCell ref="A7:A8"/>
    <mergeCell ref="B7:D7"/>
    <mergeCell ref="E7:G7"/>
    <mergeCell ref="L7:O7"/>
    <mergeCell ref="F8:G8"/>
    <mergeCell ref="L8:M8"/>
    <mergeCell ref="H7:I7"/>
    <mergeCell ref="J8:K8"/>
    <mergeCell ref="N8:O8"/>
    <mergeCell ref="J7:K7"/>
    <mergeCell ref="B8:C8"/>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F9:G9"/>
    <mergeCell ref="E18:E19"/>
    <mergeCell ref="F18:F19"/>
    <mergeCell ref="D18:D19"/>
    <mergeCell ref="F12:G12"/>
    <mergeCell ref="F13:G13"/>
    <mergeCell ref="F10:G10"/>
    <mergeCell ref="B9:C9"/>
    <mergeCell ref="B10:C10"/>
    <mergeCell ref="B11:C11"/>
    <mergeCell ref="B12:C12"/>
    <mergeCell ref="B13:C13"/>
  </mergeCells>
  <phoneticPr fontId="22"/>
  <printOptions horizontalCentered="1"/>
  <pageMargins left="0.59055118110236227" right="0.59055118110236227" top="0.59055118110236227" bottom="0.59055118110236227" header="0.39370078740157483" footer="0.39370078740157483"/>
  <pageSetup paperSize="9" firstPageNumber="123" orientation="portrait" useFirstPageNumber="1" verticalDpi="300" r:id="rId1"/>
  <headerFooter scaleWithDoc="0" alignWithMargins="0">
    <oddHeader>&amp;R社会･福祉</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view="pageBreakPreview" zoomScaleNormal="100" zoomScaleSheetLayoutView="100" workbookViewId="0">
      <selection activeCell="N22" sqref="N1:O1048576"/>
    </sheetView>
  </sheetViews>
  <sheetFormatPr defaultRowHeight="15.95" customHeight="1" x14ac:dyDescent="0.15"/>
  <cols>
    <col min="1" max="1" width="11.7109375" style="55" customWidth="1"/>
    <col min="2" max="12" width="8" style="55" customWidth="1"/>
    <col min="13" max="13" width="9.140625" style="55"/>
    <col min="14" max="15" width="0" style="55" hidden="1" customWidth="1"/>
    <col min="16" max="16384" width="9.140625" style="55"/>
  </cols>
  <sheetData>
    <row r="1" spans="1:17" ht="5.0999999999999996" customHeight="1" x14ac:dyDescent="0.15">
      <c r="B1" s="54"/>
      <c r="C1" s="54"/>
      <c r="D1" s="54"/>
      <c r="E1" s="54"/>
      <c r="F1" s="54"/>
      <c r="G1" s="54"/>
      <c r="H1" s="54"/>
      <c r="I1" s="54"/>
      <c r="J1" s="54"/>
      <c r="K1" s="54"/>
      <c r="L1" s="54"/>
      <c r="M1" s="54"/>
      <c r="N1" s="54"/>
      <c r="O1" s="54"/>
      <c r="P1" s="54"/>
      <c r="Q1" s="54"/>
    </row>
    <row r="2" spans="1:17" ht="15" customHeight="1" x14ac:dyDescent="0.15">
      <c r="A2" s="57" t="s">
        <v>353</v>
      </c>
      <c r="B2" s="54"/>
      <c r="C2" s="54"/>
      <c r="D2" s="54"/>
      <c r="E2" s="54"/>
      <c r="F2" s="54"/>
      <c r="G2" s="54"/>
      <c r="H2" s="54"/>
      <c r="I2" s="54"/>
      <c r="J2" s="54"/>
      <c r="K2" s="54"/>
      <c r="L2" s="54"/>
      <c r="M2" s="54"/>
      <c r="N2" s="54"/>
      <c r="O2" s="54"/>
      <c r="P2" s="54"/>
      <c r="Q2" s="54"/>
    </row>
    <row r="3" spans="1:17" ht="5.0999999999999996" customHeight="1" x14ac:dyDescent="0.15">
      <c r="B3" s="54"/>
      <c r="C3" s="54"/>
      <c r="D3" s="54"/>
      <c r="E3" s="54"/>
      <c r="F3" s="54"/>
      <c r="G3" s="54"/>
      <c r="H3" s="54"/>
      <c r="I3" s="54"/>
      <c r="J3" s="54"/>
      <c r="K3" s="54"/>
      <c r="L3" s="54"/>
      <c r="M3" s="54"/>
      <c r="N3" s="54"/>
      <c r="O3" s="54"/>
      <c r="P3" s="54"/>
      <c r="Q3" s="54"/>
    </row>
    <row r="4" spans="1:17" ht="50.1" customHeight="1" x14ac:dyDescent="0.15">
      <c r="A4" s="1270" t="s">
        <v>354</v>
      </c>
      <c r="B4" s="1270"/>
      <c r="C4" s="1270"/>
      <c r="D4" s="1270"/>
      <c r="E4" s="1270"/>
      <c r="F4" s="1270"/>
      <c r="G4" s="1270"/>
      <c r="H4" s="1270"/>
      <c r="I4" s="1270"/>
      <c r="J4" s="1270"/>
      <c r="K4" s="1270"/>
      <c r="L4" s="1270"/>
      <c r="M4" s="54"/>
      <c r="N4" s="54"/>
      <c r="O4" s="54"/>
      <c r="P4" s="54"/>
      <c r="Q4" s="54"/>
    </row>
    <row r="5" spans="1:17" ht="15" customHeight="1" x14ac:dyDescent="0.15">
      <c r="A5" s="54"/>
      <c r="B5" s="54"/>
      <c r="C5" s="54"/>
      <c r="D5" s="54"/>
      <c r="E5" s="54"/>
      <c r="F5" s="54"/>
      <c r="G5" s="54"/>
      <c r="H5" s="54"/>
      <c r="I5" s="54"/>
      <c r="J5" s="54"/>
      <c r="K5" s="54"/>
      <c r="L5" s="54"/>
      <c r="M5" s="54"/>
      <c r="N5" s="54"/>
      <c r="O5" s="54"/>
      <c r="P5" s="54"/>
      <c r="Q5" s="54"/>
    </row>
    <row r="6" spans="1:17" ht="15" customHeight="1" thickBot="1" x14ac:dyDescent="0.2">
      <c r="A6" s="54" t="s">
        <v>603</v>
      </c>
      <c r="B6" s="54"/>
      <c r="C6" s="54"/>
      <c r="D6" s="54"/>
      <c r="E6" s="54"/>
      <c r="F6" s="54"/>
      <c r="G6" s="54"/>
      <c r="H6" s="54"/>
      <c r="I6" s="54"/>
      <c r="J6" s="54"/>
      <c r="K6" s="54"/>
      <c r="L6" s="56" t="s">
        <v>355</v>
      </c>
      <c r="M6" s="54"/>
      <c r="N6" s="54"/>
      <c r="O6" s="54"/>
      <c r="P6" s="54"/>
      <c r="Q6" s="54"/>
    </row>
    <row r="7" spans="1:17" ht="20.100000000000001" customHeight="1" thickBot="1" x14ac:dyDescent="0.2">
      <c r="A7" s="1274" t="s">
        <v>356</v>
      </c>
      <c r="B7" s="1185" t="s">
        <v>357</v>
      </c>
      <c r="C7" s="1185"/>
      <c r="D7" s="74" t="s">
        <v>364</v>
      </c>
      <c r="E7" s="73" t="s">
        <v>358</v>
      </c>
      <c r="F7" s="73" t="s">
        <v>359</v>
      </c>
      <c r="G7" s="74" t="s">
        <v>360</v>
      </c>
      <c r="H7" s="74" t="s">
        <v>361</v>
      </c>
      <c r="I7" s="74" t="s">
        <v>362</v>
      </c>
      <c r="J7" s="74" t="s">
        <v>363</v>
      </c>
      <c r="K7" s="74" t="s">
        <v>365</v>
      </c>
      <c r="L7" s="1277" t="s">
        <v>30</v>
      </c>
      <c r="M7" s="124"/>
      <c r="N7" s="54"/>
      <c r="O7" s="54"/>
      <c r="P7" s="54"/>
    </row>
    <row r="8" spans="1:17" ht="20.100000000000001" customHeight="1" x14ac:dyDescent="0.15">
      <c r="A8" s="1275"/>
      <c r="B8" s="1276"/>
      <c r="C8" s="1276"/>
      <c r="D8" s="76" t="s">
        <v>367</v>
      </c>
      <c r="E8" s="75" t="s">
        <v>366</v>
      </c>
      <c r="F8" s="75" t="s">
        <v>604</v>
      </c>
      <c r="G8" s="76" t="s">
        <v>367</v>
      </c>
      <c r="H8" s="76" t="s">
        <v>367</v>
      </c>
      <c r="I8" s="76" t="s">
        <v>367</v>
      </c>
      <c r="J8" s="76" t="s">
        <v>367</v>
      </c>
      <c r="K8" s="76" t="s">
        <v>368</v>
      </c>
      <c r="L8" s="1278"/>
      <c r="M8" s="124"/>
      <c r="N8" s="54"/>
      <c r="O8" s="54"/>
      <c r="P8" s="54"/>
    </row>
    <row r="9" spans="1:17" s="57" customFormat="1" ht="15" customHeight="1" x14ac:dyDescent="0.15">
      <c r="A9" s="72" t="s">
        <v>649</v>
      </c>
      <c r="B9" s="1271">
        <v>1473</v>
      </c>
      <c r="C9" s="1147"/>
      <c r="D9" s="169">
        <v>10</v>
      </c>
      <c r="E9" s="169">
        <v>8</v>
      </c>
      <c r="F9" s="169">
        <v>27</v>
      </c>
      <c r="G9" s="169">
        <v>85</v>
      </c>
      <c r="H9" s="169">
        <v>13</v>
      </c>
      <c r="I9" s="169">
        <v>32</v>
      </c>
      <c r="J9" s="169">
        <v>10</v>
      </c>
      <c r="K9" s="169">
        <v>8</v>
      </c>
      <c r="L9" s="246">
        <v>1280</v>
      </c>
      <c r="M9" s="77"/>
      <c r="N9" s="71"/>
      <c r="O9" s="71"/>
      <c r="P9" s="71"/>
    </row>
    <row r="10" spans="1:17" ht="15" customHeight="1" x14ac:dyDescent="0.15">
      <c r="A10" s="72">
        <v>26</v>
      </c>
      <c r="B10" s="1272">
        <v>1480</v>
      </c>
      <c r="C10" s="1273"/>
      <c r="D10" s="169">
        <v>20</v>
      </c>
      <c r="E10" s="169">
        <v>5</v>
      </c>
      <c r="F10" s="169">
        <v>11</v>
      </c>
      <c r="G10" s="169">
        <v>80</v>
      </c>
      <c r="H10" s="169">
        <v>10</v>
      </c>
      <c r="I10" s="169">
        <v>33</v>
      </c>
      <c r="J10" s="169">
        <v>3</v>
      </c>
      <c r="K10" s="169">
        <v>3</v>
      </c>
      <c r="L10" s="246">
        <v>1315</v>
      </c>
      <c r="M10" s="124"/>
      <c r="N10" s="54"/>
      <c r="O10" s="54"/>
      <c r="P10" s="54"/>
    </row>
    <row r="11" spans="1:17" ht="15" customHeight="1" x14ac:dyDescent="0.15">
      <c r="A11" s="72">
        <v>27</v>
      </c>
      <c r="B11" s="1279">
        <v>1413</v>
      </c>
      <c r="C11" s="1279"/>
      <c r="D11" s="169">
        <v>28</v>
      </c>
      <c r="E11" s="169">
        <v>4</v>
      </c>
      <c r="F11" s="169">
        <v>20</v>
      </c>
      <c r="G11" s="169">
        <v>66</v>
      </c>
      <c r="H11" s="169">
        <v>6</v>
      </c>
      <c r="I11" s="169">
        <v>30</v>
      </c>
      <c r="J11" s="169">
        <v>4</v>
      </c>
      <c r="K11" s="169">
        <v>0</v>
      </c>
      <c r="L11" s="246">
        <v>1255</v>
      </c>
      <c r="M11" s="124"/>
      <c r="N11" s="54"/>
      <c r="O11" s="54"/>
      <c r="P11" s="54"/>
    </row>
    <row r="12" spans="1:17" ht="15" customHeight="1" x14ac:dyDescent="0.15">
      <c r="A12" s="78">
        <v>28</v>
      </c>
      <c r="B12" s="1279">
        <v>1424</v>
      </c>
      <c r="C12" s="1279"/>
      <c r="D12" s="169">
        <v>24</v>
      </c>
      <c r="E12" s="169">
        <v>5</v>
      </c>
      <c r="F12" s="169">
        <v>22</v>
      </c>
      <c r="G12" s="169">
        <v>91</v>
      </c>
      <c r="H12" s="169">
        <v>5</v>
      </c>
      <c r="I12" s="169">
        <v>35</v>
      </c>
      <c r="J12" s="169">
        <v>8</v>
      </c>
      <c r="K12" s="169">
        <v>3</v>
      </c>
      <c r="L12" s="246">
        <v>1231</v>
      </c>
      <c r="M12" s="124"/>
      <c r="N12" s="54"/>
      <c r="O12" s="54"/>
      <c r="P12" s="54"/>
    </row>
    <row r="13" spans="1:17" ht="15" customHeight="1" x14ac:dyDescent="0.15">
      <c r="A13" s="299">
        <v>29</v>
      </c>
      <c r="B13" s="1280">
        <f>SUM(D13:L13)</f>
        <v>1374</v>
      </c>
      <c r="C13" s="1280"/>
      <c r="D13" s="203">
        <f>SUM($D$15:$D$26)</f>
        <v>15</v>
      </c>
      <c r="E13" s="203">
        <f>SUM($E$15:$E$26)</f>
        <v>5</v>
      </c>
      <c r="F13" s="203">
        <f>SUM($F$15:$F$26)</f>
        <v>12</v>
      </c>
      <c r="G13" s="203">
        <f>SUM($G$15:$G$26)</f>
        <v>53</v>
      </c>
      <c r="H13" s="203">
        <f>SUM($H$15:$H$26)</f>
        <v>3</v>
      </c>
      <c r="I13" s="203">
        <f>SUM($I$15:$I$26)</f>
        <v>25</v>
      </c>
      <c r="J13" s="203">
        <f>SUM($J$15:$J$26)</f>
        <v>9</v>
      </c>
      <c r="K13" s="203">
        <f>SUM($K$15:$K$26)</f>
        <v>2</v>
      </c>
      <c r="L13" s="247">
        <f>SUM($L$15:$L$26)</f>
        <v>1250</v>
      </c>
      <c r="M13" s="124"/>
      <c r="N13" s="54"/>
      <c r="O13" s="54"/>
      <c r="P13" s="54"/>
    </row>
    <row r="14" spans="1:17" ht="15" customHeight="1" x14ac:dyDescent="0.15">
      <c r="A14" s="197"/>
      <c r="B14" s="1281"/>
      <c r="C14" s="1281"/>
      <c r="D14" s="204"/>
      <c r="E14" s="204"/>
      <c r="F14" s="204"/>
      <c r="G14" s="204"/>
      <c r="H14" s="204"/>
      <c r="I14" s="204"/>
      <c r="J14" s="204"/>
      <c r="K14" s="204"/>
      <c r="L14" s="248"/>
      <c r="M14" s="124"/>
      <c r="N14" s="54"/>
      <c r="O14" s="54"/>
      <c r="P14" s="54"/>
    </row>
    <row r="15" spans="1:17" ht="15" customHeight="1" x14ac:dyDescent="0.15">
      <c r="A15" s="205" t="s">
        <v>650</v>
      </c>
      <c r="B15" s="1282">
        <f t="shared" ref="B15:B26" si="0">SUM(D15:L15)</f>
        <v>119</v>
      </c>
      <c r="C15" s="1282"/>
      <c r="D15" s="239">
        <v>0</v>
      </c>
      <c r="E15" s="239">
        <v>0</v>
      </c>
      <c r="F15" s="239">
        <v>0</v>
      </c>
      <c r="G15" s="239">
        <v>6</v>
      </c>
      <c r="H15" s="239">
        <v>0</v>
      </c>
      <c r="I15" s="239">
        <v>3</v>
      </c>
      <c r="J15" s="239">
        <v>0</v>
      </c>
      <c r="K15" s="239">
        <v>1</v>
      </c>
      <c r="L15" s="249">
        <v>109</v>
      </c>
      <c r="M15" s="124"/>
      <c r="N15" s="54"/>
      <c r="O15" s="54"/>
      <c r="P15" s="54"/>
    </row>
    <row r="16" spans="1:17" ht="15" customHeight="1" x14ac:dyDescent="0.15">
      <c r="A16" s="206" t="s">
        <v>570</v>
      </c>
      <c r="B16" s="1282">
        <f t="shared" si="0"/>
        <v>107</v>
      </c>
      <c r="C16" s="1282"/>
      <c r="D16" s="239">
        <v>3</v>
      </c>
      <c r="E16" s="239">
        <v>0</v>
      </c>
      <c r="F16" s="239">
        <v>1</v>
      </c>
      <c r="G16" s="239">
        <v>4</v>
      </c>
      <c r="H16" s="239">
        <v>0</v>
      </c>
      <c r="I16" s="239">
        <v>1</v>
      </c>
      <c r="J16" s="239">
        <v>0</v>
      </c>
      <c r="K16" s="239">
        <v>0</v>
      </c>
      <c r="L16" s="249">
        <v>98</v>
      </c>
      <c r="M16" s="124"/>
      <c r="N16" s="54"/>
      <c r="O16" s="54"/>
      <c r="P16" s="54"/>
    </row>
    <row r="17" spans="1:17" ht="15" customHeight="1" x14ac:dyDescent="0.15">
      <c r="A17" s="206" t="s">
        <v>571</v>
      </c>
      <c r="B17" s="1282">
        <f t="shared" si="0"/>
        <v>121</v>
      </c>
      <c r="C17" s="1282"/>
      <c r="D17" s="239">
        <v>1</v>
      </c>
      <c r="E17" s="239">
        <v>1</v>
      </c>
      <c r="F17" s="239">
        <v>1</v>
      </c>
      <c r="G17" s="239">
        <v>12</v>
      </c>
      <c r="H17" s="239">
        <v>0</v>
      </c>
      <c r="I17" s="239">
        <v>0</v>
      </c>
      <c r="J17" s="239">
        <v>2</v>
      </c>
      <c r="K17" s="239">
        <v>1</v>
      </c>
      <c r="L17" s="249">
        <v>103</v>
      </c>
      <c r="M17" s="124"/>
      <c r="N17" s="54"/>
      <c r="O17" s="54"/>
      <c r="P17" s="54"/>
    </row>
    <row r="18" spans="1:17" ht="15" customHeight="1" x14ac:dyDescent="0.15">
      <c r="A18" s="206" t="s">
        <v>572</v>
      </c>
      <c r="B18" s="1282">
        <f>SUM(D18:L18)</f>
        <v>117</v>
      </c>
      <c r="C18" s="1282"/>
      <c r="D18" s="239">
        <v>3</v>
      </c>
      <c r="E18" s="239">
        <v>0</v>
      </c>
      <c r="F18" s="239">
        <v>1</v>
      </c>
      <c r="G18" s="239">
        <v>7</v>
      </c>
      <c r="H18" s="239">
        <v>0</v>
      </c>
      <c r="I18" s="239">
        <v>1</v>
      </c>
      <c r="J18" s="239">
        <v>0</v>
      </c>
      <c r="K18" s="239">
        <v>0</v>
      </c>
      <c r="L18" s="249">
        <v>105</v>
      </c>
      <c r="M18" s="124"/>
      <c r="N18" s="54"/>
      <c r="O18" s="54"/>
      <c r="P18" s="54"/>
    </row>
    <row r="19" spans="1:17" ht="15" customHeight="1" x14ac:dyDescent="0.15">
      <c r="A19" s="206" t="s">
        <v>573</v>
      </c>
      <c r="B19" s="1282">
        <f t="shared" si="0"/>
        <v>132</v>
      </c>
      <c r="C19" s="1282"/>
      <c r="D19" s="239">
        <v>0</v>
      </c>
      <c r="E19" s="239">
        <v>1</v>
      </c>
      <c r="F19" s="239">
        <v>2</v>
      </c>
      <c r="G19" s="239">
        <v>3</v>
      </c>
      <c r="H19" s="239">
        <v>0</v>
      </c>
      <c r="I19" s="239">
        <v>4</v>
      </c>
      <c r="J19" s="239">
        <v>1</v>
      </c>
      <c r="K19" s="239">
        <v>0</v>
      </c>
      <c r="L19" s="249">
        <v>121</v>
      </c>
      <c r="M19" s="124"/>
      <c r="N19" s="54"/>
      <c r="O19" s="54"/>
      <c r="P19" s="54"/>
    </row>
    <row r="20" spans="1:17" ht="15" customHeight="1" x14ac:dyDescent="0.15">
      <c r="A20" s="206" t="s">
        <v>574</v>
      </c>
      <c r="B20" s="1282">
        <f t="shared" si="0"/>
        <v>121</v>
      </c>
      <c r="C20" s="1282"/>
      <c r="D20" s="239">
        <v>1</v>
      </c>
      <c r="E20" s="239">
        <v>0</v>
      </c>
      <c r="F20" s="239">
        <v>1</v>
      </c>
      <c r="G20" s="239">
        <v>2</v>
      </c>
      <c r="H20" s="239">
        <v>1</v>
      </c>
      <c r="I20" s="239">
        <v>3</v>
      </c>
      <c r="J20" s="239">
        <v>1</v>
      </c>
      <c r="K20" s="239">
        <v>0</v>
      </c>
      <c r="L20" s="249">
        <v>112</v>
      </c>
      <c r="M20" s="124"/>
      <c r="N20" s="54"/>
      <c r="O20" s="54"/>
      <c r="P20" s="54"/>
    </row>
    <row r="21" spans="1:17" ht="15" customHeight="1" x14ac:dyDescent="0.15">
      <c r="A21" s="206" t="s">
        <v>575</v>
      </c>
      <c r="B21" s="1282">
        <f t="shared" si="0"/>
        <v>115</v>
      </c>
      <c r="C21" s="1282"/>
      <c r="D21" s="239">
        <v>0</v>
      </c>
      <c r="E21" s="239">
        <v>2</v>
      </c>
      <c r="F21" s="239">
        <v>3</v>
      </c>
      <c r="G21" s="239">
        <v>1</v>
      </c>
      <c r="H21" s="239">
        <v>0</v>
      </c>
      <c r="I21" s="239">
        <v>2</v>
      </c>
      <c r="J21" s="239">
        <v>0</v>
      </c>
      <c r="K21" s="239">
        <v>0</v>
      </c>
      <c r="L21" s="249">
        <v>107</v>
      </c>
      <c r="M21" s="124"/>
      <c r="N21" s="54"/>
      <c r="O21" s="54"/>
      <c r="P21" s="54"/>
    </row>
    <row r="22" spans="1:17" ht="15" customHeight="1" x14ac:dyDescent="0.15">
      <c r="A22" s="206" t="s">
        <v>576</v>
      </c>
      <c r="B22" s="1282">
        <f t="shared" si="0"/>
        <v>107</v>
      </c>
      <c r="C22" s="1282"/>
      <c r="D22" s="239">
        <v>1</v>
      </c>
      <c r="E22" s="239">
        <v>1</v>
      </c>
      <c r="F22" s="239">
        <v>0</v>
      </c>
      <c r="G22" s="239">
        <v>4</v>
      </c>
      <c r="H22" s="239">
        <v>1</v>
      </c>
      <c r="I22" s="239">
        <v>2</v>
      </c>
      <c r="J22" s="239">
        <v>1</v>
      </c>
      <c r="K22" s="239">
        <v>0</v>
      </c>
      <c r="L22" s="249">
        <v>97</v>
      </c>
      <c r="M22" s="124"/>
      <c r="N22" s="54"/>
      <c r="O22" s="54"/>
      <c r="P22" s="54"/>
    </row>
    <row r="23" spans="1:17" ht="15" customHeight="1" x14ac:dyDescent="0.15">
      <c r="A23" s="206" t="s">
        <v>577</v>
      </c>
      <c r="B23" s="1282">
        <f t="shared" si="0"/>
        <v>100</v>
      </c>
      <c r="C23" s="1282"/>
      <c r="D23" s="239">
        <v>2</v>
      </c>
      <c r="E23" s="239">
        <v>0</v>
      </c>
      <c r="F23" s="239">
        <v>0</v>
      </c>
      <c r="G23" s="239">
        <v>2</v>
      </c>
      <c r="H23" s="239">
        <v>0</v>
      </c>
      <c r="I23" s="239">
        <v>3</v>
      </c>
      <c r="J23" s="239">
        <v>3</v>
      </c>
      <c r="K23" s="239">
        <v>0</v>
      </c>
      <c r="L23" s="249">
        <v>90</v>
      </c>
      <c r="M23" s="124"/>
      <c r="N23" s="54"/>
      <c r="O23" s="54"/>
      <c r="P23" s="54"/>
    </row>
    <row r="24" spans="1:17" ht="15" customHeight="1" x14ac:dyDescent="0.15">
      <c r="A24" s="205" t="s">
        <v>651</v>
      </c>
      <c r="B24" s="1282">
        <f t="shared" si="0"/>
        <v>106</v>
      </c>
      <c r="C24" s="1282"/>
      <c r="D24" s="239">
        <v>1</v>
      </c>
      <c r="E24" s="239">
        <v>0</v>
      </c>
      <c r="F24" s="239">
        <v>2</v>
      </c>
      <c r="G24" s="239">
        <v>2</v>
      </c>
      <c r="H24" s="239">
        <v>1</v>
      </c>
      <c r="I24" s="239">
        <v>1</v>
      </c>
      <c r="J24" s="239">
        <v>1</v>
      </c>
      <c r="K24" s="239">
        <v>0</v>
      </c>
      <c r="L24" s="249">
        <v>98</v>
      </c>
      <c r="M24" s="124"/>
      <c r="N24" s="54"/>
      <c r="O24" s="54"/>
      <c r="P24" s="54"/>
    </row>
    <row r="25" spans="1:17" ht="15" customHeight="1" x14ac:dyDescent="0.15">
      <c r="A25" s="206" t="s">
        <v>578</v>
      </c>
      <c r="B25" s="1282">
        <f t="shared" si="0"/>
        <v>104</v>
      </c>
      <c r="C25" s="1282"/>
      <c r="D25" s="239">
        <v>1</v>
      </c>
      <c r="E25" s="239">
        <v>0</v>
      </c>
      <c r="F25" s="239">
        <v>0</v>
      </c>
      <c r="G25" s="239">
        <v>6</v>
      </c>
      <c r="H25" s="239">
        <v>0</v>
      </c>
      <c r="I25" s="239">
        <v>4</v>
      </c>
      <c r="J25" s="239">
        <v>0</v>
      </c>
      <c r="K25" s="239">
        <v>0</v>
      </c>
      <c r="L25" s="249">
        <v>93</v>
      </c>
      <c r="M25" s="124"/>
      <c r="N25" s="54"/>
      <c r="O25" s="54"/>
      <c r="P25" s="54"/>
    </row>
    <row r="26" spans="1:17" ht="15" customHeight="1" thickBot="1" x14ac:dyDescent="0.2">
      <c r="A26" s="207" t="s">
        <v>579</v>
      </c>
      <c r="B26" s="1285">
        <f t="shared" si="0"/>
        <v>125</v>
      </c>
      <c r="C26" s="1285"/>
      <c r="D26" s="240">
        <v>2</v>
      </c>
      <c r="E26" s="240">
        <v>0</v>
      </c>
      <c r="F26" s="240">
        <v>1</v>
      </c>
      <c r="G26" s="240">
        <v>4</v>
      </c>
      <c r="H26" s="240">
        <v>0</v>
      </c>
      <c r="I26" s="240">
        <v>1</v>
      </c>
      <c r="J26" s="240">
        <v>0</v>
      </c>
      <c r="K26" s="240">
        <v>0</v>
      </c>
      <c r="L26" s="250">
        <v>117</v>
      </c>
      <c r="M26" s="124"/>
      <c r="N26" s="54"/>
      <c r="O26" s="54"/>
      <c r="P26" s="54"/>
    </row>
    <row r="27" spans="1:17" ht="15" customHeight="1" x14ac:dyDescent="0.15">
      <c r="A27" s="54"/>
      <c r="B27" s="54"/>
      <c r="C27" s="54"/>
      <c r="D27" s="54"/>
      <c r="E27" s="54"/>
      <c r="F27" s="54"/>
      <c r="G27" s="54"/>
      <c r="H27" s="54"/>
      <c r="K27" s="54"/>
      <c r="L27" s="56" t="s">
        <v>369</v>
      </c>
      <c r="M27" s="54"/>
      <c r="N27" s="54"/>
      <c r="O27" s="54"/>
      <c r="P27" s="54"/>
      <c r="Q27" s="54"/>
    </row>
    <row r="28" spans="1:17" ht="15" customHeight="1" x14ac:dyDescent="0.15">
      <c r="A28" s="54"/>
      <c r="B28" s="54"/>
      <c r="C28" s="54"/>
      <c r="D28" s="54"/>
      <c r="E28" s="54"/>
      <c r="F28" s="54"/>
      <c r="G28" s="54"/>
      <c r="H28" s="54"/>
      <c r="I28" s="54"/>
      <c r="J28" s="54"/>
      <c r="K28" s="54"/>
      <c r="L28" s="54"/>
      <c r="M28" s="54"/>
      <c r="N28" s="54"/>
      <c r="O28" s="54"/>
      <c r="P28" s="54"/>
      <c r="Q28" s="54"/>
    </row>
    <row r="29" spans="1:17" ht="15" customHeight="1" thickBot="1" x14ac:dyDescent="0.2">
      <c r="A29" s="54" t="s">
        <v>605</v>
      </c>
      <c r="B29" s="54"/>
      <c r="C29" s="54"/>
      <c r="D29" s="54"/>
      <c r="E29" s="54"/>
      <c r="F29" s="54"/>
      <c r="G29" s="54"/>
      <c r="H29" s="54"/>
      <c r="I29" s="54"/>
      <c r="J29" s="54"/>
      <c r="K29" s="54"/>
      <c r="L29" s="56" t="s">
        <v>355</v>
      </c>
      <c r="M29" s="54"/>
      <c r="N29" s="54"/>
      <c r="O29" s="54"/>
      <c r="P29" s="54"/>
      <c r="Q29" s="54"/>
    </row>
    <row r="30" spans="1:17" ht="20.100000000000001" customHeight="1" thickBot="1" x14ac:dyDescent="0.2">
      <c r="A30" s="1274" t="s">
        <v>356</v>
      </c>
      <c r="B30" s="1185" t="s">
        <v>370</v>
      </c>
      <c r="C30" s="1185" t="s">
        <v>371</v>
      </c>
      <c r="D30" s="1185" t="s">
        <v>372</v>
      </c>
      <c r="E30" s="1185" t="s">
        <v>373</v>
      </c>
      <c r="F30" s="1185" t="s">
        <v>374</v>
      </c>
      <c r="G30" s="243" t="s">
        <v>375</v>
      </c>
      <c r="H30" s="79" t="s">
        <v>376</v>
      </c>
      <c r="I30" s="243" t="s">
        <v>378</v>
      </c>
      <c r="J30" s="1185" t="s">
        <v>377</v>
      </c>
      <c r="K30" s="1185" t="s">
        <v>379</v>
      </c>
      <c r="L30" s="1283" t="s">
        <v>30</v>
      </c>
      <c r="M30" s="124"/>
    </row>
    <row r="31" spans="1:17" ht="20.100000000000001" customHeight="1" x14ac:dyDescent="0.15">
      <c r="A31" s="1275"/>
      <c r="B31" s="1276"/>
      <c r="C31" s="1276"/>
      <c r="D31" s="1276"/>
      <c r="E31" s="1276"/>
      <c r="F31" s="1276"/>
      <c r="G31" s="123" t="s">
        <v>380</v>
      </c>
      <c r="H31" s="100" t="s">
        <v>381</v>
      </c>
      <c r="I31" s="123" t="s">
        <v>382</v>
      </c>
      <c r="J31" s="1276"/>
      <c r="K31" s="1276"/>
      <c r="L31" s="1284"/>
      <c r="M31" s="124"/>
    </row>
    <row r="32" spans="1:17" ht="15" customHeight="1" x14ac:dyDescent="0.15">
      <c r="A32" s="72" t="s">
        <v>649</v>
      </c>
      <c r="B32" s="170">
        <v>440</v>
      </c>
      <c r="C32" s="187">
        <v>40</v>
      </c>
      <c r="D32" s="187">
        <v>23</v>
      </c>
      <c r="E32" s="187">
        <v>34</v>
      </c>
      <c r="F32" s="187">
        <v>134</v>
      </c>
      <c r="G32" s="187">
        <v>14</v>
      </c>
      <c r="H32" s="187">
        <v>22</v>
      </c>
      <c r="I32" s="187">
        <v>41</v>
      </c>
      <c r="J32" s="187">
        <v>2</v>
      </c>
      <c r="K32" s="187">
        <v>23</v>
      </c>
      <c r="L32" s="251">
        <v>107</v>
      </c>
      <c r="M32" s="124"/>
    </row>
    <row r="33" spans="1:16" ht="15" customHeight="1" x14ac:dyDescent="0.15">
      <c r="A33" s="72">
        <v>26</v>
      </c>
      <c r="B33" s="170">
        <v>395</v>
      </c>
      <c r="C33" s="187">
        <v>31</v>
      </c>
      <c r="D33" s="187">
        <v>17</v>
      </c>
      <c r="E33" s="187">
        <v>38</v>
      </c>
      <c r="F33" s="187">
        <v>127</v>
      </c>
      <c r="G33" s="187">
        <v>9</v>
      </c>
      <c r="H33" s="187">
        <v>18</v>
      </c>
      <c r="I33" s="187">
        <v>25</v>
      </c>
      <c r="J33" s="187">
        <v>2</v>
      </c>
      <c r="K33" s="187">
        <v>18</v>
      </c>
      <c r="L33" s="251">
        <v>110</v>
      </c>
      <c r="M33" s="124"/>
    </row>
    <row r="34" spans="1:16" ht="15" customHeight="1" x14ac:dyDescent="0.15">
      <c r="A34" s="72">
        <v>27</v>
      </c>
      <c r="B34" s="170">
        <v>393</v>
      </c>
      <c r="C34" s="187">
        <v>29</v>
      </c>
      <c r="D34" s="187">
        <v>15</v>
      </c>
      <c r="E34" s="187">
        <v>31</v>
      </c>
      <c r="F34" s="187">
        <v>123</v>
      </c>
      <c r="G34" s="187">
        <v>6</v>
      </c>
      <c r="H34" s="187">
        <v>18</v>
      </c>
      <c r="I34" s="187">
        <v>48</v>
      </c>
      <c r="J34" s="187">
        <v>4</v>
      </c>
      <c r="K34" s="187">
        <v>19</v>
      </c>
      <c r="L34" s="251">
        <v>100</v>
      </c>
      <c r="M34" s="124"/>
    </row>
    <row r="35" spans="1:16" ht="15" customHeight="1" x14ac:dyDescent="0.15">
      <c r="A35" s="78">
        <v>28</v>
      </c>
      <c r="B35" s="170">
        <v>432</v>
      </c>
      <c r="C35" s="187">
        <v>54</v>
      </c>
      <c r="D35" s="187">
        <v>23</v>
      </c>
      <c r="E35" s="187">
        <v>41</v>
      </c>
      <c r="F35" s="187">
        <v>124</v>
      </c>
      <c r="G35" s="187">
        <v>17</v>
      </c>
      <c r="H35" s="187">
        <v>25</v>
      </c>
      <c r="I35" s="187">
        <v>33</v>
      </c>
      <c r="J35" s="187">
        <v>5</v>
      </c>
      <c r="K35" s="187">
        <v>12</v>
      </c>
      <c r="L35" s="251">
        <v>98</v>
      </c>
      <c r="M35" s="124"/>
    </row>
    <row r="36" spans="1:16" ht="15" customHeight="1" x14ac:dyDescent="0.15">
      <c r="A36" s="299">
        <v>29</v>
      </c>
      <c r="B36" s="208">
        <f>SUM(C36:L36)</f>
        <v>418</v>
      </c>
      <c r="C36" s="209">
        <f>SUM($C$38:$C$49)</f>
        <v>59</v>
      </c>
      <c r="D36" s="209">
        <f>SUM($D$38:$D$49)</f>
        <v>22</v>
      </c>
      <c r="E36" s="209">
        <f>SUM($E$38:$E$49)</f>
        <v>29</v>
      </c>
      <c r="F36" s="209">
        <f>SUM($F$38:$F$49)</f>
        <v>111</v>
      </c>
      <c r="G36" s="209">
        <f>SUM($G$38:$G$49)</f>
        <v>10</v>
      </c>
      <c r="H36" s="209">
        <f>SUM($H$38:$H$49)</f>
        <v>30</v>
      </c>
      <c r="I36" s="209">
        <f>SUM($I$38:$I$49)</f>
        <v>43</v>
      </c>
      <c r="J36" s="209">
        <f>SUM($J$38:$J$49)</f>
        <v>2</v>
      </c>
      <c r="K36" s="209">
        <f>SUM($K$38:$K$49)</f>
        <v>17</v>
      </c>
      <c r="L36" s="252">
        <f>SUM($L$38:$L$49)</f>
        <v>95</v>
      </c>
      <c r="M36" s="124"/>
    </row>
    <row r="37" spans="1:16" ht="15" customHeight="1" x14ac:dyDescent="0.15">
      <c r="A37" s="197"/>
      <c r="B37" s="156"/>
      <c r="C37" s="242"/>
      <c r="D37" s="209"/>
      <c r="E37" s="209"/>
      <c r="F37" s="209"/>
      <c r="G37" s="209"/>
      <c r="H37" s="209"/>
      <c r="I37" s="209"/>
      <c r="J37" s="209"/>
      <c r="K37" s="209"/>
      <c r="L37" s="252"/>
      <c r="M37" s="124"/>
      <c r="N37" s="54"/>
      <c r="O37" s="54"/>
      <c r="P37" s="54"/>
    </row>
    <row r="38" spans="1:16" ht="15" customHeight="1" x14ac:dyDescent="0.15">
      <c r="A38" s="205" t="s">
        <v>652</v>
      </c>
      <c r="B38" s="156">
        <f t="shared" ref="B38:B49" si="1">SUM(C38:L38)</f>
        <v>33</v>
      </c>
      <c r="C38" s="241">
        <v>2</v>
      </c>
      <c r="D38" s="241">
        <v>2</v>
      </c>
      <c r="E38" s="241">
        <v>1</v>
      </c>
      <c r="F38" s="241">
        <v>7</v>
      </c>
      <c r="G38" s="241">
        <v>2</v>
      </c>
      <c r="H38" s="241">
        <v>1</v>
      </c>
      <c r="I38" s="241">
        <v>4</v>
      </c>
      <c r="J38" s="241">
        <v>0</v>
      </c>
      <c r="K38" s="241">
        <v>3</v>
      </c>
      <c r="L38" s="254">
        <v>11</v>
      </c>
      <c r="M38" s="124"/>
    </row>
    <row r="39" spans="1:16" ht="15" customHeight="1" x14ac:dyDescent="0.15">
      <c r="A39" s="206" t="s">
        <v>570</v>
      </c>
      <c r="B39" s="156">
        <f t="shared" si="1"/>
        <v>38</v>
      </c>
      <c r="C39" s="241">
        <v>4</v>
      </c>
      <c r="D39" s="241">
        <v>0</v>
      </c>
      <c r="E39" s="241">
        <v>4</v>
      </c>
      <c r="F39" s="241">
        <v>11</v>
      </c>
      <c r="G39" s="241">
        <v>0</v>
      </c>
      <c r="H39" s="241">
        <v>2</v>
      </c>
      <c r="I39" s="241">
        <v>6</v>
      </c>
      <c r="J39" s="241">
        <v>0</v>
      </c>
      <c r="K39" s="241">
        <v>2</v>
      </c>
      <c r="L39" s="254">
        <v>9</v>
      </c>
      <c r="M39" s="124"/>
    </row>
    <row r="40" spans="1:16" ht="15" customHeight="1" x14ac:dyDescent="0.15">
      <c r="A40" s="206" t="s">
        <v>571</v>
      </c>
      <c r="B40" s="156">
        <f t="shared" si="1"/>
        <v>30</v>
      </c>
      <c r="C40" s="241">
        <v>4</v>
      </c>
      <c r="D40" s="241">
        <v>3</v>
      </c>
      <c r="E40" s="241">
        <v>3</v>
      </c>
      <c r="F40" s="241">
        <v>10</v>
      </c>
      <c r="G40" s="241">
        <v>2</v>
      </c>
      <c r="H40" s="241">
        <v>2</v>
      </c>
      <c r="I40" s="241">
        <v>1</v>
      </c>
      <c r="J40" s="241">
        <v>0</v>
      </c>
      <c r="K40" s="241">
        <v>0</v>
      </c>
      <c r="L40" s="254">
        <v>5</v>
      </c>
      <c r="M40" s="124"/>
      <c r="O40" s="55" t="s">
        <v>602</v>
      </c>
    </row>
    <row r="41" spans="1:16" ht="15" customHeight="1" x14ac:dyDescent="0.15">
      <c r="A41" s="206" t="s">
        <v>572</v>
      </c>
      <c r="B41" s="156">
        <f t="shared" si="1"/>
        <v>31</v>
      </c>
      <c r="C41" s="241">
        <v>12</v>
      </c>
      <c r="D41" s="241">
        <v>1</v>
      </c>
      <c r="E41" s="241">
        <v>0</v>
      </c>
      <c r="F41" s="241">
        <v>9</v>
      </c>
      <c r="G41" s="241">
        <v>0</v>
      </c>
      <c r="H41" s="241">
        <v>1</v>
      </c>
      <c r="I41" s="241">
        <v>2</v>
      </c>
      <c r="J41" s="241">
        <v>0</v>
      </c>
      <c r="K41" s="241">
        <v>1</v>
      </c>
      <c r="L41" s="254">
        <v>5</v>
      </c>
      <c r="M41" s="124"/>
    </row>
    <row r="42" spans="1:16" ht="15" customHeight="1" x14ac:dyDescent="0.15">
      <c r="A42" s="206" t="s">
        <v>573</v>
      </c>
      <c r="B42" s="156">
        <f t="shared" si="1"/>
        <v>41</v>
      </c>
      <c r="C42" s="241">
        <v>5</v>
      </c>
      <c r="D42" s="241">
        <v>1</v>
      </c>
      <c r="E42" s="241">
        <v>1</v>
      </c>
      <c r="F42" s="241">
        <v>8</v>
      </c>
      <c r="G42" s="241">
        <v>0</v>
      </c>
      <c r="H42" s="241">
        <v>6</v>
      </c>
      <c r="I42" s="241">
        <v>5</v>
      </c>
      <c r="J42" s="241">
        <v>1</v>
      </c>
      <c r="K42" s="241">
        <v>0</v>
      </c>
      <c r="L42" s="254">
        <v>14</v>
      </c>
      <c r="M42" s="124"/>
    </row>
    <row r="43" spans="1:16" ht="15" customHeight="1" x14ac:dyDescent="0.15">
      <c r="A43" s="206" t="s">
        <v>574</v>
      </c>
      <c r="B43" s="156">
        <f t="shared" si="1"/>
        <v>34</v>
      </c>
      <c r="C43" s="241">
        <v>3</v>
      </c>
      <c r="D43" s="241">
        <v>0</v>
      </c>
      <c r="E43" s="241">
        <v>1</v>
      </c>
      <c r="F43" s="241">
        <v>8</v>
      </c>
      <c r="G43" s="241">
        <v>0</v>
      </c>
      <c r="H43" s="241">
        <v>5</v>
      </c>
      <c r="I43" s="241">
        <v>4</v>
      </c>
      <c r="J43" s="241">
        <v>0</v>
      </c>
      <c r="K43" s="241">
        <v>3</v>
      </c>
      <c r="L43" s="254">
        <v>10</v>
      </c>
      <c r="M43" s="124"/>
    </row>
    <row r="44" spans="1:16" ht="15" customHeight="1" x14ac:dyDescent="0.15">
      <c r="A44" s="206" t="s">
        <v>575</v>
      </c>
      <c r="B44" s="156">
        <f t="shared" si="1"/>
        <v>40</v>
      </c>
      <c r="C44" s="241">
        <v>4</v>
      </c>
      <c r="D44" s="241">
        <v>1</v>
      </c>
      <c r="E44" s="241">
        <v>3</v>
      </c>
      <c r="F44" s="241">
        <v>13</v>
      </c>
      <c r="G44" s="241">
        <v>0</v>
      </c>
      <c r="H44" s="241">
        <v>3</v>
      </c>
      <c r="I44" s="241">
        <v>5</v>
      </c>
      <c r="J44" s="241">
        <v>0</v>
      </c>
      <c r="K44" s="241">
        <v>3</v>
      </c>
      <c r="L44" s="254">
        <v>8</v>
      </c>
      <c r="M44" s="124"/>
    </row>
    <row r="45" spans="1:16" ht="15" customHeight="1" x14ac:dyDescent="0.15">
      <c r="A45" s="206" t="s">
        <v>576</v>
      </c>
      <c r="B45" s="156">
        <f t="shared" si="1"/>
        <v>39</v>
      </c>
      <c r="C45" s="241">
        <v>10</v>
      </c>
      <c r="D45" s="241">
        <v>4</v>
      </c>
      <c r="E45" s="241">
        <v>4</v>
      </c>
      <c r="F45" s="241">
        <v>6</v>
      </c>
      <c r="G45" s="241">
        <v>2</v>
      </c>
      <c r="H45" s="241">
        <v>2</v>
      </c>
      <c r="I45" s="241">
        <v>4</v>
      </c>
      <c r="J45" s="241">
        <v>0</v>
      </c>
      <c r="K45" s="241">
        <v>3</v>
      </c>
      <c r="L45" s="254">
        <v>4</v>
      </c>
      <c r="M45" s="124"/>
    </row>
    <row r="46" spans="1:16" ht="15" customHeight="1" x14ac:dyDescent="0.15">
      <c r="A46" s="206" t="s">
        <v>577</v>
      </c>
      <c r="B46" s="156">
        <f t="shared" si="1"/>
        <v>28</v>
      </c>
      <c r="C46" s="241">
        <v>3</v>
      </c>
      <c r="D46" s="241">
        <v>0</v>
      </c>
      <c r="E46" s="241">
        <v>2</v>
      </c>
      <c r="F46" s="241">
        <v>9</v>
      </c>
      <c r="G46" s="241">
        <v>0</v>
      </c>
      <c r="H46" s="241">
        <v>1</v>
      </c>
      <c r="I46" s="241">
        <v>3</v>
      </c>
      <c r="J46" s="241">
        <v>0</v>
      </c>
      <c r="K46" s="241">
        <v>1</v>
      </c>
      <c r="L46" s="254">
        <v>9</v>
      </c>
      <c r="M46" s="124"/>
    </row>
    <row r="47" spans="1:16" ht="15" customHeight="1" x14ac:dyDescent="0.15">
      <c r="A47" s="205" t="s">
        <v>651</v>
      </c>
      <c r="B47" s="156">
        <f t="shared" si="1"/>
        <v>35</v>
      </c>
      <c r="C47" s="241">
        <v>7</v>
      </c>
      <c r="D47" s="241">
        <v>6</v>
      </c>
      <c r="E47" s="241">
        <v>4</v>
      </c>
      <c r="F47" s="241">
        <v>10</v>
      </c>
      <c r="G47" s="241">
        <v>1</v>
      </c>
      <c r="H47" s="241">
        <v>0</v>
      </c>
      <c r="I47" s="241">
        <v>5</v>
      </c>
      <c r="J47" s="241">
        <v>0</v>
      </c>
      <c r="K47" s="241">
        <v>0</v>
      </c>
      <c r="L47" s="254">
        <v>2</v>
      </c>
      <c r="M47" s="124"/>
    </row>
    <row r="48" spans="1:16" ht="15" customHeight="1" x14ac:dyDescent="0.15">
      <c r="A48" s="206" t="s">
        <v>578</v>
      </c>
      <c r="B48" s="156">
        <f t="shared" si="1"/>
        <v>36</v>
      </c>
      <c r="C48" s="241">
        <v>2</v>
      </c>
      <c r="D48" s="241">
        <v>3</v>
      </c>
      <c r="E48" s="241">
        <v>2</v>
      </c>
      <c r="F48" s="241">
        <v>12</v>
      </c>
      <c r="G48" s="241">
        <v>2</v>
      </c>
      <c r="H48" s="241">
        <v>3</v>
      </c>
      <c r="I48" s="241">
        <v>2</v>
      </c>
      <c r="J48" s="241">
        <v>1</v>
      </c>
      <c r="K48" s="241">
        <v>0</v>
      </c>
      <c r="L48" s="254">
        <v>9</v>
      </c>
      <c r="M48" s="124"/>
    </row>
    <row r="49" spans="1:17" ht="15" customHeight="1" thickBot="1" x14ac:dyDescent="0.2">
      <c r="A49" s="207" t="s">
        <v>579</v>
      </c>
      <c r="B49" s="253">
        <f t="shared" si="1"/>
        <v>33</v>
      </c>
      <c r="C49" s="255">
        <v>3</v>
      </c>
      <c r="D49" s="255">
        <v>1</v>
      </c>
      <c r="E49" s="255">
        <v>4</v>
      </c>
      <c r="F49" s="255">
        <v>8</v>
      </c>
      <c r="G49" s="255">
        <v>1</v>
      </c>
      <c r="H49" s="255">
        <v>4</v>
      </c>
      <c r="I49" s="255">
        <v>2</v>
      </c>
      <c r="J49" s="255">
        <v>0</v>
      </c>
      <c r="K49" s="255">
        <v>1</v>
      </c>
      <c r="L49" s="256">
        <v>9</v>
      </c>
      <c r="M49" s="124"/>
    </row>
    <row r="50" spans="1:17" ht="15" customHeight="1" x14ac:dyDescent="0.15">
      <c r="A50" s="54"/>
      <c r="B50" s="54"/>
      <c r="C50" s="54"/>
      <c r="D50" s="54"/>
      <c r="E50" s="54"/>
      <c r="F50" s="54"/>
      <c r="G50" s="54"/>
      <c r="H50" s="54"/>
      <c r="I50" s="54"/>
      <c r="K50" s="54"/>
      <c r="L50" s="56" t="s">
        <v>369</v>
      </c>
      <c r="M50" s="54"/>
      <c r="N50" s="54"/>
      <c r="O50" s="54"/>
      <c r="P50" s="54"/>
      <c r="Q50" s="54"/>
    </row>
  </sheetData>
  <sheetProtection sheet="1" objects="1" scenarios="1"/>
  <mergeCells count="31">
    <mergeCell ref="J30:J31"/>
    <mergeCell ref="B22:C22"/>
    <mergeCell ref="K30:K31"/>
    <mergeCell ref="L30:L31"/>
    <mergeCell ref="B23:C23"/>
    <mergeCell ref="B24:C24"/>
    <mergeCell ref="B25:C25"/>
    <mergeCell ref="B26:C26"/>
    <mergeCell ref="D30:D31"/>
    <mergeCell ref="E30:E31"/>
    <mergeCell ref="A30:A31"/>
    <mergeCell ref="B30:B31"/>
    <mergeCell ref="C30:C31"/>
    <mergeCell ref="B17:C17"/>
    <mergeCell ref="B18:C18"/>
    <mergeCell ref="B19:C19"/>
    <mergeCell ref="B20:C20"/>
    <mergeCell ref="B11:C11"/>
    <mergeCell ref="F30:F31"/>
    <mergeCell ref="B13:C13"/>
    <mergeCell ref="B14:C14"/>
    <mergeCell ref="B12:C12"/>
    <mergeCell ref="B21:C21"/>
    <mergeCell ref="B15:C15"/>
    <mergeCell ref="B16:C16"/>
    <mergeCell ref="A4:L4"/>
    <mergeCell ref="B9:C9"/>
    <mergeCell ref="B10:C10"/>
    <mergeCell ref="A7:A8"/>
    <mergeCell ref="B7:C8"/>
    <mergeCell ref="L7:L8"/>
  </mergeCells>
  <phoneticPr fontId="22"/>
  <printOptions horizontalCentered="1"/>
  <pageMargins left="0.59055118110236227" right="0.59055118110236227" top="0.59055118110236227" bottom="0.59055118110236227" header="0.39370078740157483" footer="0.39370078740157483"/>
  <pageSetup paperSize="9" firstPageNumber="124" orientation="portrait" useFirstPageNumber="1"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3"/>
  <sheetViews>
    <sheetView view="pageBreakPreview" zoomScaleNormal="100" zoomScaleSheetLayoutView="100" workbookViewId="0">
      <selection activeCell="I30" sqref="I30"/>
    </sheetView>
  </sheetViews>
  <sheetFormatPr defaultRowHeight="23.1" customHeight="1" x14ac:dyDescent="0.15"/>
  <cols>
    <col min="1" max="1" width="1.5703125" style="55" customWidth="1"/>
    <col min="2" max="2" width="10.7109375" style="55" customWidth="1"/>
    <col min="3" max="3" width="6.42578125" style="55" customWidth="1"/>
    <col min="4" max="4" width="1.7109375" style="55" customWidth="1"/>
    <col min="5" max="6" width="15.5703125" style="55" customWidth="1"/>
    <col min="7" max="7" width="17.42578125" style="55" customWidth="1"/>
    <col min="8" max="8" width="15.5703125" style="55" customWidth="1"/>
    <col min="9" max="9" width="16.28515625" style="55" customWidth="1"/>
    <col min="10" max="16384" width="9.140625" style="55"/>
  </cols>
  <sheetData>
    <row r="1" spans="1:10" ht="5.0999999999999996" customHeight="1" x14ac:dyDescent="0.15">
      <c r="B1" s="1287"/>
      <c r="C1" s="1287"/>
      <c r="D1" s="1287"/>
      <c r="E1" s="1287"/>
      <c r="F1" s="1287"/>
      <c r="G1" s="1287"/>
      <c r="I1" s="121"/>
      <c r="J1" s="54"/>
    </row>
    <row r="2" spans="1:10" ht="15" customHeight="1" x14ac:dyDescent="0.15">
      <c r="B2" s="1287" t="s">
        <v>504</v>
      </c>
      <c r="C2" s="1287"/>
      <c r="D2" s="1287"/>
      <c r="E2" s="1287"/>
      <c r="F2" s="1287"/>
      <c r="G2" s="1287"/>
      <c r="I2" s="80" t="s">
        <v>383</v>
      </c>
      <c r="J2" s="54"/>
    </row>
    <row r="3" spans="1:10" ht="43.5" customHeight="1" x14ac:dyDescent="0.15">
      <c r="A3" s="1288" t="s">
        <v>2</v>
      </c>
      <c r="B3" s="1288"/>
      <c r="C3" s="1288"/>
      <c r="D3" s="1288"/>
      <c r="E3" s="178" t="s">
        <v>643</v>
      </c>
      <c r="F3" s="217" t="s">
        <v>644</v>
      </c>
      <c r="G3" s="217" t="s">
        <v>645</v>
      </c>
      <c r="H3" s="217" t="s">
        <v>646</v>
      </c>
      <c r="I3" s="213" t="s">
        <v>647</v>
      </c>
      <c r="J3" s="54"/>
    </row>
    <row r="4" spans="1:10" ht="27" customHeight="1" x14ac:dyDescent="0.15">
      <c r="A4" s="81"/>
      <c r="B4" s="1289" t="s">
        <v>384</v>
      </c>
      <c r="C4" s="1289"/>
      <c r="D4" s="82"/>
      <c r="E4" s="83">
        <v>479</v>
      </c>
      <c r="F4" s="165">
        <v>459</v>
      </c>
      <c r="G4" s="165">
        <v>451</v>
      </c>
      <c r="H4" s="165">
        <v>438</v>
      </c>
      <c r="I4" s="320">
        <v>449</v>
      </c>
      <c r="J4" s="54"/>
    </row>
    <row r="5" spans="1:10" ht="27" customHeight="1" x14ac:dyDescent="0.15">
      <c r="A5" s="81"/>
      <c r="B5" s="1071" t="s">
        <v>385</v>
      </c>
      <c r="C5" s="1071"/>
      <c r="D5" s="82"/>
      <c r="E5" s="84">
        <v>2077</v>
      </c>
      <c r="F5" s="166">
        <v>1227</v>
      </c>
      <c r="G5" s="166">
        <v>1253</v>
      </c>
      <c r="H5" s="166">
        <v>1153</v>
      </c>
      <c r="I5" s="321">
        <v>1089</v>
      </c>
      <c r="J5" s="54"/>
    </row>
    <row r="6" spans="1:10" ht="27" customHeight="1" x14ac:dyDescent="0.15">
      <c r="A6" s="81"/>
      <c r="B6" s="1071" t="s">
        <v>386</v>
      </c>
      <c r="C6" s="1071"/>
      <c r="D6" s="82"/>
      <c r="E6" s="84">
        <v>208606309</v>
      </c>
      <c r="F6" s="166">
        <v>184233613</v>
      </c>
      <c r="G6" s="166">
        <v>185634444</v>
      </c>
      <c r="H6" s="166">
        <v>193281900</v>
      </c>
      <c r="I6" s="321">
        <v>210399502</v>
      </c>
      <c r="J6" s="54"/>
    </row>
    <row r="7" spans="1:10" ht="27" customHeight="1" x14ac:dyDescent="0.15">
      <c r="A7" s="81"/>
      <c r="B7" s="1286" t="s">
        <v>387</v>
      </c>
      <c r="C7" s="1286"/>
      <c r="D7" s="85"/>
      <c r="E7" s="84">
        <v>41239</v>
      </c>
      <c r="F7" s="166">
        <v>36412</v>
      </c>
      <c r="G7" s="166">
        <v>36670</v>
      </c>
      <c r="H7" s="166">
        <v>38423</v>
      </c>
      <c r="I7" s="321">
        <v>43532</v>
      </c>
      <c r="J7" s="54"/>
    </row>
    <row r="8" spans="1:10" ht="27" customHeight="1" x14ac:dyDescent="0.15">
      <c r="A8" s="81"/>
      <c r="B8" s="1286" t="s">
        <v>388</v>
      </c>
      <c r="C8" s="1286"/>
      <c r="D8" s="85"/>
      <c r="E8" s="84">
        <v>415</v>
      </c>
      <c r="F8" s="166">
        <v>386</v>
      </c>
      <c r="G8" s="166">
        <v>369</v>
      </c>
      <c r="H8" s="166">
        <v>370</v>
      </c>
      <c r="I8" s="321">
        <v>368</v>
      </c>
      <c r="J8" s="54"/>
    </row>
    <row r="9" spans="1:10" ht="27" customHeight="1" x14ac:dyDescent="0.15">
      <c r="A9" s="86"/>
      <c r="B9" s="1290" t="s">
        <v>389</v>
      </c>
      <c r="C9" s="1290"/>
      <c r="D9" s="87"/>
      <c r="E9" s="167">
        <v>86.6</v>
      </c>
      <c r="F9" s="168">
        <v>84.1</v>
      </c>
      <c r="G9" s="179">
        <v>81.8</v>
      </c>
      <c r="H9" s="179">
        <v>84.5</v>
      </c>
      <c r="I9" s="322">
        <v>82</v>
      </c>
      <c r="J9" s="54"/>
    </row>
    <row r="10" spans="1:10" ht="15" customHeight="1" x14ac:dyDescent="0.15">
      <c r="C10" s="54"/>
      <c r="D10" s="54"/>
      <c r="E10" s="54"/>
      <c r="F10" s="54"/>
      <c r="G10" s="54"/>
      <c r="H10" s="54"/>
      <c r="I10" s="56" t="s">
        <v>390</v>
      </c>
      <c r="J10" s="54"/>
    </row>
    <row r="11" spans="1:10" ht="12" customHeight="1" x14ac:dyDescent="0.15">
      <c r="B11" s="54"/>
      <c r="C11" s="54"/>
      <c r="D11" s="54"/>
      <c r="E11" s="54"/>
      <c r="F11" s="54"/>
      <c r="G11" s="54"/>
      <c r="H11" s="54"/>
      <c r="I11" s="54"/>
      <c r="J11" s="54"/>
    </row>
    <row r="12" spans="1:10" ht="15" customHeight="1" x14ac:dyDescent="0.15">
      <c r="B12" s="5" t="s">
        <v>648</v>
      </c>
      <c r="C12" s="54"/>
      <c r="D12" s="54"/>
      <c r="E12" s="54"/>
      <c r="F12" s="54"/>
      <c r="G12" s="54"/>
      <c r="H12" s="54"/>
      <c r="I12" s="56" t="s">
        <v>391</v>
      </c>
      <c r="J12" s="54"/>
    </row>
    <row r="13" spans="1:10" ht="42" customHeight="1" x14ac:dyDescent="0.15">
      <c r="A13" s="1274" t="s">
        <v>392</v>
      </c>
      <c r="B13" s="1291"/>
      <c r="C13" s="1185" t="s">
        <v>109</v>
      </c>
      <c r="D13" s="1185"/>
      <c r="E13" s="119" t="s">
        <v>385</v>
      </c>
      <c r="F13" s="120" t="s">
        <v>387</v>
      </c>
      <c r="G13" s="120" t="s">
        <v>393</v>
      </c>
      <c r="H13" s="88" t="s">
        <v>394</v>
      </c>
      <c r="I13" s="122" t="s">
        <v>395</v>
      </c>
      <c r="J13" s="124"/>
    </row>
    <row r="14" spans="1:10" ht="27" customHeight="1" x14ac:dyDescent="0.15">
      <c r="A14" s="1292" t="s">
        <v>396</v>
      </c>
      <c r="B14" s="1293"/>
      <c r="C14" s="1079" t="s">
        <v>397</v>
      </c>
      <c r="D14" s="1079"/>
      <c r="E14" s="323">
        <v>0</v>
      </c>
      <c r="F14" s="323">
        <v>0</v>
      </c>
      <c r="G14" s="323">
        <v>0</v>
      </c>
      <c r="H14" s="324">
        <f>G14/G28*100</f>
        <v>0</v>
      </c>
      <c r="I14" s="325">
        <v>0</v>
      </c>
      <c r="J14" s="124"/>
    </row>
    <row r="15" spans="1:10" ht="27" customHeight="1" x14ac:dyDescent="0.15">
      <c r="A15" s="1292"/>
      <c r="B15" s="1293"/>
      <c r="C15" s="1079" t="s">
        <v>398</v>
      </c>
      <c r="D15" s="1079"/>
      <c r="E15" s="326">
        <v>0</v>
      </c>
      <c r="F15" s="118">
        <v>0</v>
      </c>
      <c r="G15" s="118">
        <v>0</v>
      </c>
      <c r="H15" s="327">
        <f>G15/G29*100</f>
        <v>0</v>
      </c>
      <c r="I15" s="328">
        <v>0</v>
      </c>
      <c r="J15" s="124"/>
    </row>
    <row r="16" spans="1:10" ht="27" customHeight="1" x14ac:dyDescent="0.15">
      <c r="A16" s="1292" t="s">
        <v>399</v>
      </c>
      <c r="B16" s="1293"/>
      <c r="C16" s="1079" t="s">
        <v>397</v>
      </c>
      <c r="D16" s="1079"/>
      <c r="E16" s="319">
        <v>4</v>
      </c>
      <c r="F16" s="318">
        <v>1120</v>
      </c>
      <c r="G16" s="318">
        <v>5035742</v>
      </c>
      <c r="H16" s="329">
        <f>G16/G30*100</f>
        <v>2.393419163130909</v>
      </c>
      <c r="I16" s="330">
        <v>3907</v>
      </c>
      <c r="J16" s="124"/>
    </row>
    <row r="17" spans="1:13" ht="27" customHeight="1" x14ac:dyDescent="0.15">
      <c r="A17" s="1292"/>
      <c r="B17" s="1293"/>
      <c r="C17" s="1079" t="s">
        <v>398</v>
      </c>
      <c r="D17" s="1079"/>
      <c r="E17" s="319">
        <v>196</v>
      </c>
      <c r="F17" s="318">
        <v>1612</v>
      </c>
      <c r="G17" s="318">
        <v>10267361</v>
      </c>
      <c r="H17" s="329">
        <f>G17/G30*100</f>
        <v>4.8799359800766062</v>
      </c>
      <c r="I17" s="330">
        <v>4440</v>
      </c>
      <c r="J17" s="124"/>
    </row>
    <row r="18" spans="1:13" ht="27" customHeight="1" x14ac:dyDescent="0.15">
      <c r="A18" s="1292" t="s">
        <v>400</v>
      </c>
      <c r="B18" s="1293"/>
      <c r="C18" s="1079" t="s">
        <v>397</v>
      </c>
      <c r="D18" s="1079"/>
      <c r="E18" s="319">
        <v>6</v>
      </c>
      <c r="F18" s="318">
        <v>6</v>
      </c>
      <c r="G18" s="318">
        <v>4284</v>
      </c>
      <c r="H18" s="329">
        <f>G18/G30*100</f>
        <v>2.0361264923526292E-3</v>
      </c>
      <c r="I18" s="330">
        <v>630</v>
      </c>
      <c r="J18" s="124"/>
    </row>
    <row r="19" spans="1:13" ht="27" customHeight="1" x14ac:dyDescent="0.15">
      <c r="A19" s="1292"/>
      <c r="B19" s="1293"/>
      <c r="C19" s="1079" t="s">
        <v>398</v>
      </c>
      <c r="D19" s="1079"/>
      <c r="E19" s="319">
        <v>28</v>
      </c>
      <c r="F19" s="318">
        <v>65</v>
      </c>
      <c r="G19" s="318">
        <v>406847</v>
      </c>
      <c r="H19" s="329">
        <f>G19/G30*100</f>
        <v>0.1933688036961228</v>
      </c>
      <c r="I19" s="330">
        <v>5454</v>
      </c>
      <c r="J19" s="124"/>
    </row>
    <row r="20" spans="1:13" ht="27" customHeight="1" x14ac:dyDescent="0.15">
      <c r="A20" s="1292" t="s">
        <v>401</v>
      </c>
      <c r="B20" s="1293"/>
      <c r="C20" s="1079" t="s">
        <v>397</v>
      </c>
      <c r="D20" s="1079"/>
      <c r="E20" s="319">
        <v>22</v>
      </c>
      <c r="F20" s="318">
        <v>4865</v>
      </c>
      <c r="G20" s="318">
        <v>24407093</v>
      </c>
      <c r="H20" s="329">
        <f>G20/G30*100</f>
        <v>11.600356829741926</v>
      </c>
      <c r="I20" s="330">
        <v>4281</v>
      </c>
      <c r="J20" s="124"/>
    </row>
    <row r="21" spans="1:13" ht="27" customHeight="1" x14ac:dyDescent="0.15">
      <c r="A21" s="1292"/>
      <c r="B21" s="1293"/>
      <c r="C21" s="1079" t="s">
        <v>398</v>
      </c>
      <c r="D21" s="1079"/>
      <c r="E21" s="319">
        <v>224</v>
      </c>
      <c r="F21" s="318">
        <v>7984</v>
      </c>
      <c r="G21" s="318">
        <v>35323043</v>
      </c>
      <c r="H21" s="329">
        <f>G21/G30*100</f>
        <v>16.788558273298573</v>
      </c>
      <c r="I21" s="330">
        <v>3631</v>
      </c>
      <c r="J21" s="124"/>
    </row>
    <row r="22" spans="1:13" ht="27" customHeight="1" x14ac:dyDescent="0.15">
      <c r="A22" s="1292" t="s">
        <v>402</v>
      </c>
      <c r="B22" s="1293"/>
      <c r="C22" s="1079" t="s">
        <v>397</v>
      </c>
      <c r="D22" s="1079"/>
      <c r="E22" s="319">
        <v>1</v>
      </c>
      <c r="F22" s="318">
        <v>71</v>
      </c>
      <c r="G22" s="318">
        <v>333201</v>
      </c>
      <c r="H22" s="329">
        <f>G22/G30*100</f>
        <v>0.158365869135945</v>
      </c>
      <c r="I22" s="330">
        <v>4081</v>
      </c>
      <c r="J22" s="124"/>
    </row>
    <row r="23" spans="1:13" ht="27" customHeight="1" x14ac:dyDescent="0.15">
      <c r="A23" s="1292"/>
      <c r="B23" s="1293"/>
      <c r="C23" s="1079" t="s">
        <v>398</v>
      </c>
      <c r="D23" s="1079"/>
      <c r="E23" s="319">
        <v>2</v>
      </c>
      <c r="F23" s="318">
        <v>12</v>
      </c>
      <c r="G23" s="318">
        <v>300249</v>
      </c>
      <c r="H23" s="329">
        <f>G23/G30*100</f>
        <v>0.14270423510793293</v>
      </c>
      <c r="I23" s="330">
        <v>5747</v>
      </c>
      <c r="J23" s="124"/>
    </row>
    <row r="24" spans="1:13" ht="27" customHeight="1" x14ac:dyDescent="0.15">
      <c r="A24" s="1292" t="s">
        <v>403</v>
      </c>
      <c r="B24" s="1293"/>
      <c r="C24" s="1079" t="s">
        <v>397</v>
      </c>
      <c r="D24" s="1079"/>
      <c r="E24" s="319">
        <v>107</v>
      </c>
      <c r="F24" s="318">
        <v>8923</v>
      </c>
      <c r="G24" s="318">
        <v>54068410</v>
      </c>
      <c r="H24" s="329">
        <f>G24/G30*100</f>
        <v>25.697974323152152</v>
      </c>
      <c r="I24" s="330">
        <v>4112</v>
      </c>
      <c r="J24" s="124"/>
    </row>
    <row r="25" spans="1:13" ht="27" customHeight="1" x14ac:dyDescent="0.15">
      <c r="A25" s="1292"/>
      <c r="B25" s="1293"/>
      <c r="C25" s="1079" t="s">
        <v>398</v>
      </c>
      <c r="D25" s="1079"/>
      <c r="E25" s="319">
        <v>379</v>
      </c>
      <c r="F25" s="318">
        <v>13883</v>
      </c>
      <c r="G25" s="318">
        <v>65982492</v>
      </c>
      <c r="H25" s="329">
        <f>G25/G30*100</f>
        <v>31.360574227975118</v>
      </c>
      <c r="I25" s="330">
        <v>3677</v>
      </c>
      <c r="J25" s="124"/>
    </row>
    <row r="26" spans="1:13" ht="27" customHeight="1" x14ac:dyDescent="0.15">
      <c r="A26" s="1292" t="s">
        <v>404</v>
      </c>
      <c r="B26" s="1293"/>
      <c r="C26" s="1079" t="s">
        <v>397</v>
      </c>
      <c r="D26" s="1079"/>
      <c r="E26" s="319">
        <v>32</v>
      </c>
      <c r="F26" s="318">
        <v>3331</v>
      </c>
      <c r="G26" s="318">
        <v>5778943</v>
      </c>
      <c r="H26" s="329">
        <f>G26/G30*100</f>
        <v>2.746652413654477</v>
      </c>
      <c r="I26" s="330">
        <v>1507</v>
      </c>
      <c r="J26" s="124"/>
    </row>
    <row r="27" spans="1:13" ht="27" customHeight="1" x14ac:dyDescent="0.15">
      <c r="A27" s="1292"/>
      <c r="B27" s="1293"/>
      <c r="C27" s="1079" t="s">
        <v>398</v>
      </c>
      <c r="D27" s="1079"/>
      <c r="E27" s="319">
        <v>88</v>
      </c>
      <c r="F27" s="318">
        <v>1660</v>
      </c>
      <c r="G27" s="318">
        <v>8491837</v>
      </c>
      <c r="H27" s="329">
        <f>G27/G30*100</f>
        <v>4.0360537545378792</v>
      </c>
      <c r="I27" s="330">
        <v>4489</v>
      </c>
      <c r="J27" s="124"/>
      <c r="L27" s="89"/>
      <c r="M27" s="89"/>
    </row>
    <row r="28" spans="1:13" ht="27" customHeight="1" x14ac:dyDescent="0.15">
      <c r="A28" s="1292" t="s">
        <v>405</v>
      </c>
      <c r="B28" s="1293"/>
      <c r="C28" s="1079" t="s">
        <v>397</v>
      </c>
      <c r="D28" s="1079"/>
      <c r="E28" s="331">
        <f>+E14+E16+E18+E20+E22+E24+E26</f>
        <v>172</v>
      </c>
      <c r="F28" s="331">
        <f t="shared" ref="E28:G29" si="0">+F14+F16+F18+F20+F22+F24+F26</f>
        <v>18316</v>
      </c>
      <c r="G28" s="331">
        <f t="shared" si="0"/>
        <v>89627673</v>
      </c>
      <c r="H28" s="332">
        <f>G28/G30*100</f>
        <v>42.598804725307765</v>
      </c>
      <c r="I28" s="333">
        <v>3669</v>
      </c>
      <c r="J28" s="124"/>
    </row>
    <row r="29" spans="1:13" ht="27" customHeight="1" x14ac:dyDescent="0.15">
      <c r="A29" s="1292"/>
      <c r="B29" s="1293"/>
      <c r="C29" s="1079" t="s">
        <v>398</v>
      </c>
      <c r="D29" s="1079"/>
      <c r="E29" s="331">
        <f t="shared" si="0"/>
        <v>917</v>
      </c>
      <c r="F29" s="331">
        <f t="shared" si="0"/>
        <v>25216</v>
      </c>
      <c r="G29" s="331">
        <f t="shared" si="0"/>
        <v>120771829</v>
      </c>
      <c r="H29" s="332">
        <f>G29/G30*100</f>
        <v>57.401195274692242</v>
      </c>
      <c r="I29" s="333">
        <v>3770</v>
      </c>
      <c r="J29" s="124"/>
    </row>
    <row r="30" spans="1:13" ht="27" customHeight="1" x14ac:dyDescent="0.15">
      <c r="A30" s="1294" t="s">
        <v>406</v>
      </c>
      <c r="B30" s="1295"/>
      <c r="C30" s="1295"/>
      <c r="D30" s="1295"/>
      <c r="E30" s="334">
        <f>SUM(E28:E29)</f>
        <v>1089</v>
      </c>
      <c r="F30" s="335">
        <f>SUM(F28:F29)</f>
        <v>43532</v>
      </c>
      <c r="G30" s="335">
        <f>+G28+G29</f>
        <v>210399502</v>
      </c>
      <c r="H30" s="336">
        <f>SUM(H28:H29)</f>
        <v>100</v>
      </c>
      <c r="I30" s="337">
        <v>3728</v>
      </c>
      <c r="J30" s="124"/>
      <c r="K30" s="195"/>
    </row>
    <row r="31" spans="1:13" ht="18.75" customHeight="1" x14ac:dyDescent="0.15">
      <c r="B31" s="195" t="s">
        <v>589</v>
      </c>
      <c r="C31" s="192"/>
      <c r="D31" s="192"/>
      <c r="E31" s="192"/>
      <c r="F31" s="192"/>
      <c r="G31" s="192"/>
      <c r="H31" s="54"/>
      <c r="I31" s="56" t="s">
        <v>407</v>
      </c>
      <c r="J31" s="54"/>
    </row>
    <row r="32" spans="1:13" ht="12" x14ac:dyDescent="0.15">
      <c r="B32" s="195" t="s">
        <v>590</v>
      </c>
      <c r="C32" s="195"/>
      <c r="D32" s="195"/>
      <c r="E32" s="195"/>
      <c r="F32" s="195"/>
      <c r="G32" s="195"/>
    </row>
    <row r="33" spans="2:7" ht="12" x14ac:dyDescent="0.15">
      <c r="B33" s="195" t="s">
        <v>591</v>
      </c>
      <c r="C33" s="195"/>
      <c r="D33" s="195"/>
      <c r="E33" s="195"/>
      <c r="F33" s="195"/>
      <c r="G33" s="195"/>
    </row>
  </sheetData>
  <sheetProtection sheet="1" objects="1" scenarios="1"/>
  <mergeCells count="36">
    <mergeCell ref="A30:D30"/>
    <mergeCell ref="C28:D28"/>
    <mergeCell ref="C29:D29"/>
    <mergeCell ref="C19:D19"/>
    <mergeCell ref="C20:D20"/>
    <mergeCell ref="A18:B19"/>
    <mergeCell ref="C18:D18"/>
    <mergeCell ref="A26:B27"/>
    <mergeCell ref="A28:B29"/>
    <mergeCell ref="C26:D26"/>
    <mergeCell ref="C22:D22"/>
    <mergeCell ref="A20:B21"/>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B6:C6"/>
    <mergeCell ref="B8:C8"/>
    <mergeCell ref="B1:G1"/>
    <mergeCell ref="B2:G2"/>
    <mergeCell ref="A3:D3"/>
    <mergeCell ref="B4:C4"/>
    <mergeCell ref="B5:C5"/>
    <mergeCell ref="B7:C7"/>
  </mergeCells>
  <phoneticPr fontId="22"/>
  <printOptions horizontalCentered="1"/>
  <pageMargins left="0.59055118110236227" right="0.59055118110236227" top="0.59055118110236227" bottom="0.59055118110236227" header="0.39370078740157483" footer="0.39370078740157483"/>
  <pageSetup paperSize="9" scale="97" firstPageNumber="125" orientation="portrait" useFirstPageNumber="1"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20"/>
  <sheetViews>
    <sheetView tabSelected="1" view="pageBreakPreview" zoomScaleNormal="100" zoomScaleSheetLayoutView="100" workbookViewId="0">
      <selection activeCell="K18" sqref="K18"/>
    </sheetView>
  </sheetViews>
  <sheetFormatPr defaultRowHeight="12" x14ac:dyDescent="0.15"/>
  <cols>
    <col min="1" max="6" width="16.5703125" style="112" customWidth="1"/>
    <col min="7" max="8" width="3.42578125" style="112" customWidth="1"/>
    <col min="9" max="9" width="13" style="1297" customWidth="1"/>
    <col min="10" max="10" width="11.5703125" style="1297" customWidth="1"/>
    <col min="11" max="11" width="10.140625" style="1297" customWidth="1"/>
    <col min="12" max="12" width="14.28515625" style="1297" customWidth="1"/>
    <col min="13" max="13" width="13.7109375" style="1297" customWidth="1"/>
    <col min="14" max="14" width="11" style="1297" customWidth="1"/>
    <col min="15" max="16384" width="9.140625" style="112"/>
  </cols>
  <sheetData>
    <row r="1" spans="1:18" ht="17.25" x14ac:dyDescent="0.15">
      <c r="A1" s="1296" t="s">
        <v>408</v>
      </c>
      <c r="B1" s="1296"/>
      <c r="C1" s="1296"/>
      <c r="D1" s="1296"/>
      <c r="E1" s="1296"/>
      <c r="F1" s="1296"/>
      <c r="I1" s="1297" t="s">
        <v>729</v>
      </c>
    </row>
    <row r="2" spans="1:18" x14ac:dyDescent="0.15">
      <c r="I2" s="1310" t="s">
        <v>717</v>
      </c>
    </row>
    <row r="3" spans="1:18" x14ac:dyDescent="0.15">
      <c r="J3" s="1297" t="s">
        <v>48</v>
      </c>
      <c r="K3" s="1297" t="s">
        <v>47</v>
      </c>
    </row>
    <row r="4" spans="1:18" x14ac:dyDescent="0.15">
      <c r="A4" s="125" t="s">
        <v>409</v>
      </c>
      <c r="I4" s="1311">
        <f>‐114‐!C52</f>
        <v>27</v>
      </c>
      <c r="J4" s="1312">
        <f>‐114‐!C54</f>
        <v>17987</v>
      </c>
      <c r="K4" s="1313">
        <f>‐114‐!C53</f>
        <v>1919</v>
      </c>
      <c r="L4" s="1313"/>
      <c r="N4" s="1298"/>
      <c r="O4" s="126"/>
      <c r="P4" s="4"/>
      <c r="Q4" s="126"/>
      <c r="R4" s="1"/>
    </row>
    <row r="5" spans="1:18" x14ac:dyDescent="0.15">
      <c r="A5" s="125"/>
      <c r="B5" s="129" t="s">
        <v>507</v>
      </c>
      <c r="C5" s="125"/>
      <c r="D5" s="125"/>
      <c r="E5" s="129" t="s">
        <v>524</v>
      </c>
      <c r="F5" s="125"/>
      <c r="I5" s="1311" t="str">
        <f>‐114‐!H52</f>
        <v>平成28年度</v>
      </c>
      <c r="J5" s="1312">
        <f>‐114‐!H54</f>
        <v>17504</v>
      </c>
      <c r="K5" s="1313">
        <f>‐114‐!H53</f>
        <v>1953</v>
      </c>
    </row>
    <row r="6" spans="1:18" x14ac:dyDescent="0.15">
      <c r="A6" s="125" t="s">
        <v>718</v>
      </c>
      <c r="B6" s="342" t="s">
        <v>719</v>
      </c>
      <c r="D6" s="125"/>
      <c r="E6" s="129" t="s">
        <v>720</v>
      </c>
      <c r="F6" s="125"/>
      <c r="I6" s="1311" t="str">
        <f>‐114‐!K52</f>
        <v>平成29年度</v>
      </c>
      <c r="J6" s="1312">
        <f>‐114‐!K54</f>
        <v>16648</v>
      </c>
      <c r="K6" s="1313">
        <f>‐114‐!K53</f>
        <v>1899</v>
      </c>
    </row>
    <row r="7" spans="1:18" x14ac:dyDescent="0.15">
      <c r="A7" s="125"/>
      <c r="J7" s="1314"/>
      <c r="K7" s="1315"/>
    </row>
    <row r="8" spans="1:18" x14ac:dyDescent="0.15">
      <c r="A8" s="125"/>
      <c r="I8" s="1299"/>
      <c r="J8" s="1299"/>
      <c r="K8" s="1300"/>
    </row>
    <row r="9" spans="1:18" x14ac:dyDescent="0.15">
      <c r="A9" s="125"/>
    </row>
    <row r="10" spans="1:18" x14ac:dyDescent="0.15">
      <c r="A10" s="125"/>
      <c r="I10" s="1297" t="s">
        <v>638</v>
      </c>
    </row>
    <row r="11" spans="1:18" x14ac:dyDescent="0.15">
      <c r="A11" s="125"/>
      <c r="I11" s="1310" t="s">
        <v>721</v>
      </c>
      <c r="J11" s="1297" t="s">
        <v>581</v>
      </c>
    </row>
    <row r="12" spans="1:18" x14ac:dyDescent="0.15">
      <c r="A12" s="125"/>
      <c r="I12" s="1301"/>
      <c r="J12" s="1302" t="s">
        <v>480</v>
      </c>
      <c r="K12" s="1316" t="s">
        <v>481</v>
      </c>
      <c r="L12" s="1297" t="s">
        <v>482</v>
      </c>
      <c r="M12" s="1297" t="s">
        <v>483</v>
      </c>
    </row>
    <row r="13" spans="1:18" x14ac:dyDescent="0.15">
      <c r="A13" s="125"/>
      <c r="I13" s="1301" t="s">
        <v>525</v>
      </c>
      <c r="J13" s="1298">
        <f>‐119‐!B24</f>
        <v>225107</v>
      </c>
      <c r="K13" s="1298">
        <f>‐119‐!J24</f>
        <v>0</v>
      </c>
      <c r="L13" s="1298">
        <f>‐119‐!Q24</f>
        <v>1855</v>
      </c>
      <c r="M13" s="1298">
        <f>‐119‐!U24</f>
        <v>612</v>
      </c>
    </row>
    <row r="14" spans="1:18" x14ac:dyDescent="0.15">
      <c r="A14" s="125"/>
      <c r="I14" s="1317"/>
      <c r="J14" s="1298"/>
      <c r="K14" s="1313"/>
    </row>
    <row r="15" spans="1:18" x14ac:dyDescent="0.15">
      <c r="A15" s="125"/>
      <c r="I15" s="1301"/>
      <c r="J15" s="1302"/>
      <c r="K15" s="1302"/>
    </row>
    <row r="16" spans="1:18" x14ac:dyDescent="0.15">
      <c r="A16" s="125"/>
      <c r="I16" s="1301"/>
      <c r="J16" s="1302"/>
      <c r="K16" s="1303"/>
    </row>
    <row r="17" spans="1:12" x14ac:dyDescent="0.15">
      <c r="A17" s="125"/>
      <c r="I17" s="1304"/>
      <c r="J17" s="1305"/>
      <c r="K17" s="1306"/>
      <c r="L17" s="1306"/>
    </row>
    <row r="18" spans="1:12" x14ac:dyDescent="0.15">
      <c r="A18" s="125"/>
    </row>
    <row r="19" spans="1:12" x14ac:dyDescent="0.15">
      <c r="A19" s="125"/>
    </row>
    <row r="20" spans="1:12" x14ac:dyDescent="0.15">
      <c r="A20" s="125"/>
    </row>
    <row r="21" spans="1:12" x14ac:dyDescent="0.15">
      <c r="A21" s="125"/>
    </row>
    <row r="22" spans="1:12" x14ac:dyDescent="0.15">
      <c r="A22" s="125"/>
    </row>
    <row r="23" spans="1:12" x14ac:dyDescent="0.15">
      <c r="A23" s="125"/>
    </row>
    <row r="24" spans="1:12" x14ac:dyDescent="0.15">
      <c r="A24" s="125"/>
    </row>
    <row r="25" spans="1:12" x14ac:dyDescent="0.15">
      <c r="A25" s="125"/>
    </row>
    <row r="26" spans="1:12" x14ac:dyDescent="0.15">
      <c r="A26" s="125"/>
    </row>
    <row r="27" spans="1:12" x14ac:dyDescent="0.15">
      <c r="A27" s="125"/>
    </row>
    <row r="28" spans="1:12" x14ac:dyDescent="0.15">
      <c r="A28" s="125"/>
    </row>
    <row r="29" spans="1:12" x14ac:dyDescent="0.15">
      <c r="A29" s="125"/>
    </row>
    <row r="30" spans="1:12" x14ac:dyDescent="0.15">
      <c r="A30" s="125"/>
    </row>
    <row r="31" spans="1:12" x14ac:dyDescent="0.15">
      <c r="A31" s="125"/>
    </row>
    <row r="32" spans="1:12" x14ac:dyDescent="0.15">
      <c r="A32" s="125"/>
    </row>
    <row r="33" spans="1:11" x14ac:dyDescent="0.15">
      <c r="A33" s="125"/>
    </row>
    <row r="34" spans="1:11" x14ac:dyDescent="0.15">
      <c r="A34" s="125"/>
    </row>
    <row r="35" spans="1:11" x14ac:dyDescent="0.15">
      <c r="A35" s="287" t="s">
        <v>636</v>
      </c>
    </row>
    <row r="36" spans="1:11" x14ac:dyDescent="0.15">
      <c r="A36" s="287" t="s">
        <v>637</v>
      </c>
      <c r="I36" s="1297" t="s">
        <v>748</v>
      </c>
    </row>
    <row r="37" spans="1:11" x14ac:dyDescent="0.15">
      <c r="A37" s="125"/>
      <c r="I37" s="1310" t="s">
        <v>722</v>
      </c>
    </row>
    <row r="38" spans="1:11" x14ac:dyDescent="0.15">
      <c r="A38" s="125"/>
      <c r="B38" s="129" t="s">
        <v>723</v>
      </c>
      <c r="E38" s="129" t="s">
        <v>508</v>
      </c>
      <c r="I38" s="1301" t="s">
        <v>264</v>
      </c>
      <c r="J38" s="1301" t="s">
        <v>410</v>
      </c>
      <c r="K38" s="1301" t="s">
        <v>411</v>
      </c>
    </row>
    <row r="39" spans="1:11" x14ac:dyDescent="0.15">
      <c r="A39" s="5"/>
      <c r="B39" s="10"/>
      <c r="I39" s="1301" t="str">
        <f>‐120‐!A26</f>
        <v>平成25年度</v>
      </c>
      <c r="J39" s="1318">
        <f>‐120‐!J26</f>
        <v>2282</v>
      </c>
      <c r="K39" s="1319">
        <f>‐120‐!L26</f>
        <v>20.04</v>
      </c>
    </row>
    <row r="40" spans="1:11" x14ac:dyDescent="0.15">
      <c r="A40" s="125"/>
      <c r="I40" s="1301">
        <f>‐120‐!A27</f>
        <v>26</v>
      </c>
      <c r="J40" s="1318">
        <f>‐120‐!J27</f>
        <v>2362</v>
      </c>
      <c r="K40" s="1319">
        <f>‐120‐!L27</f>
        <v>20.72</v>
      </c>
    </row>
    <row r="41" spans="1:11" x14ac:dyDescent="0.15">
      <c r="A41" s="125"/>
      <c r="I41" s="1301">
        <f>‐120‐!A28</f>
        <v>27</v>
      </c>
      <c r="J41" s="1318">
        <f>‐120‐!J28</f>
        <v>2518</v>
      </c>
      <c r="K41" s="1319">
        <f>‐120‐!L28</f>
        <v>22.17</v>
      </c>
    </row>
    <row r="42" spans="1:11" x14ac:dyDescent="0.15">
      <c r="A42" s="125"/>
      <c r="I42" s="1301">
        <f>‐120‐!A29</f>
        <v>28</v>
      </c>
      <c r="J42" s="1318">
        <f>‐120‐!J29</f>
        <v>2577</v>
      </c>
      <c r="K42" s="1319">
        <f>‐120‐!L29</f>
        <v>22.69</v>
      </c>
    </row>
    <row r="43" spans="1:11" x14ac:dyDescent="0.15">
      <c r="A43" s="125"/>
      <c r="I43" s="1301">
        <f>‐120‐!A30</f>
        <v>29</v>
      </c>
      <c r="J43" s="1318">
        <f>‐120‐!J30</f>
        <v>2627</v>
      </c>
      <c r="K43" s="1319">
        <f>‐120‐!L30</f>
        <v>23.16</v>
      </c>
    </row>
    <row r="44" spans="1:11" x14ac:dyDescent="0.15">
      <c r="A44" s="125"/>
    </row>
    <row r="45" spans="1:11" x14ac:dyDescent="0.15">
      <c r="A45" s="125"/>
      <c r="I45" s="1297" t="s">
        <v>749</v>
      </c>
    </row>
    <row r="46" spans="1:11" x14ac:dyDescent="0.15">
      <c r="A46" s="125"/>
      <c r="I46" s="1310" t="s">
        <v>639</v>
      </c>
    </row>
    <row r="47" spans="1:11" x14ac:dyDescent="0.15">
      <c r="A47" s="125"/>
      <c r="J47" s="1320" t="s">
        <v>412</v>
      </c>
      <c r="K47" s="1320"/>
    </row>
    <row r="48" spans="1:11" x14ac:dyDescent="0.15">
      <c r="A48" s="125"/>
      <c r="J48" s="1301" t="s">
        <v>413</v>
      </c>
      <c r="K48" s="1301" t="s">
        <v>279</v>
      </c>
    </row>
    <row r="49" spans="1:11" x14ac:dyDescent="0.15">
      <c r="A49" s="125"/>
      <c r="I49" s="1301" t="str">
        <f>‐120‐!A38</f>
        <v>平成25年度</v>
      </c>
      <c r="J49" s="1318">
        <f>‐120‐!D38</f>
        <v>22526</v>
      </c>
      <c r="K49" s="1318">
        <f>‐120‐!C38</f>
        <v>66</v>
      </c>
    </row>
    <row r="50" spans="1:11" x14ac:dyDescent="0.15">
      <c r="A50" s="125"/>
      <c r="I50" s="1301">
        <f>‐120‐!A39</f>
        <v>26</v>
      </c>
      <c r="J50" s="1318">
        <f>‐120‐!D39</f>
        <v>30071</v>
      </c>
      <c r="K50" s="1318">
        <f>‐120‐!C39</f>
        <v>67</v>
      </c>
    </row>
    <row r="51" spans="1:11" x14ac:dyDescent="0.15">
      <c r="A51" s="125"/>
      <c r="I51" s="1301">
        <f>‐120‐!A40</f>
        <v>27</v>
      </c>
      <c r="J51" s="1318">
        <f>‐120‐!D40</f>
        <v>23574</v>
      </c>
      <c r="K51" s="1318">
        <f>‐120‐!C40</f>
        <v>97</v>
      </c>
    </row>
    <row r="52" spans="1:11" x14ac:dyDescent="0.15">
      <c r="A52" s="125"/>
      <c r="I52" s="1301">
        <f>‐120‐!A41</f>
        <v>28</v>
      </c>
      <c r="J52" s="1318">
        <f>‐120‐!D41</f>
        <v>30054</v>
      </c>
      <c r="K52" s="1318">
        <f>‐120‐!C41</f>
        <v>73</v>
      </c>
    </row>
    <row r="53" spans="1:11" x14ac:dyDescent="0.15">
      <c r="A53" s="125"/>
      <c r="I53" s="1301">
        <f>‐120‐!A42</f>
        <v>29</v>
      </c>
      <c r="J53" s="1318">
        <f>‐120‐!D42</f>
        <v>20590</v>
      </c>
      <c r="K53" s="1318">
        <f>‐120‐!C42</f>
        <v>109</v>
      </c>
    </row>
    <row r="54" spans="1:11" x14ac:dyDescent="0.15">
      <c r="A54" s="125"/>
    </row>
    <row r="55" spans="1:11" x14ac:dyDescent="0.15">
      <c r="A55" s="125"/>
    </row>
    <row r="56" spans="1:11" x14ac:dyDescent="0.15">
      <c r="A56" s="125"/>
    </row>
    <row r="57" spans="1:11" x14ac:dyDescent="0.15">
      <c r="A57" s="125"/>
    </row>
    <row r="58" spans="1:11" x14ac:dyDescent="0.15">
      <c r="A58" s="125"/>
    </row>
    <row r="59" spans="1:11" x14ac:dyDescent="0.15">
      <c r="A59" s="125"/>
    </row>
    <row r="60" spans="1:11" x14ac:dyDescent="0.15">
      <c r="A60" s="125"/>
    </row>
    <row r="61" spans="1:11" x14ac:dyDescent="0.15">
      <c r="A61" s="125"/>
      <c r="J61" s="1320"/>
      <c r="K61" s="1320"/>
    </row>
    <row r="62" spans="1:11" x14ac:dyDescent="0.15">
      <c r="A62" s="125"/>
      <c r="J62" s="1320"/>
      <c r="K62" s="1320"/>
    </row>
    <row r="63" spans="1:11" x14ac:dyDescent="0.15">
      <c r="A63" s="125"/>
      <c r="J63" s="1320"/>
      <c r="K63" s="1320"/>
    </row>
    <row r="64" spans="1:11" x14ac:dyDescent="0.15">
      <c r="A64" s="125"/>
    </row>
    <row r="65" spans="1:11" x14ac:dyDescent="0.15">
      <c r="A65" s="125"/>
    </row>
    <row r="66" spans="1:11" x14ac:dyDescent="0.15">
      <c r="A66" s="125"/>
    </row>
    <row r="67" spans="1:11" x14ac:dyDescent="0.15">
      <c r="A67" s="125"/>
    </row>
    <row r="68" spans="1:11" x14ac:dyDescent="0.15">
      <c r="A68" s="125"/>
    </row>
    <row r="69" spans="1:11" x14ac:dyDescent="0.15">
      <c r="A69" s="128"/>
      <c r="B69" s="129" t="s">
        <v>724</v>
      </c>
      <c r="C69" s="125"/>
      <c r="D69" s="125"/>
      <c r="E69" s="342" t="s">
        <v>455</v>
      </c>
      <c r="F69" s="125"/>
      <c r="I69" s="1297" t="s">
        <v>749</v>
      </c>
    </row>
    <row r="70" spans="1:11" x14ac:dyDescent="0.15">
      <c r="A70" s="125" t="s">
        <v>725</v>
      </c>
      <c r="B70" s="341" t="s">
        <v>726</v>
      </c>
      <c r="D70" s="112" t="s">
        <v>727</v>
      </c>
      <c r="E70" s="342" t="s">
        <v>505</v>
      </c>
      <c r="I70" s="1310" t="s">
        <v>728</v>
      </c>
    </row>
    <row r="71" spans="1:11" x14ac:dyDescent="0.15">
      <c r="A71" s="125"/>
      <c r="J71" s="1301" t="s">
        <v>60</v>
      </c>
      <c r="K71" s="1301" t="s">
        <v>414</v>
      </c>
    </row>
    <row r="72" spans="1:11" x14ac:dyDescent="0.15">
      <c r="A72" s="125"/>
      <c r="I72" s="1301" t="str">
        <f>‐122‐!A9</f>
        <v>平成25年度</v>
      </c>
      <c r="J72" s="1302">
        <f>‐123‐!E9</f>
        <v>34064</v>
      </c>
      <c r="K72" s="1321">
        <f>‐122‐!H9</f>
        <v>29.908774024742524</v>
      </c>
    </row>
    <row r="73" spans="1:11" x14ac:dyDescent="0.15">
      <c r="A73" s="125"/>
      <c r="I73" s="1301">
        <f>‐122‐!A10</f>
        <v>26</v>
      </c>
      <c r="J73" s="1302">
        <f>‐123‐!E10</f>
        <v>33050</v>
      </c>
      <c r="K73" s="1321">
        <f>‐122‐!H10</f>
        <v>28.997841612999459</v>
      </c>
    </row>
    <row r="74" spans="1:11" x14ac:dyDescent="0.15">
      <c r="A74" s="125"/>
      <c r="I74" s="1301">
        <f>‐122‐!A11</f>
        <v>27</v>
      </c>
      <c r="J74" s="1302">
        <f>‐123‐!E11</f>
        <v>31383</v>
      </c>
      <c r="K74" s="1321">
        <f>‐122‐!H11</f>
        <v>27.630744849445328</v>
      </c>
    </row>
    <row r="75" spans="1:11" x14ac:dyDescent="0.15">
      <c r="A75" s="125"/>
      <c r="I75" s="1301">
        <f>‐122‐!A12</f>
        <v>28</v>
      </c>
      <c r="J75" s="1302">
        <f>‐123‐!E12</f>
        <v>29616</v>
      </c>
      <c r="K75" s="1321">
        <f>‐122‐!H12</f>
        <v>26.1</v>
      </c>
    </row>
    <row r="76" spans="1:11" x14ac:dyDescent="0.15">
      <c r="A76" s="125"/>
      <c r="I76" s="1301">
        <f>‐122‐!A13</f>
        <v>29</v>
      </c>
      <c r="J76" s="1302">
        <f>‐123‐!E13</f>
        <v>28205</v>
      </c>
      <c r="K76" s="1321">
        <f>‐122‐!H13</f>
        <v>24.861829753100569</v>
      </c>
    </row>
    <row r="77" spans="1:11" x14ac:dyDescent="0.15">
      <c r="A77" s="125"/>
      <c r="I77" s="1310" t="s">
        <v>415</v>
      </c>
      <c r="J77" s="1297" t="s">
        <v>749</v>
      </c>
    </row>
    <row r="78" spans="1:11" x14ac:dyDescent="0.15">
      <c r="A78" s="125"/>
      <c r="I78" s="1316"/>
      <c r="J78" s="1316" t="s">
        <v>452</v>
      </c>
      <c r="K78" s="1316" t="s">
        <v>453</v>
      </c>
    </row>
    <row r="79" spans="1:11" x14ac:dyDescent="0.15">
      <c r="A79" s="125"/>
      <c r="I79" s="1301" t="str">
        <f>‐122‐!A20</f>
        <v>平成25年度</v>
      </c>
      <c r="J79" s="1322">
        <f>‐122‐!D20/100000</f>
        <v>96.852249999999998</v>
      </c>
      <c r="K79" s="1323">
        <f>‐122‐!H20</f>
        <v>22</v>
      </c>
    </row>
    <row r="80" spans="1:11" x14ac:dyDescent="0.15">
      <c r="A80" s="125"/>
      <c r="I80" s="1301">
        <f>‐122‐!A21</f>
        <v>26</v>
      </c>
      <c r="J80" s="1322">
        <f>‐122‐!D21/100000</f>
        <v>99.192869999999999</v>
      </c>
      <c r="K80" s="1323">
        <f>‐122‐!H21</f>
        <v>23</v>
      </c>
    </row>
    <row r="81" spans="1:11" x14ac:dyDescent="0.15">
      <c r="A81" s="125"/>
      <c r="I81" s="1301">
        <f>‐122‐!A22</f>
        <v>27</v>
      </c>
      <c r="J81" s="1322">
        <f>‐122‐!D22/100000</f>
        <v>97.649439999999998</v>
      </c>
      <c r="K81" s="1323">
        <f>‐122‐!H22</f>
        <v>23</v>
      </c>
    </row>
    <row r="82" spans="1:11" x14ac:dyDescent="0.15">
      <c r="A82" s="125"/>
      <c r="I82" s="1301">
        <f>‐122‐!A23</f>
        <v>28</v>
      </c>
      <c r="J82" s="1322">
        <f>‐122‐!D23/100000</f>
        <v>95.647670000000005</v>
      </c>
      <c r="K82" s="1323">
        <f>‐122‐!H23</f>
        <v>23</v>
      </c>
    </row>
    <row r="83" spans="1:11" x14ac:dyDescent="0.15">
      <c r="A83" s="125"/>
      <c r="I83" s="1301">
        <f>‐122‐!A24</f>
        <v>29</v>
      </c>
      <c r="J83" s="1322">
        <f>‐122‐!D24/100000</f>
        <v>95.408789999999996</v>
      </c>
      <c r="K83" s="1323">
        <f>‐122‐!H24</f>
        <v>24.180630919463614</v>
      </c>
    </row>
    <row r="84" spans="1:11" x14ac:dyDescent="0.15">
      <c r="A84" s="125"/>
    </row>
    <row r="85" spans="1:11" x14ac:dyDescent="0.15">
      <c r="A85" s="125"/>
    </row>
    <row r="86" spans="1:11" x14ac:dyDescent="0.15">
      <c r="A86" s="125"/>
    </row>
    <row r="87" spans="1:11" x14ac:dyDescent="0.15">
      <c r="A87" s="125"/>
    </row>
    <row r="88" spans="1:11" x14ac:dyDescent="0.15">
      <c r="A88" s="125"/>
    </row>
    <row r="89" spans="1:11" x14ac:dyDescent="0.15">
      <c r="A89" s="125"/>
    </row>
    <row r="90" spans="1:11" x14ac:dyDescent="0.15">
      <c r="A90" s="125"/>
    </row>
    <row r="91" spans="1:11" x14ac:dyDescent="0.15">
      <c r="A91" s="125"/>
      <c r="G91" s="126"/>
      <c r="H91" s="126"/>
    </row>
    <row r="92" spans="1:11" x14ac:dyDescent="0.15">
      <c r="A92" s="125"/>
    </row>
    <row r="93" spans="1:11" x14ac:dyDescent="0.15">
      <c r="A93" s="125"/>
    </row>
    <row r="94" spans="1:11" x14ac:dyDescent="0.15">
      <c r="A94" s="125"/>
    </row>
    <row r="95" spans="1:11" x14ac:dyDescent="0.15">
      <c r="A95" s="125"/>
    </row>
    <row r="96" spans="1:11" x14ac:dyDescent="0.15">
      <c r="A96" s="125"/>
    </row>
    <row r="97" spans="1:14" x14ac:dyDescent="0.15">
      <c r="A97" s="125"/>
    </row>
    <row r="98" spans="1:14" x14ac:dyDescent="0.15">
      <c r="A98" s="125"/>
    </row>
    <row r="99" spans="1:14" x14ac:dyDescent="0.15">
      <c r="A99" s="125"/>
    </row>
    <row r="100" spans="1:14" x14ac:dyDescent="0.15">
      <c r="A100" s="125"/>
    </row>
    <row r="101" spans="1:14" x14ac:dyDescent="0.15">
      <c r="A101" s="125"/>
    </row>
    <row r="102" spans="1:14" x14ac:dyDescent="0.15">
      <c r="A102" s="125"/>
    </row>
    <row r="103" spans="1:14" x14ac:dyDescent="0.15">
      <c r="A103" s="125"/>
    </row>
    <row r="104" spans="1:14" x14ac:dyDescent="0.15">
      <c r="A104" s="125"/>
      <c r="B104" s="342" t="s">
        <v>454</v>
      </c>
      <c r="C104" s="125"/>
      <c r="D104" s="125"/>
      <c r="E104" s="342" t="s">
        <v>506</v>
      </c>
      <c r="F104" s="125"/>
      <c r="I104" s="1297" t="s">
        <v>749</v>
      </c>
    </row>
    <row r="105" spans="1:14" x14ac:dyDescent="0.15">
      <c r="A105" s="125"/>
      <c r="B105" s="342" t="s">
        <v>505</v>
      </c>
      <c r="C105" s="10"/>
      <c r="F105" s="10"/>
      <c r="I105" s="1310" t="s">
        <v>416</v>
      </c>
    </row>
    <row r="106" spans="1:14" x14ac:dyDescent="0.15">
      <c r="A106" s="125"/>
      <c r="I106" s="1316"/>
      <c r="J106" s="1324" t="s">
        <v>331</v>
      </c>
      <c r="K106" s="1324" t="s">
        <v>417</v>
      </c>
      <c r="L106" s="1324" t="s">
        <v>332</v>
      </c>
      <c r="M106" s="1324" t="s">
        <v>112</v>
      </c>
      <c r="N106" s="1307"/>
    </row>
    <row r="107" spans="1:14" x14ac:dyDescent="0.15">
      <c r="A107" s="125"/>
      <c r="I107" s="1301" t="str">
        <f>‐122‐!A30</f>
        <v>平成25年度</v>
      </c>
      <c r="J107" s="1323">
        <f>‐122‐!D30</f>
        <v>20214</v>
      </c>
      <c r="K107" s="1323">
        <f>‐122‐!F30</f>
        <v>7108</v>
      </c>
      <c r="L107" s="1323">
        <f>‐122‐!E30</f>
        <v>260</v>
      </c>
      <c r="M107" s="1325">
        <f>‐122‐!O30</f>
        <v>43.5</v>
      </c>
      <c r="N107" s="1308"/>
    </row>
    <row r="108" spans="1:14" x14ac:dyDescent="0.15">
      <c r="A108" s="125"/>
      <c r="I108" s="1301">
        <f>‐122‐!A31</f>
        <v>26</v>
      </c>
      <c r="J108" s="1323">
        <f>‐122‐!D31</f>
        <v>19471</v>
      </c>
      <c r="K108" s="1323">
        <f>‐122‐!F31</f>
        <v>6940</v>
      </c>
      <c r="L108" s="1323">
        <f>‐122‐!E31</f>
        <v>260</v>
      </c>
      <c r="M108" s="1325">
        <f>‐122‐!O31</f>
        <v>45.8</v>
      </c>
      <c r="N108" s="1308"/>
    </row>
    <row r="109" spans="1:14" x14ac:dyDescent="0.15">
      <c r="I109" s="1301">
        <f>‐122‐!A32</f>
        <v>27</v>
      </c>
      <c r="J109" s="1323">
        <f>‐122‐!D32</f>
        <v>18626</v>
      </c>
      <c r="K109" s="1323">
        <f>‐122‐!F32</f>
        <v>6685</v>
      </c>
      <c r="L109" s="1323">
        <f>‐122‐!E32</f>
        <v>258</v>
      </c>
      <c r="M109" s="1325">
        <f>‐122‐!O32</f>
        <v>44.5</v>
      </c>
      <c r="N109" s="1309"/>
    </row>
    <row r="110" spans="1:14" x14ac:dyDescent="0.15">
      <c r="I110" s="1301">
        <f>‐122‐!A33</f>
        <v>28</v>
      </c>
      <c r="J110" s="1323">
        <f>‐122‐!D33</f>
        <v>17525</v>
      </c>
      <c r="K110" s="1323">
        <f>‐122‐!F33</f>
        <v>6524</v>
      </c>
      <c r="L110" s="1323">
        <f>‐122‐!E33</f>
        <v>259</v>
      </c>
      <c r="M110" s="1325">
        <f>‐122‐!O33</f>
        <v>46.4</v>
      </c>
      <c r="N110" s="1309"/>
    </row>
    <row r="111" spans="1:14" x14ac:dyDescent="0.15">
      <c r="I111" s="1301">
        <f>‐122‐!A34</f>
        <v>29</v>
      </c>
      <c r="J111" s="1323">
        <f>‐122‐!D34</f>
        <v>16797</v>
      </c>
      <c r="K111" s="1323">
        <f>‐122‐!F34</f>
        <v>6366</v>
      </c>
      <c r="L111" s="1323">
        <f>‐122‐!E34</f>
        <v>215</v>
      </c>
      <c r="M111" s="1325">
        <f>‐122‐!O34</f>
        <v>48.2</v>
      </c>
      <c r="N111" s="1309"/>
    </row>
    <row r="113" spans="9:13" x14ac:dyDescent="0.15">
      <c r="I113" s="1297" t="s">
        <v>749</v>
      </c>
    </row>
    <row r="114" spans="9:13" x14ac:dyDescent="0.15">
      <c r="I114" s="1310" t="s">
        <v>418</v>
      </c>
    </row>
    <row r="115" spans="9:13" x14ac:dyDescent="0.15">
      <c r="J115" s="1301" t="s">
        <v>419</v>
      </c>
      <c r="K115" s="1301" t="s">
        <v>420</v>
      </c>
      <c r="L115" s="1301" t="s">
        <v>421</v>
      </c>
      <c r="M115" s="1301" t="s">
        <v>422</v>
      </c>
    </row>
    <row r="116" spans="9:13" x14ac:dyDescent="0.15">
      <c r="I116" s="1301" t="str">
        <f>‐122‐!A41</f>
        <v>平成25年度</v>
      </c>
      <c r="J116" s="1302">
        <f>‐122‐!C41</f>
        <v>0</v>
      </c>
      <c r="K116" s="1326">
        <f>‐122‐!G41</f>
        <v>10037704</v>
      </c>
      <c r="L116" s="1302">
        <f>‐122‐!I41</f>
        <v>1943685</v>
      </c>
      <c r="M116" s="1302">
        <f>‐122‐!K41</f>
        <v>216215</v>
      </c>
    </row>
    <row r="117" spans="9:13" x14ac:dyDescent="0.15">
      <c r="I117" s="1301">
        <f>‐122‐!A42</f>
        <v>26</v>
      </c>
      <c r="J117" s="1302">
        <f>‐122‐!C42</f>
        <v>0</v>
      </c>
      <c r="K117" s="1326">
        <f>‐122‐!G42</f>
        <v>10928090</v>
      </c>
      <c r="L117" s="1302">
        <f>‐122‐!I42</f>
        <v>2006087</v>
      </c>
      <c r="M117" s="1302">
        <f>‐122‐!K42</f>
        <v>216811</v>
      </c>
    </row>
    <row r="118" spans="9:13" x14ac:dyDescent="0.15">
      <c r="I118" s="1301">
        <f>‐122‐!A43</f>
        <v>27</v>
      </c>
      <c r="J118" s="1302">
        <f>‐122‐!C43</f>
        <v>0</v>
      </c>
      <c r="K118" s="1326">
        <f>‐122‐!G43</f>
        <v>11359261</v>
      </c>
      <c r="L118" s="1302">
        <f>‐122‐!I43</f>
        <v>2063039</v>
      </c>
      <c r="M118" s="1302">
        <f>‐122‐!K43</f>
        <v>227524</v>
      </c>
    </row>
    <row r="119" spans="9:13" x14ac:dyDescent="0.15">
      <c r="I119" s="1301">
        <f>‐122‐!A44</f>
        <v>28</v>
      </c>
      <c r="J119" s="1302">
        <f>‐122‐!C44</f>
        <v>0</v>
      </c>
      <c r="K119" s="1326">
        <f>‐122‐!G44</f>
        <v>11562647</v>
      </c>
      <c r="L119" s="1302">
        <f>‐122‐!I44</f>
        <v>2103985</v>
      </c>
      <c r="M119" s="1302">
        <f>‐122‐!K44</f>
        <v>223670</v>
      </c>
    </row>
    <row r="120" spans="9:13" x14ac:dyDescent="0.15">
      <c r="I120" s="1301">
        <f>‐122‐!A45</f>
        <v>29</v>
      </c>
      <c r="J120" s="1302">
        <f>‐122‐!C45</f>
        <v>0</v>
      </c>
      <c r="K120" s="1326">
        <f>‐122‐!G45</f>
        <v>12150529</v>
      </c>
      <c r="L120" s="1302">
        <f>‐122‐!I45</f>
        <v>2145539</v>
      </c>
      <c r="M120" s="1302">
        <f>‐122‐!K45</f>
        <v>226801</v>
      </c>
    </row>
  </sheetData>
  <sheetProtection sheet="1" objects="1" scenarios="1"/>
  <mergeCells count="5">
    <mergeCell ref="A1:F1"/>
    <mergeCell ref="J47:K47"/>
    <mergeCell ref="J61:K61"/>
    <mergeCell ref="J62:K62"/>
    <mergeCell ref="J63:K63"/>
  </mergeCells>
  <phoneticPr fontId="22"/>
  <printOptions horizontalCentered="1"/>
  <pageMargins left="0.59055118110236227" right="0.59055118110236227" top="0.59055118110236227" bottom="0.59055118110236227" header="0.51181102362204722" footer="0.39370078740157483"/>
  <pageSetup paperSize="9" scale="95" firstPageNumber="19" orientation="portrait" useFirstPageNumber="1" verticalDpi="300" r:id="rId1"/>
  <headerFooter scaleWithDoc="0" alignWithMargins="0">
    <oddFooter>&amp;C&amp;11－&amp;12&amp;P&amp;11－</oddFooter>
  </headerFooter>
  <rowBreaks count="1" manualBreakCount="1">
    <brk id="6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3"/>
  <sheetViews>
    <sheetView view="pageBreakPreview" zoomScaleNormal="100" zoomScaleSheetLayoutView="100" workbookViewId="0">
      <selection activeCell="J48" sqref="J48:M48"/>
    </sheetView>
  </sheetViews>
  <sheetFormatPr defaultRowHeight="20.100000000000001" customHeight="1" x14ac:dyDescent="0.15"/>
  <cols>
    <col min="1" max="1" width="10.7109375" style="19" customWidth="1"/>
    <col min="2" max="2" width="13" style="19" customWidth="1"/>
    <col min="3" max="3" width="7.7109375" style="19" customWidth="1"/>
    <col min="4" max="4" width="13" style="19" customWidth="1"/>
    <col min="5" max="10" width="7.7109375" style="19" customWidth="1"/>
    <col min="11" max="11" width="10.140625" style="19" customWidth="1"/>
    <col min="12" max="12" width="7.7109375" style="19" customWidth="1"/>
    <col min="13" max="16384" width="9.140625" style="19"/>
  </cols>
  <sheetData>
    <row r="1" spans="1:13" ht="5.0999999999999996" customHeight="1" x14ac:dyDescent="0.15">
      <c r="B1" s="599"/>
      <c r="C1" s="599"/>
      <c r="D1" s="599"/>
      <c r="E1" s="599"/>
      <c r="F1" s="599"/>
      <c r="G1" s="599"/>
      <c r="H1" s="599"/>
      <c r="I1" s="599"/>
      <c r="J1" s="599"/>
      <c r="K1" s="599"/>
      <c r="L1" s="599"/>
    </row>
    <row r="2" spans="1:13" ht="15" customHeight="1" x14ac:dyDescent="0.15">
      <c r="A2" s="613" t="s">
        <v>32</v>
      </c>
      <c r="B2" s="613"/>
      <c r="C2" s="101"/>
      <c r="D2" s="101"/>
      <c r="E2" s="101"/>
      <c r="F2" s="101"/>
      <c r="G2" s="101"/>
      <c r="H2" s="101"/>
      <c r="I2" s="101"/>
      <c r="J2" s="101"/>
      <c r="K2" s="101"/>
      <c r="L2" s="101"/>
    </row>
    <row r="3" spans="1:13" ht="5.0999999999999996" customHeight="1" x14ac:dyDescent="0.15">
      <c r="A3" s="13"/>
      <c r="B3" s="101"/>
      <c r="C3" s="101"/>
      <c r="D3" s="101"/>
      <c r="E3" s="101"/>
      <c r="F3" s="101"/>
      <c r="G3" s="101"/>
      <c r="H3" s="101"/>
      <c r="I3" s="101"/>
      <c r="J3" s="101"/>
      <c r="K3" s="101"/>
      <c r="L3" s="101"/>
    </row>
    <row r="4" spans="1:13" ht="30.75" customHeight="1" x14ac:dyDescent="0.15">
      <c r="A4" s="612" t="s">
        <v>634</v>
      </c>
      <c r="B4" s="612"/>
      <c r="C4" s="612"/>
      <c r="D4" s="612"/>
      <c r="E4" s="612"/>
      <c r="F4" s="612"/>
      <c r="G4" s="612"/>
      <c r="H4" s="612"/>
      <c r="I4" s="612"/>
      <c r="J4" s="612"/>
      <c r="K4" s="612"/>
      <c r="L4" s="612"/>
      <c r="M4" s="612"/>
    </row>
    <row r="5" spans="1:13" ht="15" customHeight="1" x14ac:dyDescent="0.15">
      <c r="A5" s="13"/>
      <c r="B5" s="599"/>
      <c r="C5" s="599"/>
      <c r="D5" s="599"/>
      <c r="E5" s="599"/>
      <c r="F5" s="599"/>
      <c r="G5" s="599"/>
      <c r="H5" s="599"/>
      <c r="I5" s="599"/>
      <c r="J5" s="599"/>
      <c r="K5" s="599"/>
      <c r="L5" s="599"/>
    </row>
    <row r="6" spans="1:13" ht="20.25" customHeight="1" x14ac:dyDescent="0.15">
      <c r="A6" s="277" t="s">
        <v>485</v>
      </c>
      <c r="B6" s="51"/>
      <c r="C6" s="51"/>
      <c r="D6" s="51"/>
      <c r="E6" s="51"/>
      <c r="F6" s="51"/>
      <c r="G6" s="51"/>
      <c r="H6" s="51"/>
      <c r="I6" s="51"/>
      <c r="J6" s="51"/>
      <c r="K6" s="36"/>
    </row>
    <row r="7" spans="1:13" ht="8.1" customHeight="1" x14ac:dyDescent="0.15">
      <c r="A7" s="51"/>
      <c r="B7" s="51"/>
      <c r="C7" s="51"/>
      <c r="D7" s="51"/>
      <c r="E7" s="51"/>
      <c r="F7" s="51"/>
      <c r="G7" s="51"/>
      <c r="H7" s="51"/>
      <c r="I7" s="51"/>
      <c r="J7" s="51"/>
      <c r="K7" s="36"/>
    </row>
    <row r="8" spans="1:13" ht="15" customHeight="1" thickBot="1" x14ac:dyDescent="0.2">
      <c r="A8" s="51" t="s">
        <v>33</v>
      </c>
      <c r="B8" s="51"/>
      <c r="C8" s="51"/>
      <c r="D8" s="51"/>
      <c r="E8" s="51"/>
      <c r="F8" s="51"/>
      <c r="G8" s="51"/>
      <c r="H8" s="51"/>
      <c r="I8" s="51"/>
      <c r="J8" s="51"/>
      <c r="K8" s="36"/>
    </row>
    <row r="9" spans="1:13" ht="27" customHeight="1" x14ac:dyDescent="0.15">
      <c r="A9" s="600" t="s">
        <v>34</v>
      </c>
      <c r="B9" s="600"/>
      <c r="C9" s="601">
        <v>25</v>
      </c>
      <c r="D9" s="602"/>
      <c r="E9" s="601">
        <v>26</v>
      </c>
      <c r="F9" s="602"/>
      <c r="G9" s="601">
        <v>27</v>
      </c>
      <c r="H9" s="602"/>
      <c r="I9" s="601">
        <v>28</v>
      </c>
      <c r="J9" s="602"/>
      <c r="K9" s="603" t="s">
        <v>647</v>
      </c>
      <c r="L9" s="604"/>
    </row>
    <row r="10" spans="1:13" ht="15" customHeight="1" x14ac:dyDescent="0.15">
      <c r="A10" s="605" t="s">
        <v>35</v>
      </c>
      <c r="B10" s="605"/>
      <c r="C10" s="606">
        <v>40</v>
      </c>
      <c r="D10" s="606"/>
      <c r="E10" s="607">
        <v>33</v>
      </c>
      <c r="F10" s="607"/>
      <c r="G10" s="608">
        <v>32</v>
      </c>
      <c r="H10" s="609"/>
      <c r="I10" s="608">
        <v>19</v>
      </c>
      <c r="J10" s="609"/>
      <c r="K10" s="610">
        <v>11</v>
      </c>
      <c r="L10" s="611"/>
    </row>
    <row r="11" spans="1:13" ht="15" customHeight="1" x14ac:dyDescent="0.15">
      <c r="A11" s="585" t="s">
        <v>446</v>
      </c>
      <c r="B11" s="585"/>
      <c r="C11" s="586">
        <v>808</v>
      </c>
      <c r="D11" s="587"/>
      <c r="E11" s="463">
        <v>794</v>
      </c>
      <c r="F11" s="463"/>
      <c r="G11" s="588">
        <v>825</v>
      </c>
      <c r="H11" s="589"/>
      <c r="I11" s="588">
        <v>631</v>
      </c>
      <c r="J11" s="589"/>
      <c r="K11" s="583">
        <v>433</v>
      </c>
      <c r="L11" s="584"/>
    </row>
    <row r="12" spans="1:13" ht="15" customHeight="1" thickBot="1" x14ac:dyDescent="0.2">
      <c r="A12" s="591" t="s">
        <v>36</v>
      </c>
      <c r="B12" s="591"/>
      <c r="C12" s="592">
        <v>808</v>
      </c>
      <c r="D12" s="592"/>
      <c r="E12" s="593">
        <v>794</v>
      </c>
      <c r="F12" s="593"/>
      <c r="G12" s="596">
        <v>826</v>
      </c>
      <c r="H12" s="597"/>
      <c r="I12" s="598">
        <v>631</v>
      </c>
      <c r="J12" s="597"/>
      <c r="K12" s="594">
        <v>433</v>
      </c>
      <c r="L12" s="595"/>
    </row>
    <row r="13" spans="1:13" ht="15" customHeight="1" x14ac:dyDescent="0.15">
      <c r="A13" s="357" t="s">
        <v>37</v>
      </c>
      <c r="B13" s="52"/>
      <c r="C13" s="52"/>
      <c r="D13" s="52"/>
      <c r="H13" s="102"/>
      <c r="J13" s="102"/>
      <c r="K13" s="590" t="s">
        <v>712</v>
      </c>
      <c r="L13" s="590"/>
    </row>
    <row r="14" spans="1:13" ht="15" customHeight="1" x14ac:dyDescent="0.15">
      <c r="A14" s="52"/>
      <c r="B14" s="52"/>
      <c r="C14" s="52"/>
      <c r="D14" s="52"/>
      <c r="E14" s="36"/>
    </row>
    <row r="15" spans="1:13" ht="15" customHeight="1" thickBot="1" x14ac:dyDescent="0.2">
      <c r="A15" s="19" t="s">
        <v>532</v>
      </c>
      <c r="K15" s="263"/>
      <c r="L15" s="361" t="s">
        <v>38</v>
      </c>
    </row>
    <row r="16" spans="1:13" ht="27" customHeight="1" x14ac:dyDescent="0.15">
      <c r="A16" s="614" t="s">
        <v>34</v>
      </c>
      <c r="B16" s="614"/>
      <c r="C16" s="601">
        <v>25</v>
      </c>
      <c r="D16" s="602"/>
      <c r="E16" s="601">
        <v>26</v>
      </c>
      <c r="F16" s="602"/>
      <c r="G16" s="601">
        <v>27</v>
      </c>
      <c r="H16" s="602"/>
      <c r="I16" s="601">
        <v>28</v>
      </c>
      <c r="J16" s="602"/>
      <c r="K16" s="603" t="s">
        <v>647</v>
      </c>
      <c r="L16" s="604"/>
    </row>
    <row r="17" spans="1:12" ht="15" customHeight="1" x14ac:dyDescent="0.15">
      <c r="A17" s="615" t="s">
        <v>447</v>
      </c>
      <c r="B17" s="616"/>
      <c r="C17" s="606">
        <v>27831</v>
      </c>
      <c r="D17" s="606"/>
      <c r="E17" s="607">
        <v>31669</v>
      </c>
      <c r="F17" s="607"/>
      <c r="G17" s="617">
        <v>35685</v>
      </c>
      <c r="H17" s="607"/>
      <c r="I17" s="617">
        <v>30128</v>
      </c>
      <c r="J17" s="607"/>
      <c r="K17" s="639">
        <v>25793</v>
      </c>
      <c r="L17" s="640"/>
    </row>
    <row r="18" spans="1:12" ht="15" customHeight="1" x14ac:dyDescent="0.15">
      <c r="A18" s="623" t="s">
        <v>39</v>
      </c>
      <c r="B18" s="624"/>
      <c r="C18" s="587">
        <v>218</v>
      </c>
      <c r="D18" s="587"/>
      <c r="E18" s="619">
        <v>236</v>
      </c>
      <c r="F18" s="463"/>
      <c r="G18" s="619">
        <v>269</v>
      </c>
      <c r="H18" s="463"/>
      <c r="I18" s="619">
        <v>226</v>
      </c>
      <c r="J18" s="463"/>
      <c r="K18" s="632">
        <v>211</v>
      </c>
      <c r="L18" s="633"/>
    </row>
    <row r="19" spans="1:12" ht="15" customHeight="1" thickBot="1" x14ac:dyDescent="0.2">
      <c r="A19" s="630" t="s">
        <v>40</v>
      </c>
      <c r="B19" s="631"/>
      <c r="C19" s="592">
        <v>10414</v>
      </c>
      <c r="D19" s="592"/>
      <c r="E19" s="593">
        <v>22896</v>
      </c>
      <c r="F19" s="593"/>
      <c r="G19" s="629">
        <v>25672</v>
      </c>
      <c r="H19" s="593"/>
      <c r="I19" s="625">
        <v>21674</v>
      </c>
      <c r="J19" s="593"/>
      <c r="K19" s="634">
        <v>18575</v>
      </c>
      <c r="L19" s="635"/>
    </row>
    <row r="20" spans="1:12" ht="15" customHeight="1" x14ac:dyDescent="0.15">
      <c r="A20" s="19" t="s">
        <v>41</v>
      </c>
      <c r="K20" s="590" t="s">
        <v>712</v>
      </c>
      <c r="L20" s="590"/>
    </row>
    <row r="21" spans="1:12" ht="15" customHeight="1" x14ac:dyDescent="0.15"/>
    <row r="22" spans="1:12" ht="15" customHeight="1" thickBot="1" x14ac:dyDescent="0.2">
      <c r="A22" s="19" t="s">
        <v>533</v>
      </c>
      <c r="J22" s="103"/>
      <c r="K22" s="263"/>
      <c r="L22" s="361" t="s">
        <v>21</v>
      </c>
    </row>
    <row r="23" spans="1:12" ht="27" customHeight="1" x14ac:dyDescent="0.15">
      <c r="A23" s="614" t="s">
        <v>34</v>
      </c>
      <c r="B23" s="614"/>
      <c r="C23" s="621">
        <v>25</v>
      </c>
      <c r="D23" s="622"/>
      <c r="E23" s="621">
        <v>26</v>
      </c>
      <c r="F23" s="622"/>
      <c r="G23" s="621">
        <v>27</v>
      </c>
      <c r="H23" s="622"/>
      <c r="I23" s="621">
        <v>28</v>
      </c>
      <c r="J23" s="622"/>
      <c r="K23" s="638" t="s">
        <v>647</v>
      </c>
      <c r="L23" s="603"/>
    </row>
    <row r="24" spans="1:12" ht="15" customHeight="1" thickBot="1" x14ac:dyDescent="0.2">
      <c r="A24" s="620" t="s">
        <v>42</v>
      </c>
      <c r="B24" s="620"/>
      <c r="C24" s="628">
        <v>147</v>
      </c>
      <c r="D24" s="628"/>
      <c r="E24" s="628">
        <v>148</v>
      </c>
      <c r="F24" s="628"/>
      <c r="G24" s="627">
        <v>157</v>
      </c>
      <c r="H24" s="628"/>
      <c r="I24" s="627">
        <v>153</v>
      </c>
      <c r="J24" s="628"/>
      <c r="K24" s="636">
        <v>142</v>
      </c>
      <c r="L24" s="637"/>
    </row>
    <row r="25" spans="1:12" s="43" customFormat="1" ht="15" customHeight="1" x14ac:dyDescent="0.15">
      <c r="A25" s="626" t="s">
        <v>43</v>
      </c>
      <c r="B25" s="626"/>
      <c r="C25" s="626"/>
      <c r="D25" s="626"/>
      <c r="E25" s="626"/>
      <c r="F25" s="626"/>
      <c r="G25" s="626"/>
      <c r="H25" s="626"/>
      <c r="I25" s="626"/>
      <c r="J25" s="104"/>
      <c r="K25" s="590" t="s">
        <v>712</v>
      </c>
      <c r="L25" s="590"/>
    </row>
    <row r="26" spans="1:12" s="43" customFormat="1" ht="15" customHeight="1" x14ac:dyDescent="0.15">
      <c r="A26" s="19"/>
      <c r="B26" s="19"/>
      <c r="C26" s="19"/>
      <c r="D26" s="19"/>
      <c r="E26" s="19"/>
      <c r="F26" s="19"/>
      <c r="G26" s="19"/>
      <c r="H26" s="19"/>
      <c r="I26" s="19"/>
      <c r="J26" s="19"/>
      <c r="K26" s="19"/>
      <c r="L26" s="19"/>
    </row>
    <row r="27" spans="1:12" s="43" customFormat="1" ht="15" customHeight="1" thickBot="1" x14ac:dyDescent="0.2">
      <c r="A27" s="618" t="s">
        <v>518</v>
      </c>
      <c r="B27" s="618"/>
      <c r="C27" s="618"/>
      <c r="D27" s="618"/>
      <c r="E27" s="618"/>
      <c r="F27" s="618"/>
      <c r="G27" s="618"/>
      <c r="H27" s="618"/>
      <c r="I27" s="618"/>
      <c r="L27" s="19"/>
    </row>
    <row r="28" spans="1:12" ht="27" customHeight="1" x14ac:dyDescent="0.15">
      <c r="A28" s="614" t="s">
        <v>34</v>
      </c>
      <c r="B28" s="614"/>
      <c r="C28" s="621">
        <v>25</v>
      </c>
      <c r="D28" s="622"/>
      <c r="E28" s="621">
        <v>26</v>
      </c>
      <c r="F28" s="622"/>
      <c r="G28" s="621">
        <v>27</v>
      </c>
      <c r="H28" s="642"/>
      <c r="I28" s="643">
        <v>28</v>
      </c>
      <c r="J28" s="621"/>
      <c r="K28" s="641" t="s">
        <v>647</v>
      </c>
      <c r="L28" s="604"/>
    </row>
    <row r="29" spans="1:12" ht="15" customHeight="1" x14ac:dyDescent="0.15">
      <c r="A29" s="647" t="s">
        <v>44</v>
      </c>
      <c r="B29" s="647"/>
      <c r="C29" s="606">
        <v>9010</v>
      </c>
      <c r="D29" s="606"/>
      <c r="E29" s="607">
        <v>9665</v>
      </c>
      <c r="F29" s="607"/>
      <c r="G29" s="617">
        <v>9495</v>
      </c>
      <c r="H29" s="607"/>
      <c r="I29" s="617">
        <v>9475</v>
      </c>
      <c r="J29" s="607"/>
      <c r="K29" s="639">
        <v>9195</v>
      </c>
      <c r="L29" s="640"/>
    </row>
    <row r="30" spans="1:12" ht="15" customHeight="1" thickBot="1" x14ac:dyDescent="0.2">
      <c r="A30" s="646" t="s">
        <v>448</v>
      </c>
      <c r="B30" s="646"/>
      <c r="C30" s="592">
        <v>356</v>
      </c>
      <c r="D30" s="592"/>
      <c r="E30" s="593">
        <v>369</v>
      </c>
      <c r="F30" s="593"/>
      <c r="G30" s="629">
        <v>365</v>
      </c>
      <c r="H30" s="593"/>
      <c r="I30" s="625">
        <v>363</v>
      </c>
      <c r="J30" s="593"/>
      <c r="K30" s="634">
        <v>350</v>
      </c>
      <c r="L30" s="635"/>
    </row>
    <row r="31" spans="1:12" ht="15" customHeight="1" x14ac:dyDescent="0.15">
      <c r="A31" s="19" t="s">
        <v>45</v>
      </c>
      <c r="K31" s="590" t="s">
        <v>712</v>
      </c>
      <c r="L31" s="590"/>
    </row>
    <row r="32" spans="1:12" ht="21" customHeight="1" x14ac:dyDescent="0.15"/>
    <row r="33" spans="1:13" ht="18.75" customHeight="1" x14ac:dyDescent="0.15">
      <c r="A33" s="276" t="s">
        <v>607</v>
      </c>
      <c r="B33" s="268"/>
      <c r="C33" s="268"/>
      <c r="D33" s="268"/>
      <c r="E33" s="268"/>
      <c r="F33" s="268"/>
      <c r="G33" s="268"/>
      <c r="H33" s="268"/>
      <c r="I33" s="268"/>
      <c r="J33" s="268"/>
      <c r="K33" s="268"/>
      <c r="L33" s="268"/>
      <c r="M33" s="268"/>
    </row>
    <row r="34" spans="1:13" ht="42.75" customHeight="1" x14ac:dyDescent="0.15">
      <c r="A34" s="545" t="s">
        <v>608</v>
      </c>
      <c r="B34" s="545"/>
      <c r="C34" s="545"/>
      <c r="D34" s="545"/>
      <c r="E34" s="545"/>
      <c r="F34" s="545"/>
      <c r="G34" s="545"/>
      <c r="H34" s="545"/>
      <c r="I34" s="545"/>
      <c r="J34" s="545"/>
      <c r="K34" s="545"/>
      <c r="L34" s="545"/>
      <c r="M34" s="545"/>
    </row>
    <row r="35" spans="1:13" ht="18" customHeight="1" x14ac:dyDescent="0.15">
      <c r="A35" s="268" t="s">
        <v>630</v>
      </c>
      <c r="B35" s="269"/>
      <c r="C35" s="269"/>
      <c r="D35" s="269"/>
      <c r="E35" s="269"/>
      <c r="F35" s="269"/>
      <c r="G35" s="269"/>
      <c r="H35" s="269"/>
      <c r="I35" s="269"/>
      <c r="J35" s="269"/>
      <c r="K35" s="269"/>
      <c r="L35" s="269"/>
      <c r="M35" s="269"/>
    </row>
    <row r="36" spans="1:13" ht="16.5" customHeight="1" x14ac:dyDescent="0.15">
      <c r="A36" s="269"/>
      <c r="B36" s="269"/>
      <c r="C36" s="269"/>
      <c r="D36" s="269"/>
      <c r="E36" s="269"/>
      <c r="F36" s="269"/>
      <c r="G36" s="269"/>
      <c r="H36" s="269"/>
      <c r="I36" s="269"/>
      <c r="J36" s="269"/>
      <c r="K36" s="269"/>
      <c r="L36" s="269"/>
      <c r="M36" s="269"/>
    </row>
    <row r="37" spans="1:13" ht="15" customHeight="1" x14ac:dyDescent="0.15">
      <c r="A37" s="399" t="s">
        <v>609</v>
      </c>
      <c r="B37" s="399"/>
      <c r="C37" s="399"/>
      <c r="D37" s="399"/>
      <c r="E37" s="399"/>
      <c r="F37" s="399"/>
      <c r="G37" s="399"/>
      <c r="H37" s="399"/>
      <c r="I37" s="399"/>
      <c r="J37" s="399"/>
      <c r="K37" s="399"/>
      <c r="L37" s="546" t="s">
        <v>610</v>
      </c>
      <c r="M37" s="546"/>
    </row>
    <row r="38" spans="1:13" ht="29.25" customHeight="1" x14ac:dyDescent="0.15">
      <c r="A38" s="670" t="s">
        <v>611</v>
      </c>
      <c r="B38" s="671"/>
      <c r="C38" s="671"/>
      <c r="D38" s="671"/>
      <c r="E38" s="672"/>
      <c r="F38" s="673" t="s">
        <v>612</v>
      </c>
      <c r="G38" s="673"/>
      <c r="H38" s="673"/>
      <c r="I38" s="673"/>
      <c r="J38" s="673"/>
      <c r="K38" s="673"/>
      <c r="L38" s="673"/>
      <c r="M38" s="673"/>
    </row>
    <row r="39" spans="1:13" ht="22.5" customHeight="1" x14ac:dyDescent="0.15">
      <c r="A39" s="644" t="s">
        <v>46</v>
      </c>
      <c r="B39" s="645"/>
      <c r="C39" s="645"/>
      <c r="D39" s="547">
        <v>27</v>
      </c>
      <c r="E39" s="548"/>
      <c r="F39" s="674" t="s">
        <v>675</v>
      </c>
      <c r="G39" s="674"/>
      <c r="H39" s="674"/>
      <c r="I39" s="674"/>
      <c r="J39" s="566" t="s">
        <v>582</v>
      </c>
      <c r="K39" s="566"/>
      <c r="L39" s="675" t="s">
        <v>671</v>
      </c>
      <c r="M39" s="676"/>
    </row>
    <row r="40" spans="1:13" ht="16.5" customHeight="1" x14ac:dyDescent="0.15">
      <c r="A40" s="549" t="s">
        <v>423</v>
      </c>
      <c r="B40" s="550"/>
      <c r="C40" s="551"/>
      <c r="D40" s="555">
        <v>1854</v>
      </c>
      <c r="E40" s="556"/>
      <c r="F40" s="577" t="s">
        <v>633</v>
      </c>
      <c r="G40" s="578"/>
      <c r="H40" s="578"/>
      <c r="I40" s="578"/>
      <c r="J40" s="579">
        <v>1043</v>
      </c>
      <c r="K40" s="580"/>
      <c r="L40" s="581">
        <v>1054</v>
      </c>
      <c r="M40" s="582"/>
    </row>
    <row r="41" spans="1:13" ht="18" customHeight="1" x14ac:dyDescent="0.15">
      <c r="A41" s="552"/>
      <c r="B41" s="553"/>
      <c r="C41" s="554"/>
      <c r="D41" s="555"/>
      <c r="E41" s="556"/>
      <c r="F41" s="677" t="s">
        <v>613</v>
      </c>
      <c r="G41" s="678"/>
      <c r="H41" s="678"/>
      <c r="I41" s="678"/>
      <c r="J41" s="679">
        <v>2744</v>
      </c>
      <c r="K41" s="680"/>
      <c r="L41" s="681">
        <v>7670</v>
      </c>
      <c r="M41" s="682"/>
    </row>
    <row r="42" spans="1:13" ht="18" customHeight="1" x14ac:dyDescent="0.15">
      <c r="A42" s="490" t="s">
        <v>614</v>
      </c>
      <c r="B42" s="557"/>
      <c r="C42" s="558"/>
      <c r="D42" s="555">
        <v>572</v>
      </c>
      <c r="E42" s="559"/>
      <c r="F42" s="677" t="s">
        <v>615</v>
      </c>
      <c r="G42" s="678"/>
      <c r="H42" s="678"/>
      <c r="I42" s="678"/>
      <c r="J42" s="679">
        <v>17</v>
      </c>
      <c r="K42" s="680"/>
      <c r="L42" s="681">
        <v>26</v>
      </c>
      <c r="M42" s="682"/>
    </row>
    <row r="43" spans="1:13" ht="16.5" customHeight="1" x14ac:dyDescent="0.15">
      <c r="A43" s="490"/>
      <c r="B43" s="557"/>
      <c r="C43" s="558"/>
      <c r="D43" s="555"/>
      <c r="E43" s="559"/>
      <c r="F43" s="677" t="s">
        <v>616</v>
      </c>
      <c r="G43" s="678"/>
      <c r="H43" s="678"/>
      <c r="I43" s="678"/>
      <c r="J43" s="679">
        <v>46</v>
      </c>
      <c r="K43" s="680"/>
      <c r="L43" s="681">
        <v>228</v>
      </c>
      <c r="M43" s="682"/>
    </row>
    <row r="44" spans="1:13" ht="18" customHeight="1" x14ac:dyDescent="0.15">
      <c r="A44" s="552" t="s">
        <v>676</v>
      </c>
      <c r="B44" s="553"/>
      <c r="C44" s="560"/>
      <c r="D44" s="555">
        <v>139</v>
      </c>
      <c r="E44" s="559"/>
      <c r="F44" s="677" t="s">
        <v>617</v>
      </c>
      <c r="G44" s="678"/>
      <c r="H44" s="678"/>
      <c r="I44" s="678"/>
      <c r="J44" s="679">
        <v>6368</v>
      </c>
      <c r="K44" s="680"/>
      <c r="L44" s="681">
        <v>23010</v>
      </c>
      <c r="M44" s="682"/>
    </row>
    <row r="45" spans="1:13" ht="18.75" customHeight="1" x14ac:dyDescent="0.15">
      <c r="A45" s="552"/>
      <c r="B45" s="553"/>
      <c r="C45" s="560"/>
      <c r="D45" s="555"/>
      <c r="E45" s="559"/>
      <c r="F45" s="677" t="s">
        <v>618</v>
      </c>
      <c r="G45" s="678"/>
      <c r="H45" s="678"/>
      <c r="I45" s="678"/>
      <c r="J45" s="679">
        <v>1108</v>
      </c>
      <c r="K45" s="680"/>
      <c r="L45" s="681">
        <v>697</v>
      </c>
      <c r="M45" s="682"/>
    </row>
    <row r="46" spans="1:13" ht="20.25" customHeight="1" thickBot="1" x14ac:dyDescent="0.2">
      <c r="A46" s="561"/>
      <c r="B46" s="562"/>
      <c r="C46" s="563"/>
      <c r="D46" s="564"/>
      <c r="E46" s="565"/>
      <c r="F46" s="683" t="s">
        <v>619</v>
      </c>
      <c r="G46" s="684"/>
      <c r="H46" s="684"/>
      <c r="I46" s="684"/>
      <c r="J46" s="685">
        <v>314</v>
      </c>
      <c r="K46" s="686"/>
      <c r="L46" s="687">
        <v>412</v>
      </c>
      <c r="M46" s="688"/>
    </row>
    <row r="47" spans="1:13" ht="20.100000000000001" customHeight="1" x14ac:dyDescent="0.15">
      <c r="A47" s="295" t="s">
        <v>620</v>
      </c>
      <c r="B47" s="270"/>
      <c r="C47" s="270"/>
      <c r="D47" s="234"/>
      <c r="E47" s="234"/>
      <c r="F47" s="267"/>
      <c r="G47" s="234"/>
      <c r="H47" s="234"/>
      <c r="I47" s="234"/>
      <c r="J47" s="234"/>
      <c r="K47" s="234"/>
      <c r="L47" s="234"/>
      <c r="M47" s="234"/>
    </row>
    <row r="48" spans="1:13" ht="16.5" customHeight="1" x14ac:dyDescent="0.15">
      <c r="A48" s="295" t="s">
        <v>621</v>
      </c>
      <c r="B48" s="270"/>
      <c r="C48" s="270"/>
      <c r="D48" s="234"/>
      <c r="E48" s="234"/>
      <c r="F48" s="267"/>
      <c r="G48" s="234"/>
      <c r="H48" s="234"/>
      <c r="I48" s="234"/>
      <c r="J48" s="648" t="s">
        <v>670</v>
      </c>
      <c r="K48" s="648"/>
      <c r="L48" s="648"/>
      <c r="M48" s="648"/>
    </row>
    <row r="49" spans="1:13" ht="18" customHeight="1" x14ac:dyDescent="0.15">
      <c r="A49" s="399"/>
      <c r="B49" s="352"/>
      <c r="C49" s="352"/>
      <c r="D49" s="268"/>
      <c r="E49" s="268"/>
      <c r="F49" s="271"/>
      <c r="G49" s="268"/>
      <c r="H49" s="268"/>
      <c r="I49" s="268"/>
      <c r="J49" s="268"/>
      <c r="K49" s="268"/>
      <c r="L49" s="268"/>
      <c r="M49" s="268"/>
    </row>
    <row r="50" spans="1:13" ht="20.100000000000001" customHeight="1" x14ac:dyDescent="0.15">
      <c r="A50" s="399" t="s">
        <v>622</v>
      </c>
      <c r="B50" s="270"/>
      <c r="C50" s="270"/>
      <c r="D50" s="234"/>
      <c r="E50" s="234"/>
      <c r="F50" s="234"/>
      <c r="G50" s="264"/>
      <c r="H50" s="265"/>
      <c r="I50" s="265"/>
      <c r="J50" s="265"/>
      <c r="K50" s="265"/>
      <c r="L50" s="265"/>
      <c r="M50" s="265"/>
    </row>
    <row r="51" spans="1:13" ht="20.100000000000001" customHeight="1" x14ac:dyDescent="0.15">
      <c r="A51" s="655" t="s">
        <v>677</v>
      </c>
      <c r="B51" s="656"/>
      <c r="C51" s="656"/>
      <c r="D51" s="657"/>
      <c r="E51" s="566" t="s">
        <v>623</v>
      </c>
      <c r="F51" s="566"/>
      <c r="G51" s="566"/>
      <c r="H51" s="566"/>
      <c r="I51" s="566"/>
      <c r="J51" s="566"/>
      <c r="K51" s="566"/>
      <c r="L51" s="566"/>
      <c r="M51" s="566"/>
    </row>
    <row r="52" spans="1:13" ht="24" customHeight="1" x14ac:dyDescent="0.15">
      <c r="A52" s="571" t="s">
        <v>672</v>
      </c>
      <c r="B52" s="572"/>
      <c r="C52" s="573">
        <v>27</v>
      </c>
      <c r="D52" s="574"/>
      <c r="E52" s="658" t="s">
        <v>635</v>
      </c>
      <c r="F52" s="659"/>
      <c r="G52" s="660"/>
      <c r="H52" s="566" t="s">
        <v>581</v>
      </c>
      <c r="I52" s="566"/>
      <c r="J52" s="566"/>
      <c r="K52" s="661" t="s">
        <v>671</v>
      </c>
      <c r="L52" s="661"/>
      <c r="M52" s="661"/>
    </row>
    <row r="53" spans="1:13" ht="20.100000000000001" customHeight="1" x14ac:dyDescent="0.15">
      <c r="A53" s="575" t="s">
        <v>673</v>
      </c>
      <c r="B53" s="551"/>
      <c r="C53" s="576">
        <v>1919</v>
      </c>
      <c r="D53" s="576"/>
      <c r="E53" s="662" t="s">
        <v>624</v>
      </c>
      <c r="F53" s="663"/>
      <c r="G53" s="664"/>
      <c r="H53" s="665">
        <v>1953</v>
      </c>
      <c r="I53" s="665"/>
      <c r="J53" s="665"/>
      <c r="K53" s="666">
        <v>1899</v>
      </c>
      <c r="L53" s="666"/>
      <c r="M53" s="666"/>
    </row>
    <row r="54" spans="1:13" ht="20.100000000000001" customHeight="1" thickBot="1" x14ac:dyDescent="0.2">
      <c r="A54" s="568" t="s">
        <v>674</v>
      </c>
      <c r="B54" s="569"/>
      <c r="C54" s="570">
        <v>17987</v>
      </c>
      <c r="D54" s="570"/>
      <c r="E54" s="667" t="s">
        <v>625</v>
      </c>
      <c r="F54" s="668"/>
      <c r="G54" s="669"/>
      <c r="H54" s="665">
        <v>17504</v>
      </c>
      <c r="I54" s="665"/>
      <c r="J54" s="665"/>
      <c r="K54" s="666">
        <v>16648</v>
      </c>
      <c r="L54" s="666"/>
      <c r="M54" s="666"/>
    </row>
    <row r="55" spans="1:13" ht="20.100000000000001" customHeight="1" x14ac:dyDescent="0.15">
      <c r="A55" s="295" t="s">
        <v>631</v>
      </c>
      <c r="B55" s="234"/>
      <c r="C55" s="234"/>
      <c r="D55" s="234"/>
      <c r="E55" s="234"/>
      <c r="F55" s="234"/>
      <c r="G55" s="266"/>
      <c r="H55" s="234"/>
      <c r="I55" s="234"/>
      <c r="J55" s="283"/>
      <c r="K55" s="283"/>
      <c r="L55" s="234"/>
      <c r="M55" s="267" t="s">
        <v>670</v>
      </c>
    </row>
    <row r="56" spans="1:13" ht="20.100000000000001" customHeight="1" x14ac:dyDescent="0.15">
      <c r="A56" s="295" t="s">
        <v>632</v>
      </c>
      <c r="B56" s="234"/>
      <c r="C56" s="234"/>
      <c r="D56" s="234"/>
      <c r="E56" s="234"/>
      <c r="F56" s="234"/>
      <c r="G56" s="266"/>
      <c r="H56" s="234"/>
      <c r="I56" s="234"/>
      <c r="J56" s="283"/>
      <c r="K56" s="283"/>
      <c r="L56" s="234"/>
      <c r="M56" s="283"/>
    </row>
    <row r="57" spans="1:13" ht="17.25" customHeight="1" x14ac:dyDescent="0.15">
      <c r="A57" s="268"/>
      <c r="B57" s="268"/>
      <c r="C57" s="268"/>
      <c r="D57" s="268"/>
      <c r="E57" s="268"/>
      <c r="F57" s="268"/>
      <c r="G57" s="266"/>
      <c r="H57" s="268"/>
      <c r="I57" s="268"/>
      <c r="J57" s="272"/>
      <c r="K57" s="272"/>
      <c r="L57" s="271"/>
      <c r="M57" s="272"/>
    </row>
    <row r="58" spans="1:13" ht="20.100000000000001" customHeight="1" thickBot="1" x14ac:dyDescent="0.2">
      <c r="A58" s="540" t="s">
        <v>626</v>
      </c>
      <c r="B58" s="540"/>
      <c r="C58" s="540"/>
      <c r="D58" s="540"/>
      <c r="E58" s="540"/>
      <c r="F58" s="540"/>
      <c r="G58" s="540"/>
      <c r="H58" s="268"/>
      <c r="I58" s="268"/>
      <c r="J58" s="268"/>
      <c r="K58" s="268"/>
      <c r="L58" s="268"/>
      <c r="M58" s="268"/>
    </row>
    <row r="59" spans="1:13" ht="20.100000000000001" customHeight="1" x14ac:dyDescent="0.15">
      <c r="A59" s="273" t="s">
        <v>450</v>
      </c>
      <c r="B59" s="541" t="s">
        <v>581</v>
      </c>
      <c r="C59" s="541"/>
      <c r="D59" s="541"/>
      <c r="E59" s="541"/>
      <c r="F59" s="542"/>
      <c r="G59" s="649" t="s">
        <v>671</v>
      </c>
      <c r="H59" s="649"/>
      <c r="I59" s="649"/>
      <c r="J59" s="649"/>
      <c r="K59" s="650"/>
      <c r="L59" s="268"/>
      <c r="M59" s="268"/>
    </row>
    <row r="60" spans="1:13" ht="20.100000000000001" customHeight="1" x14ac:dyDescent="0.15">
      <c r="A60" s="275" t="s">
        <v>451</v>
      </c>
      <c r="B60" s="566" t="s">
        <v>627</v>
      </c>
      <c r="C60" s="566"/>
      <c r="D60" s="566" t="s">
        <v>628</v>
      </c>
      <c r="E60" s="566"/>
      <c r="F60" s="567"/>
      <c r="G60" s="651" t="s">
        <v>627</v>
      </c>
      <c r="H60" s="651"/>
      <c r="I60" s="651" t="s">
        <v>628</v>
      </c>
      <c r="J60" s="651"/>
      <c r="K60" s="652"/>
      <c r="L60" s="268"/>
      <c r="M60" s="268"/>
    </row>
    <row r="61" spans="1:13" ht="20.100000000000001" customHeight="1" thickBot="1" x14ac:dyDescent="0.2">
      <c r="A61" s="274" t="s">
        <v>449</v>
      </c>
      <c r="B61" s="543">
        <v>157</v>
      </c>
      <c r="C61" s="543"/>
      <c r="D61" s="543">
        <v>1459</v>
      </c>
      <c r="E61" s="543"/>
      <c r="F61" s="544"/>
      <c r="G61" s="653">
        <v>174</v>
      </c>
      <c r="H61" s="653"/>
      <c r="I61" s="653">
        <v>3462</v>
      </c>
      <c r="J61" s="653"/>
      <c r="K61" s="654"/>
      <c r="L61" s="268"/>
      <c r="M61" s="268"/>
    </row>
    <row r="62" spans="1:13" ht="20.100000000000001" customHeight="1" x14ac:dyDescent="0.15">
      <c r="A62" s="399" t="s">
        <v>629</v>
      </c>
      <c r="B62" s="352"/>
      <c r="C62" s="352"/>
      <c r="D62" s="268"/>
      <c r="E62" s="268"/>
      <c r="F62" s="271"/>
      <c r="G62" s="268"/>
      <c r="H62" s="268"/>
      <c r="I62" s="268"/>
      <c r="J62" s="268"/>
      <c r="K62" s="268"/>
      <c r="L62" s="268"/>
      <c r="M62" s="268"/>
    </row>
    <row r="63" spans="1:13" ht="20.100000000000001" customHeight="1" x14ac:dyDescent="0.15">
      <c r="B63" s="268"/>
      <c r="C63" s="268"/>
      <c r="D63" s="268"/>
      <c r="E63" s="268"/>
      <c r="F63" s="268"/>
      <c r="G63" s="268"/>
      <c r="H63" s="268"/>
      <c r="I63" s="268"/>
      <c r="J63" s="268"/>
      <c r="K63" s="267" t="s">
        <v>670</v>
      </c>
      <c r="L63" s="268"/>
      <c r="M63" s="268"/>
    </row>
  </sheetData>
  <sheetProtection sheet="1" objects="1" scenarios="1"/>
  <mergeCells count="153">
    <mergeCell ref="F41:I41"/>
    <mergeCell ref="J41:K41"/>
    <mergeCell ref="L41:M41"/>
    <mergeCell ref="F42:I42"/>
    <mergeCell ref="J42:K42"/>
    <mergeCell ref="L42:M42"/>
    <mergeCell ref="F46:I46"/>
    <mergeCell ref="J46:K46"/>
    <mergeCell ref="L46:M46"/>
    <mergeCell ref="F43:I43"/>
    <mergeCell ref="J43:K43"/>
    <mergeCell ref="L43:M43"/>
    <mergeCell ref="F44:I44"/>
    <mergeCell ref="J44:K44"/>
    <mergeCell ref="L44:M44"/>
    <mergeCell ref="F45:I45"/>
    <mergeCell ref="J45:K45"/>
    <mergeCell ref="L45:M45"/>
    <mergeCell ref="K25:L25"/>
    <mergeCell ref="K31:L31"/>
    <mergeCell ref="J48:M48"/>
    <mergeCell ref="G59:K59"/>
    <mergeCell ref="G60:H60"/>
    <mergeCell ref="I60:K60"/>
    <mergeCell ref="G61:H61"/>
    <mergeCell ref="I61:K61"/>
    <mergeCell ref="A51:D51"/>
    <mergeCell ref="E51:M51"/>
    <mergeCell ref="E52:G52"/>
    <mergeCell ref="H52:J52"/>
    <mergeCell ref="K52:M52"/>
    <mergeCell ref="E53:G53"/>
    <mergeCell ref="H53:J53"/>
    <mergeCell ref="K53:M53"/>
    <mergeCell ref="E54:G54"/>
    <mergeCell ref="H54:J54"/>
    <mergeCell ref="K54:M54"/>
    <mergeCell ref="A38:E38"/>
    <mergeCell ref="F38:M38"/>
    <mergeCell ref="F39:I39"/>
    <mergeCell ref="J39:K39"/>
    <mergeCell ref="L39:M39"/>
    <mergeCell ref="K28:L28"/>
    <mergeCell ref="G28:H28"/>
    <mergeCell ref="I29:J29"/>
    <mergeCell ref="K29:L29"/>
    <mergeCell ref="I28:J28"/>
    <mergeCell ref="G29:H29"/>
    <mergeCell ref="C28:D28"/>
    <mergeCell ref="E28:F28"/>
    <mergeCell ref="A39:C39"/>
    <mergeCell ref="C30:D30"/>
    <mergeCell ref="G30:H30"/>
    <mergeCell ref="A30:B30"/>
    <mergeCell ref="K30:L30"/>
    <mergeCell ref="E30:F30"/>
    <mergeCell ref="I30:J30"/>
    <mergeCell ref="A28:B28"/>
    <mergeCell ref="E29:F29"/>
    <mergeCell ref="A29:B29"/>
    <mergeCell ref="C29:D29"/>
    <mergeCell ref="K18:L18"/>
    <mergeCell ref="K19:L19"/>
    <mergeCell ref="K24:L24"/>
    <mergeCell ref="K23:L23"/>
    <mergeCell ref="K17:L17"/>
    <mergeCell ref="C24:D24"/>
    <mergeCell ref="C23:D23"/>
    <mergeCell ref="E23:F23"/>
    <mergeCell ref="G23:H23"/>
    <mergeCell ref="E24:F24"/>
    <mergeCell ref="I17:J17"/>
    <mergeCell ref="K20:L20"/>
    <mergeCell ref="A23:B23"/>
    <mergeCell ref="A27:I27"/>
    <mergeCell ref="I18:J18"/>
    <mergeCell ref="E18:F18"/>
    <mergeCell ref="A24:B24"/>
    <mergeCell ref="I23:J23"/>
    <mergeCell ref="A18:B18"/>
    <mergeCell ref="I19:J19"/>
    <mergeCell ref="C18:D18"/>
    <mergeCell ref="A25:I25"/>
    <mergeCell ref="G24:H24"/>
    <mergeCell ref="G18:H18"/>
    <mergeCell ref="G19:H19"/>
    <mergeCell ref="I24:J24"/>
    <mergeCell ref="C19:D19"/>
    <mergeCell ref="E19:F19"/>
    <mergeCell ref="A19:B19"/>
    <mergeCell ref="K16:L16"/>
    <mergeCell ref="A16:B16"/>
    <mergeCell ref="C16:D16"/>
    <mergeCell ref="E16:F16"/>
    <mergeCell ref="I16:J16"/>
    <mergeCell ref="G16:H16"/>
    <mergeCell ref="A17:B17"/>
    <mergeCell ref="C17:D17"/>
    <mergeCell ref="E17:F17"/>
    <mergeCell ref="G17:H17"/>
    <mergeCell ref="B1:L1"/>
    <mergeCell ref="B5:L5"/>
    <mergeCell ref="A9:B9"/>
    <mergeCell ref="C9:D9"/>
    <mergeCell ref="E9:F9"/>
    <mergeCell ref="G9:H9"/>
    <mergeCell ref="K9:L9"/>
    <mergeCell ref="I9:J9"/>
    <mergeCell ref="A10:B10"/>
    <mergeCell ref="C10:D10"/>
    <mergeCell ref="E10:F10"/>
    <mergeCell ref="G10:H10"/>
    <mergeCell ref="I10:J10"/>
    <mergeCell ref="K10:L10"/>
    <mergeCell ref="A4:M4"/>
    <mergeCell ref="A2:B2"/>
    <mergeCell ref="E11:F11"/>
    <mergeCell ref="K11:L11"/>
    <mergeCell ref="A11:B11"/>
    <mergeCell ref="C11:D11"/>
    <mergeCell ref="G11:H11"/>
    <mergeCell ref="I11:J11"/>
    <mergeCell ref="K13:L13"/>
    <mergeCell ref="A12:B12"/>
    <mergeCell ref="C12:D12"/>
    <mergeCell ref="E12:F12"/>
    <mergeCell ref="K12:L12"/>
    <mergeCell ref="G12:H12"/>
    <mergeCell ref="I12:J12"/>
    <mergeCell ref="A58:G58"/>
    <mergeCell ref="B59:F59"/>
    <mergeCell ref="B61:C61"/>
    <mergeCell ref="D61:F61"/>
    <mergeCell ref="A34:M34"/>
    <mergeCell ref="L37:M37"/>
    <mergeCell ref="D39:E39"/>
    <mergeCell ref="A40:C41"/>
    <mergeCell ref="D40:E41"/>
    <mergeCell ref="A42:C43"/>
    <mergeCell ref="D42:E43"/>
    <mergeCell ref="A44:C46"/>
    <mergeCell ref="D44:E46"/>
    <mergeCell ref="B60:C60"/>
    <mergeCell ref="D60:F60"/>
    <mergeCell ref="A54:B54"/>
    <mergeCell ref="C54:D54"/>
    <mergeCell ref="A52:B52"/>
    <mergeCell ref="C52:D52"/>
    <mergeCell ref="A53:B53"/>
    <mergeCell ref="C53:D53"/>
    <mergeCell ref="F40:I40"/>
    <mergeCell ref="J40:K40"/>
    <mergeCell ref="L40:M40"/>
  </mergeCells>
  <phoneticPr fontId="22"/>
  <printOptions horizontalCentered="1"/>
  <pageMargins left="0.19685039370078741" right="0.39370078740157483" top="0.59055118110236227" bottom="0.59055118110236227" header="0.39370078740157483" footer="0.39370078740157483"/>
  <pageSetup paperSize="9" scale="70"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2"/>
  <sheetViews>
    <sheetView view="pageBreakPreview" zoomScale="90" zoomScaleNormal="120" zoomScaleSheetLayoutView="90" workbookViewId="0">
      <selection activeCell="M48" sqref="M48"/>
    </sheetView>
  </sheetViews>
  <sheetFormatPr defaultRowHeight="17.100000000000001" customHeight="1" x14ac:dyDescent="0.15"/>
  <cols>
    <col min="1" max="1" width="8.5703125" style="19" customWidth="1"/>
    <col min="2" max="2" width="10" style="19" customWidth="1"/>
    <col min="3" max="3" width="9.28515625" style="19" customWidth="1"/>
    <col min="4" max="4" width="10.28515625" style="19" customWidth="1"/>
    <col min="5" max="5" width="7.28515625" style="19" customWidth="1"/>
    <col min="6" max="8" width="7.140625" style="19" customWidth="1"/>
    <col min="9" max="9" width="7.7109375" style="19" customWidth="1"/>
    <col min="10" max="10" width="7.140625" style="19" customWidth="1"/>
    <col min="11" max="11" width="7.85546875" style="19" customWidth="1"/>
    <col min="12" max="12" width="7.140625" style="19" customWidth="1"/>
    <col min="13" max="13" width="7.85546875" style="19" customWidth="1"/>
    <col min="14" max="14" width="7.5703125" style="19" customWidth="1"/>
    <col min="15" max="16" width="6.140625" style="19" customWidth="1"/>
    <col min="17" max="16384" width="9.140625" style="19"/>
  </cols>
  <sheetData>
    <row r="1" spans="1:13" ht="5.0999999999999996" customHeight="1" x14ac:dyDescent="0.15">
      <c r="A1" s="43"/>
      <c r="B1" s="43"/>
      <c r="C1" s="43"/>
      <c r="D1" s="43"/>
      <c r="E1" s="43"/>
      <c r="F1" s="43"/>
      <c r="G1" s="43"/>
      <c r="H1" s="43"/>
      <c r="I1" s="43"/>
      <c r="J1" s="43"/>
      <c r="K1" s="43"/>
      <c r="L1" s="43"/>
      <c r="M1" s="361"/>
    </row>
    <row r="2" spans="1:13" ht="15" customHeight="1" x14ac:dyDescent="0.15">
      <c r="A2" s="200" t="s">
        <v>557</v>
      </c>
      <c r="B2" s="52"/>
      <c r="C2" s="52"/>
      <c r="D2" s="52"/>
      <c r="E2" s="52"/>
      <c r="F2" s="52"/>
      <c r="G2" s="36"/>
      <c r="M2" s="361"/>
    </row>
    <row r="3" spans="1:13" ht="5.0999999999999996" customHeight="1" x14ac:dyDescent="0.15">
      <c r="A3" s="51"/>
      <c r="B3" s="52"/>
      <c r="C3" s="52"/>
      <c r="D3" s="52"/>
      <c r="E3" s="52"/>
      <c r="F3" s="52"/>
      <c r="G3" s="36"/>
      <c r="M3" s="361"/>
    </row>
    <row r="4" spans="1:13" ht="30" customHeight="1" x14ac:dyDescent="0.15">
      <c r="A4" s="689" t="s">
        <v>523</v>
      </c>
      <c r="B4" s="689"/>
      <c r="C4" s="689"/>
      <c r="D4" s="689"/>
      <c r="E4" s="689"/>
      <c r="F4" s="689"/>
      <c r="G4" s="689"/>
      <c r="H4" s="689"/>
      <c r="I4" s="689"/>
      <c r="J4" s="689"/>
      <c r="K4" s="689"/>
      <c r="L4" s="689"/>
      <c r="M4" s="689"/>
    </row>
    <row r="5" spans="1:13" ht="5.0999999999999996" customHeight="1" x14ac:dyDescent="0.15">
      <c r="A5" s="364"/>
      <c r="B5" s="44"/>
      <c r="C5" s="44"/>
      <c r="D5" s="44"/>
      <c r="E5" s="44"/>
      <c r="F5" s="44"/>
      <c r="G5" s="44"/>
      <c r="H5" s="44"/>
      <c r="I5" s="44"/>
      <c r="J5" s="44"/>
      <c r="K5" s="44"/>
      <c r="L5" s="44"/>
      <c r="M5" s="45"/>
    </row>
    <row r="6" spans="1:13" ht="15" customHeight="1" thickBot="1" x14ac:dyDescent="0.2">
      <c r="A6" s="19" t="s">
        <v>49</v>
      </c>
      <c r="M6" s="361" t="s">
        <v>50</v>
      </c>
    </row>
    <row r="7" spans="1:13" ht="15" customHeight="1" x14ac:dyDescent="0.15">
      <c r="A7" s="702" t="s">
        <v>51</v>
      </c>
      <c r="B7" s="703"/>
      <c r="C7" s="703"/>
      <c r="D7" s="703"/>
      <c r="E7" s="703"/>
      <c r="F7" s="703"/>
      <c r="G7" s="703"/>
      <c r="H7" s="704" t="s">
        <v>550</v>
      </c>
      <c r="I7" s="705"/>
      <c r="J7" s="704" t="s">
        <v>657</v>
      </c>
      <c r="K7" s="705"/>
      <c r="L7" s="698" t="s">
        <v>658</v>
      </c>
      <c r="M7" s="699"/>
    </row>
    <row r="8" spans="1:13" ht="15" customHeight="1" x14ac:dyDescent="0.15">
      <c r="A8" s="709" t="s">
        <v>515</v>
      </c>
      <c r="B8" s="713" t="s">
        <v>52</v>
      </c>
      <c r="C8" s="714"/>
      <c r="D8" s="714"/>
      <c r="E8" s="714"/>
      <c r="F8" s="714"/>
      <c r="G8" s="715"/>
      <c r="H8" s="608">
        <v>10249</v>
      </c>
      <c r="I8" s="716"/>
      <c r="J8" s="608">
        <v>8261</v>
      </c>
      <c r="K8" s="716"/>
      <c r="L8" s="694">
        <v>7834</v>
      </c>
      <c r="M8" s="695"/>
    </row>
    <row r="9" spans="1:13" ht="15" customHeight="1" x14ac:dyDescent="0.15">
      <c r="A9" s="710"/>
      <c r="B9" s="691" t="s">
        <v>53</v>
      </c>
      <c r="C9" s="692"/>
      <c r="D9" s="692"/>
      <c r="E9" s="692"/>
      <c r="F9" s="692"/>
      <c r="G9" s="693"/>
      <c r="H9" s="588">
        <v>219</v>
      </c>
      <c r="I9" s="690"/>
      <c r="J9" s="589">
        <v>429</v>
      </c>
      <c r="K9" s="589"/>
      <c r="L9" s="696">
        <v>430</v>
      </c>
      <c r="M9" s="697"/>
    </row>
    <row r="10" spans="1:13" ht="15" customHeight="1" x14ac:dyDescent="0.15">
      <c r="A10" s="710"/>
      <c r="B10" s="691" t="s">
        <v>54</v>
      </c>
      <c r="C10" s="692"/>
      <c r="D10" s="692"/>
      <c r="E10" s="692"/>
      <c r="F10" s="692"/>
      <c r="G10" s="693"/>
      <c r="H10" s="588">
        <v>99</v>
      </c>
      <c r="I10" s="690"/>
      <c r="J10" s="589">
        <v>167</v>
      </c>
      <c r="K10" s="589"/>
      <c r="L10" s="696">
        <v>240</v>
      </c>
      <c r="M10" s="697"/>
    </row>
    <row r="11" spans="1:13" ht="15" customHeight="1" x14ac:dyDescent="0.15">
      <c r="A11" s="711"/>
      <c r="B11" s="706" t="s">
        <v>514</v>
      </c>
      <c r="C11" s="707"/>
      <c r="D11" s="707"/>
      <c r="E11" s="707"/>
      <c r="F11" s="707"/>
      <c r="G11" s="708"/>
      <c r="H11" s="588">
        <v>1692</v>
      </c>
      <c r="I11" s="690"/>
      <c r="J11" s="721">
        <v>2288</v>
      </c>
      <c r="K11" s="721"/>
      <c r="L11" s="739">
        <v>2073</v>
      </c>
      <c r="M11" s="740"/>
    </row>
    <row r="12" spans="1:13" ht="15" customHeight="1" thickBot="1" x14ac:dyDescent="0.2">
      <c r="A12" s="717" t="s">
        <v>560</v>
      </c>
      <c r="B12" s="718"/>
      <c r="C12" s="718"/>
      <c r="D12" s="718"/>
      <c r="E12" s="718"/>
      <c r="F12" s="718"/>
      <c r="G12" s="718"/>
      <c r="H12" s="719">
        <v>8873</v>
      </c>
      <c r="I12" s="720"/>
      <c r="J12" s="712">
        <v>6755</v>
      </c>
      <c r="K12" s="712"/>
      <c r="L12" s="700">
        <v>8161</v>
      </c>
      <c r="M12" s="701"/>
    </row>
    <row r="13" spans="1:13" ht="15" customHeight="1" x14ac:dyDescent="0.15">
      <c r="A13" s="356"/>
      <c r="B13" s="42"/>
      <c r="C13" s="42"/>
      <c r="D13" s="43"/>
      <c r="E13" s="355"/>
      <c r="F13" s="355"/>
      <c r="G13" s="355"/>
      <c r="H13" s="355"/>
      <c r="I13" s="355"/>
      <c r="J13" s="355"/>
      <c r="K13" s="355"/>
      <c r="L13" s="355"/>
      <c r="M13" s="361" t="s">
        <v>670</v>
      </c>
    </row>
    <row r="14" spans="1:13" ht="15" customHeight="1" x14ac:dyDescent="0.15">
      <c r="A14" s="356"/>
      <c r="B14" s="42"/>
      <c r="C14" s="42"/>
      <c r="D14" s="43"/>
      <c r="E14" s="355"/>
      <c r="F14" s="355"/>
      <c r="G14" s="355"/>
      <c r="H14" s="355"/>
      <c r="I14" s="355"/>
      <c r="J14" s="355"/>
      <c r="K14" s="355"/>
      <c r="L14" s="355"/>
      <c r="M14" s="361"/>
    </row>
    <row r="15" spans="1:13" ht="15" customHeight="1" thickBot="1" x14ac:dyDescent="0.2">
      <c r="A15" s="19" t="s">
        <v>55</v>
      </c>
      <c r="M15" s="361" t="s">
        <v>50</v>
      </c>
    </row>
    <row r="16" spans="1:13" ht="15" customHeight="1" x14ac:dyDescent="0.15">
      <c r="A16" s="46" t="s">
        <v>450</v>
      </c>
      <c r="B16" s="728" t="s">
        <v>583</v>
      </c>
      <c r="C16" s="729"/>
      <c r="D16" s="728" t="s">
        <v>509</v>
      </c>
      <c r="E16" s="729"/>
      <c r="F16" s="728" t="s">
        <v>526</v>
      </c>
      <c r="G16" s="729"/>
      <c r="H16" s="728" t="s">
        <v>550</v>
      </c>
      <c r="I16" s="729"/>
      <c r="J16" s="728" t="s">
        <v>582</v>
      </c>
      <c r="K16" s="729"/>
      <c r="L16" s="741" t="s">
        <v>659</v>
      </c>
      <c r="M16" s="742"/>
    </row>
    <row r="17" spans="1:17" ht="15" customHeight="1" x14ac:dyDescent="0.15">
      <c r="A17" s="47" t="s">
        <v>451</v>
      </c>
      <c r="B17" s="363" t="s">
        <v>56</v>
      </c>
      <c r="C17" s="363" t="s">
        <v>57</v>
      </c>
      <c r="D17" s="363" t="s">
        <v>56</v>
      </c>
      <c r="E17" s="48" t="s">
        <v>57</v>
      </c>
      <c r="F17" s="49" t="s">
        <v>56</v>
      </c>
      <c r="G17" s="363" t="s">
        <v>57</v>
      </c>
      <c r="H17" s="363" t="s">
        <v>56</v>
      </c>
      <c r="I17" s="363" t="s">
        <v>57</v>
      </c>
      <c r="J17" s="363" t="s">
        <v>56</v>
      </c>
      <c r="K17" s="363" t="s">
        <v>57</v>
      </c>
      <c r="L17" s="281" t="s">
        <v>56</v>
      </c>
      <c r="M17" s="282" t="s">
        <v>57</v>
      </c>
    </row>
    <row r="18" spans="1:17" ht="15" customHeight="1" thickBot="1" x14ac:dyDescent="0.2">
      <c r="A18" s="50" t="s">
        <v>449</v>
      </c>
      <c r="B18" s="218">
        <v>302</v>
      </c>
      <c r="C18" s="218">
        <v>4803</v>
      </c>
      <c r="D18" s="219">
        <v>256</v>
      </c>
      <c r="E18" s="219">
        <v>5176</v>
      </c>
      <c r="F18" s="220">
        <v>533</v>
      </c>
      <c r="G18" s="220">
        <v>4581</v>
      </c>
      <c r="H18" s="220">
        <v>321</v>
      </c>
      <c r="I18" s="220">
        <v>4990</v>
      </c>
      <c r="J18" s="293">
        <v>119</v>
      </c>
      <c r="K18" s="293">
        <v>3811</v>
      </c>
      <c r="L18" s="414">
        <v>124</v>
      </c>
      <c r="M18" s="415">
        <v>2420</v>
      </c>
    </row>
    <row r="19" spans="1:17" ht="15" customHeight="1" x14ac:dyDescent="0.15">
      <c r="A19" s="43"/>
      <c r="B19" s="43"/>
      <c r="C19" s="43"/>
      <c r="D19" s="43"/>
      <c r="E19" s="43"/>
      <c r="F19" s="43"/>
      <c r="G19" s="43"/>
      <c r="H19" s="43"/>
      <c r="I19" s="43"/>
      <c r="J19" s="43"/>
      <c r="K19" s="43"/>
      <c r="L19" s="43"/>
      <c r="M19" s="361" t="s">
        <v>670</v>
      </c>
    </row>
    <row r="20" spans="1:17" ht="15" customHeight="1" x14ac:dyDescent="0.15"/>
    <row r="21" spans="1:17" ht="15" customHeight="1" x14ac:dyDescent="0.15">
      <c r="A21" s="19" t="s">
        <v>486</v>
      </c>
    </row>
    <row r="22" spans="1:17" ht="5.0999999999999996" customHeight="1" x14ac:dyDescent="0.15"/>
    <row r="23" spans="1:17" ht="30" customHeight="1" x14ac:dyDescent="0.15">
      <c r="A23" s="727" t="s">
        <v>522</v>
      </c>
      <c r="B23" s="727"/>
      <c r="C23" s="727"/>
      <c r="D23" s="727"/>
      <c r="E23" s="727"/>
      <c r="F23" s="727"/>
      <c r="G23" s="727"/>
      <c r="H23" s="727"/>
      <c r="I23" s="727"/>
      <c r="J23" s="727"/>
      <c r="K23" s="727"/>
      <c r="L23" s="727"/>
      <c r="M23" s="727"/>
    </row>
    <row r="24" spans="1:17" ht="15" customHeight="1" x14ac:dyDescent="0.15">
      <c r="C24" s="105"/>
      <c r="E24" s="105"/>
      <c r="F24" s="105"/>
      <c r="G24" s="105"/>
      <c r="H24" s="105"/>
      <c r="I24" s="105"/>
      <c r="J24" s="14"/>
      <c r="K24" s="14"/>
      <c r="L24" s="14"/>
      <c r="M24" s="14"/>
      <c r="N24" s="15"/>
      <c r="O24" s="15"/>
      <c r="P24" s="15"/>
    </row>
    <row r="25" spans="1:17" ht="15" customHeight="1" thickBot="1" x14ac:dyDescent="0.2">
      <c r="A25" s="19" t="s">
        <v>58</v>
      </c>
      <c r="C25" s="105"/>
      <c r="K25" s="726" t="s">
        <v>21</v>
      </c>
      <c r="L25" s="726"/>
      <c r="M25" s="726"/>
      <c r="N25" s="15"/>
      <c r="O25" s="15"/>
      <c r="P25" s="15"/>
    </row>
    <row r="26" spans="1:17" ht="15" customHeight="1" thickBot="1" x14ac:dyDescent="0.2">
      <c r="A26" s="614" t="s">
        <v>59</v>
      </c>
      <c r="B26" s="735" t="s">
        <v>60</v>
      </c>
      <c r="C26" s="735"/>
      <c r="D26" s="736"/>
      <c r="E26" s="738" t="s">
        <v>61</v>
      </c>
      <c r="F26" s="738"/>
      <c r="G26" s="738"/>
      <c r="H26" s="738"/>
      <c r="I26" s="738"/>
      <c r="J26" s="738"/>
      <c r="K26" s="738"/>
      <c r="L26" s="738"/>
      <c r="M26" s="738"/>
      <c r="N26" s="361"/>
      <c r="O26" s="15"/>
      <c r="P26" s="15"/>
      <c r="Q26" s="15"/>
    </row>
    <row r="27" spans="1:17" ht="15" customHeight="1" thickBot="1" x14ac:dyDescent="0.2">
      <c r="A27" s="614"/>
      <c r="B27" s="106" t="s">
        <v>62</v>
      </c>
      <c r="C27" s="737" t="s">
        <v>63</v>
      </c>
      <c r="D27" s="730" t="s">
        <v>64</v>
      </c>
      <c r="E27" s="107" t="s">
        <v>65</v>
      </c>
      <c r="F27" s="108" t="s">
        <v>65</v>
      </c>
      <c r="G27" s="108" t="s">
        <v>66</v>
      </c>
      <c r="H27" s="107" t="s">
        <v>66</v>
      </c>
      <c r="I27" s="107" t="s">
        <v>66</v>
      </c>
      <c r="J27" s="107" t="s">
        <v>66</v>
      </c>
      <c r="K27" s="107" t="s">
        <v>66</v>
      </c>
      <c r="L27" s="731" t="s">
        <v>487</v>
      </c>
      <c r="M27" s="732"/>
      <c r="N27" s="361"/>
      <c r="O27" s="15"/>
      <c r="P27" s="15"/>
      <c r="Q27" s="15"/>
    </row>
    <row r="28" spans="1:17" ht="15" customHeight="1" x14ac:dyDescent="0.15">
      <c r="A28" s="614"/>
      <c r="B28" s="109" t="s">
        <v>67</v>
      </c>
      <c r="C28" s="737"/>
      <c r="D28" s="730"/>
      <c r="E28" s="110" t="s">
        <v>68</v>
      </c>
      <c r="F28" s="110" t="s">
        <v>69</v>
      </c>
      <c r="G28" s="111" t="s">
        <v>68</v>
      </c>
      <c r="H28" s="110" t="s">
        <v>69</v>
      </c>
      <c r="I28" s="110" t="s">
        <v>70</v>
      </c>
      <c r="J28" s="110" t="s">
        <v>71</v>
      </c>
      <c r="K28" s="110" t="s">
        <v>72</v>
      </c>
      <c r="L28" s="733"/>
      <c r="M28" s="734"/>
      <c r="N28" s="361"/>
      <c r="O28" s="15"/>
      <c r="P28" s="15"/>
      <c r="Q28" s="15"/>
    </row>
    <row r="29" spans="1:17" ht="15" customHeight="1" x14ac:dyDescent="0.15">
      <c r="A29" s="40" t="s">
        <v>645</v>
      </c>
      <c r="B29" s="404">
        <v>10155</v>
      </c>
      <c r="C29" s="381">
        <v>9331</v>
      </c>
      <c r="D29" s="186">
        <f>SUM(B29:C29)</f>
        <v>19486</v>
      </c>
      <c r="E29" s="381">
        <v>215</v>
      </c>
      <c r="F29" s="381">
        <v>367</v>
      </c>
      <c r="G29" s="381">
        <v>513</v>
      </c>
      <c r="H29" s="381">
        <v>535</v>
      </c>
      <c r="I29" s="381">
        <v>501</v>
      </c>
      <c r="J29" s="381">
        <v>603</v>
      </c>
      <c r="K29" s="381">
        <v>421</v>
      </c>
      <c r="L29" s="722">
        <f>SUM(E29:K29)</f>
        <v>3155</v>
      </c>
      <c r="M29" s="723"/>
      <c r="N29" s="361"/>
      <c r="O29" s="15"/>
      <c r="P29" s="15"/>
      <c r="Q29" s="15"/>
    </row>
    <row r="30" spans="1:17" ht="15" customHeight="1" x14ac:dyDescent="0.15">
      <c r="A30" s="158" t="s">
        <v>660</v>
      </c>
      <c r="B30" s="404">
        <v>10565</v>
      </c>
      <c r="C30" s="381">
        <v>9801</v>
      </c>
      <c r="D30" s="381">
        <f>SUM(B30:C30)</f>
        <v>20366</v>
      </c>
      <c r="E30" s="381">
        <v>148</v>
      </c>
      <c r="F30" s="381">
        <v>292</v>
      </c>
      <c r="G30" s="381">
        <v>558</v>
      </c>
      <c r="H30" s="381">
        <v>552</v>
      </c>
      <c r="I30" s="381">
        <v>520</v>
      </c>
      <c r="J30" s="381">
        <v>662</v>
      </c>
      <c r="K30" s="381">
        <v>417</v>
      </c>
      <c r="L30" s="722">
        <f>SUM(E30:K30)</f>
        <v>3149</v>
      </c>
      <c r="M30" s="723"/>
      <c r="N30" s="361"/>
      <c r="O30" s="15"/>
      <c r="P30" s="15"/>
      <c r="Q30" s="15"/>
    </row>
    <row r="31" spans="1:17" ht="15" customHeight="1" thickBot="1" x14ac:dyDescent="0.2">
      <c r="A31" s="278" t="s">
        <v>664</v>
      </c>
      <c r="B31" s="416">
        <v>11070</v>
      </c>
      <c r="C31" s="417">
        <v>10169</v>
      </c>
      <c r="D31" s="418">
        <f>SUM(B31:C31)</f>
        <v>21239</v>
      </c>
      <c r="E31" s="418">
        <v>150</v>
      </c>
      <c r="F31" s="418">
        <v>314</v>
      </c>
      <c r="G31" s="418">
        <v>586</v>
      </c>
      <c r="H31" s="418">
        <v>560</v>
      </c>
      <c r="I31" s="418">
        <v>543</v>
      </c>
      <c r="J31" s="418">
        <v>707</v>
      </c>
      <c r="K31" s="418">
        <v>401</v>
      </c>
      <c r="L31" s="724">
        <f>SUM(E31:K31)</f>
        <v>3261</v>
      </c>
      <c r="M31" s="725"/>
      <c r="N31" s="361"/>
      <c r="O31" s="15"/>
      <c r="P31" s="15"/>
      <c r="Q31" s="15"/>
    </row>
    <row r="32" spans="1:17" ht="15" customHeight="1" x14ac:dyDescent="0.15">
      <c r="A32" s="104"/>
      <c r="B32" s="355"/>
      <c r="C32" s="355"/>
      <c r="D32" s="355"/>
      <c r="E32" s="52"/>
      <c r="F32" s="355"/>
      <c r="G32" s="355"/>
      <c r="H32" s="355"/>
      <c r="I32" s="355"/>
      <c r="J32" s="355"/>
      <c r="L32" s="451"/>
      <c r="M32" s="362" t="s">
        <v>670</v>
      </c>
      <c r="N32" s="361"/>
      <c r="O32" s="15"/>
      <c r="P32" s="15"/>
      <c r="Q32" s="15"/>
    </row>
    <row r="33" spans="1:17" ht="15" customHeight="1" x14ac:dyDescent="0.15">
      <c r="A33" s="104"/>
      <c r="B33" s="355"/>
      <c r="C33" s="355"/>
      <c r="D33" s="355"/>
      <c r="E33" s="52"/>
      <c r="F33" s="355"/>
      <c r="G33" s="355"/>
      <c r="H33" s="355"/>
      <c r="I33" s="355"/>
      <c r="J33" s="355"/>
      <c r="K33" s="355"/>
      <c r="L33" s="355"/>
      <c r="M33" s="355"/>
      <c r="N33" s="361"/>
      <c r="O33" s="15"/>
      <c r="P33" s="15"/>
      <c r="Q33" s="15"/>
    </row>
    <row r="34" spans="1:17" ht="15" customHeight="1" thickBot="1" x14ac:dyDescent="0.2">
      <c r="A34" s="356" t="s">
        <v>73</v>
      </c>
      <c r="B34" s="356"/>
      <c r="C34" s="356"/>
      <c r="D34" s="356"/>
      <c r="E34" s="356"/>
      <c r="F34" s="356"/>
      <c r="G34" s="356"/>
      <c r="H34" s="356"/>
      <c r="I34" s="356"/>
      <c r="J34" s="356"/>
      <c r="K34" s="726" t="s">
        <v>74</v>
      </c>
      <c r="L34" s="726"/>
      <c r="M34" s="726"/>
      <c r="N34" s="361"/>
      <c r="O34" s="15"/>
      <c r="P34" s="15"/>
      <c r="Q34" s="15"/>
    </row>
    <row r="35" spans="1:17" ht="15" customHeight="1" x14ac:dyDescent="0.15">
      <c r="A35" s="750"/>
      <c r="B35" s="751"/>
      <c r="C35" s="751"/>
      <c r="D35" s="752"/>
      <c r="E35" s="139" t="s">
        <v>65</v>
      </c>
      <c r="F35" s="140" t="s">
        <v>65</v>
      </c>
      <c r="G35" s="140" t="s">
        <v>66</v>
      </c>
      <c r="H35" s="140" t="s">
        <v>66</v>
      </c>
      <c r="I35" s="140" t="s">
        <v>66</v>
      </c>
      <c r="J35" s="140" t="s">
        <v>66</v>
      </c>
      <c r="K35" s="140" t="s">
        <v>66</v>
      </c>
      <c r="L35" s="756" t="s">
        <v>487</v>
      </c>
      <c r="M35" s="757"/>
    </row>
    <row r="36" spans="1:17" ht="15" customHeight="1" x14ac:dyDescent="0.15">
      <c r="A36" s="753"/>
      <c r="B36" s="754"/>
      <c r="C36" s="754"/>
      <c r="D36" s="755"/>
      <c r="E36" s="111" t="s">
        <v>68</v>
      </c>
      <c r="F36" s="110" t="s">
        <v>69</v>
      </c>
      <c r="G36" s="111" t="s">
        <v>68</v>
      </c>
      <c r="H36" s="110" t="s">
        <v>69</v>
      </c>
      <c r="I36" s="110" t="s">
        <v>70</v>
      </c>
      <c r="J36" s="110" t="s">
        <v>71</v>
      </c>
      <c r="K36" s="110" t="s">
        <v>72</v>
      </c>
      <c r="L36" s="733"/>
      <c r="M36" s="758"/>
    </row>
    <row r="37" spans="1:17" ht="15" customHeight="1" thickBot="1" x14ac:dyDescent="0.2">
      <c r="A37" s="759" t="s">
        <v>75</v>
      </c>
      <c r="B37" s="760"/>
      <c r="C37" s="760"/>
      <c r="D37" s="141" t="s">
        <v>645</v>
      </c>
      <c r="E37" s="156">
        <v>141</v>
      </c>
      <c r="F37" s="380">
        <v>282</v>
      </c>
      <c r="G37" s="380">
        <v>399</v>
      </c>
      <c r="H37" s="380">
        <v>418</v>
      </c>
      <c r="I37" s="380">
        <v>327</v>
      </c>
      <c r="J37" s="380">
        <v>345</v>
      </c>
      <c r="K37" s="380">
        <v>234</v>
      </c>
      <c r="L37" s="606">
        <f>SUM(D37:K37)</f>
        <v>2146</v>
      </c>
      <c r="M37" s="764"/>
    </row>
    <row r="38" spans="1:17" ht="15" customHeight="1" thickBot="1" x14ac:dyDescent="0.2">
      <c r="A38" s="761"/>
      <c r="B38" s="762"/>
      <c r="C38" s="762"/>
      <c r="D38" s="159" t="s">
        <v>660</v>
      </c>
      <c r="E38" s="156">
        <v>80</v>
      </c>
      <c r="F38" s="380">
        <v>184</v>
      </c>
      <c r="G38" s="380">
        <v>407</v>
      </c>
      <c r="H38" s="380">
        <v>451</v>
      </c>
      <c r="I38" s="380">
        <v>369</v>
      </c>
      <c r="J38" s="380">
        <v>383</v>
      </c>
      <c r="K38" s="380">
        <v>235</v>
      </c>
      <c r="L38" s="587">
        <f>SUM(E38:K38)</f>
        <v>2109</v>
      </c>
      <c r="M38" s="763"/>
    </row>
    <row r="39" spans="1:17" ht="15" customHeight="1" x14ac:dyDescent="0.15">
      <c r="A39" s="761"/>
      <c r="B39" s="762"/>
      <c r="C39" s="762"/>
      <c r="D39" s="279" t="s">
        <v>663</v>
      </c>
      <c r="E39" s="419">
        <v>45</v>
      </c>
      <c r="F39" s="420">
        <v>167</v>
      </c>
      <c r="G39" s="420">
        <v>444</v>
      </c>
      <c r="H39" s="420">
        <v>483</v>
      </c>
      <c r="I39" s="420">
        <v>372</v>
      </c>
      <c r="J39" s="420">
        <v>397</v>
      </c>
      <c r="K39" s="420">
        <v>233</v>
      </c>
      <c r="L39" s="743">
        <f>SUM(E39:K39)</f>
        <v>2141</v>
      </c>
      <c r="M39" s="744"/>
    </row>
    <row r="40" spans="1:17" ht="15" customHeight="1" x14ac:dyDescent="0.15">
      <c r="A40" s="747" t="s">
        <v>76</v>
      </c>
      <c r="B40" s="748"/>
      <c r="C40" s="748"/>
      <c r="D40" s="141" t="s">
        <v>645</v>
      </c>
      <c r="E40" s="156">
        <v>1</v>
      </c>
      <c r="F40" s="380">
        <v>5</v>
      </c>
      <c r="G40" s="380">
        <v>25</v>
      </c>
      <c r="H40" s="380">
        <v>24</v>
      </c>
      <c r="I40" s="380">
        <v>37</v>
      </c>
      <c r="J40" s="380">
        <v>55</v>
      </c>
      <c r="K40" s="380">
        <v>50</v>
      </c>
      <c r="L40" s="463">
        <f>SUM(E40:K40)</f>
        <v>197</v>
      </c>
      <c r="M40" s="749"/>
    </row>
    <row r="41" spans="1:17" ht="15" customHeight="1" x14ac:dyDescent="0.15">
      <c r="A41" s="747"/>
      <c r="B41" s="748"/>
      <c r="C41" s="748"/>
      <c r="D41" s="159" t="s">
        <v>660</v>
      </c>
      <c r="E41" s="156">
        <v>0</v>
      </c>
      <c r="F41" s="380">
        <v>3</v>
      </c>
      <c r="G41" s="380">
        <v>81</v>
      </c>
      <c r="H41" s="380">
        <v>103</v>
      </c>
      <c r="I41" s="380">
        <v>74</v>
      </c>
      <c r="J41" s="380">
        <v>88</v>
      </c>
      <c r="K41" s="380">
        <v>60</v>
      </c>
      <c r="L41" s="463">
        <f>SUM(E41:K41)</f>
        <v>409</v>
      </c>
      <c r="M41" s="749"/>
    </row>
    <row r="42" spans="1:17" ht="15" customHeight="1" x14ac:dyDescent="0.15">
      <c r="A42" s="747"/>
      <c r="B42" s="748"/>
      <c r="C42" s="748"/>
      <c r="D42" s="279" t="s">
        <v>663</v>
      </c>
      <c r="E42" s="421">
        <v>0</v>
      </c>
      <c r="F42" s="422">
        <v>4</v>
      </c>
      <c r="G42" s="422">
        <v>88</v>
      </c>
      <c r="H42" s="422">
        <v>93</v>
      </c>
      <c r="I42" s="422">
        <v>78</v>
      </c>
      <c r="J42" s="422">
        <v>87</v>
      </c>
      <c r="K42" s="422">
        <v>59</v>
      </c>
      <c r="L42" s="745">
        <f>SUM(E42:K42)</f>
        <v>409</v>
      </c>
      <c r="M42" s="746"/>
    </row>
    <row r="43" spans="1:17" ht="17.25" customHeight="1" thickBot="1" x14ac:dyDescent="0.2">
      <c r="A43" s="775" t="s">
        <v>77</v>
      </c>
      <c r="B43" s="776"/>
      <c r="C43" s="776"/>
      <c r="D43" s="779"/>
      <c r="E43" s="143" t="s">
        <v>78</v>
      </c>
      <c r="F43" s="143" t="s">
        <v>78</v>
      </c>
      <c r="G43" s="143" t="s">
        <v>79</v>
      </c>
      <c r="H43" s="773" t="s">
        <v>488</v>
      </c>
      <c r="I43" s="765" t="s">
        <v>80</v>
      </c>
      <c r="J43" s="765"/>
      <c r="K43" s="765"/>
      <c r="L43" s="771" t="s">
        <v>81</v>
      </c>
      <c r="M43" s="772"/>
    </row>
    <row r="44" spans="1:17" ht="17.25" customHeight="1" thickBot="1" x14ac:dyDescent="0.2">
      <c r="A44" s="775"/>
      <c r="B44" s="776"/>
      <c r="C44" s="776"/>
      <c r="D44" s="779"/>
      <c r="E44" s="144" t="s">
        <v>82</v>
      </c>
      <c r="F44" s="145" t="s">
        <v>83</v>
      </c>
      <c r="G44" s="145" t="s">
        <v>84</v>
      </c>
      <c r="H44" s="774"/>
      <c r="I44" s="765"/>
      <c r="J44" s="765"/>
      <c r="K44" s="765"/>
      <c r="L44" s="771"/>
      <c r="M44" s="772"/>
    </row>
    <row r="45" spans="1:17" ht="15" customHeight="1" thickBot="1" x14ac:dyDescent="0.2">
      <c r="A45" s="775"/>
      <c r="B45" s="776"/>
      <c r="C45" s="776"/>
      <c r="D45" s="141" t="s">
        <v>661</v>
      </c>
      <c r="E45" s="404">
        <v>249</v>
      </c>
      <c r="F45" s="381">
        <v>206</v>
      </c>
      <c r="G45" s="381">
        <v>17</v>
      </c>
      <c r="H45" s="381">
        <v>472</v>
      </c>
      <c r="I45" s="766">
        <v>16.2</v>
      </c>
      <c r="J45" s="767"/>
      <c r="K45" s="768"/>
      <c r="L45" s="769">
        <v>89.2</v>
      </c>
      <c r="M45" s="770"/>
    </row>
    <row r="46" spans="1:17" ht="15" customHeight="1" thickBot="1" x14ac:dyDescent="0.2">
      <c r="A46" s="775"/>
      <c r="B46" s="776"/>
      <c r="C46" s="776"/>
      <c r="D46" s="142" t="s">
        <v>662</v>
      </c>
      <c r="E46" s="404">
        <v>259</v>
      </c>
      <c r="F46" s="381">
        <v>198</v>
      </c>
      <c r="G46" s="381">
        <v>10</v>
      </c>
      <c r="H46" s="381">
        <v>467</v>
      </c>
      <c r="I46" s="766">
        <v>15.5</v>
      </c>
      <c r="J46" s="767"/>
      <c r="K46" s="768"/>
      <c r="L46" s="769">
        <v>94.8</v>
      </c>
      <c r="M46" s="770"/>
    </row>
    <row r="47" spans="1:17" ht="15" customHeight="1" thickBot="1" x14ac:dyDescent="0.2">
      <c r="A47" s="777"/>
      <c r="B47" s="778"/>
      <c r="C47" s="778"/>
      <c r="D47" s="280" t="s">
        <v>663</v>
      </c>
      <c r="E47" s="423">
        <v>268</v>
      </c>
      <c r="F47" s="424">
        <v>206</v>
      </c>
      <c r="G47" s="424">
        <v>17</v>
      </c>
      <c r="H47" s="424">
        <v>491</v>
      </c>
      <c r="I47" s="780">
        <v>15.4</v>
      </c>
      <c r="J47" s="781"/>
      <c r="K47" s="782"/>
      <c r="L47" s="783">
        <v>93.3</v>
      </c>
      <c r="M47" s="784"/>
    </row>
    <row r="48" spans="1:17" ht="15" customHeight="1" x14ac:dyDescent="0.15">
      <c r="A48" s="626" t="s">
        <v>519</v>
      </c>
      <c r="B48" s="626"/>
      <c r="C48" s="626"/>
      <c r="D48" s="626"/>
      <c r="E48" s="626"/>
      <c r="F48" s="626"/>
      <c r="G48" s="626"/>
      <c r="H48" s="626"/>
      <c r="I48" s="626"/>
      <c r="J48" s="626"/>
      <c r="L48" s="43"/>
      <c r="M48" s="361" t="s">
        <v>670</v>
      </c>
    </row>
    <row r="49" spans="1:4" ht="17.100000000000001" customHeight="1" x14ac:dyDescent="0.15">
      <c r="A49" s="146" t="s">
        <v>520</v>
      </c>
    </row>
    <row r="50" spans="1:4" ht="17.100000000000001" customHeight="1" x14ac:dyDescent="0.15">
      <c r="A50" s="19" t="s">
        <v>489</v>
      </c>
    </row>
    <row r="52" spans="1:4" ht="17.100000000000001" customHeight="1" x14ac:dyDescent="0.15">
      <c r="D52" s="19" t="s">
        <v>85</v>
      </c>
    </row>
  </sheetData>
  <sheetProtection sheet="1" objects="1" scenarios="1"/>
  <mergeCells count="66">
    <mergeCell ref="A48:J48"/>
    <mergeCell ref="I43:K44"/>
    <mergeCell ref="I45:K45"/>
    <mergeCell ref="L45:M45"/>
    <mergeCell ref="L43:M44"/>
    <mergeCell ref="H43:H44"/>
    <mergeCell ref="A43:C47"/>
    <mergeCell ref="D43:D44"/>
    <mergeCell ref="I46:K46"/>
    <mergeCell ref="I47:K47"/>
    <mergeCell ref="L47:M47"/>
    <mergeCell ref="L46:M46"/>
    <mergeCell ref="A40:C42"/>
    <mergeCell ref="L40:M40"/>
    <mergeCell ref="K34:M34"/>
    <mergeCell ref="A35:D36"/>
    <mergeCell ref="L35:M36"/>
    <mergeCell ref="L41:M41"/>
    <mergeCell ref="A37:C39"/>
    <mergeCell ref="L38:M38"/>
    <mergeCell ref="L37:M37"/>
    <mergeCell ref="D16:E16"/>
    <mergeCell ref="F16:G16"/>
    <mergeCell ref="J16:K16"/>
    <mergeCell ref="L39:M39"/>
    <mergeCell ref="L42:M42"/>
    <mergeCell ref="J11:K11"/>
    <mergeCell ref="L29:M29"/>
    <mergeCell ref="L31:M31"/>
    <mergeCell ref="L30:M30"/>
    <mergeCell ref="K25:M25"/>
    <mergeCell ref="A23:M23"/>
    <mergeCell ref="H16:I16"/>
    <mergeCell ref="D27:D28"/>
    <mergeCell ref="A26:A28"/>
    <mergeCell ref="L27:M28"/>
    <mergeCell ref="B26:D26"/>
    <mergeCell ref="C27:C28"/>
    <mergeCell ref="B16:C16"/>
    <mergeCell ref="E26:M26"/>
    <mergeCell ref="L11:M11"/>
    <mergeCell ref="L16:M16"/>
    <mergeCell ref="L12:M12"/>
    <mergeCell ref="A7:G7"/>
    <mergeCell ref="H7:I7"/>
    <mergeCell ref="J7:K7"/>
    <mergeCell ref="B11:G11"/>
    <mergeCell ref="A8:A11"/>
    <mergeCell ref="J12:K12"/>
    <mergeCell ref="B8:G8"/>
    <mergeCell ref="H8:I8"/>
    <mergeCell ref="J8:K8"/>
    <mergeCell ref="A12:G12"/>
    <mergeCell ref="H9:I9"/>
    <mergeCell ref="J9:K9"/>
    <mergeCell ref="B9:G9"/>
    <mergeCell ref="H12:I12"/>
    <mergeCell ref="H11:I11"/>
    <mergeCell ref="A4:M4"/>
    <mergeCell ref="H10:I10"/>
    <mergeCell ref="J10:K10"/>
    <mergeCell ref="B10:G10"/>
    <mergeCell ref="L8:M8"/>
    <mergeCell ref="L9:M9"/>
    <mergeCell ref="L10:M10"/>
    <mergeCell ref="L7:M7"/>
  </mergeCells>
  <phoneticPr fontId="22"/>
  <printOptions horizontalCentered="1"/>
  <pageMargins left="0.59055118110236227" right="0.59055118110236227" top="0.59055118110236227" bottom="0.59055118110236227" header="0.39370078740157483" footer="0.39370078740157483"/>
  <pageSetup paperSize="9" scale="96"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36:K36 E28:K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67"/>
  <sheetViews>
    <sheetView view="pageBreakPreview" zoomScaleNormal="100" zoomScaleSheetLayoutView="100" workbookViewId="0">
      <selection activeCell="L23" sqref="L23:N23"/>
    </sheetView>
  </sheetViews>
  <sheetFormatPr defaultColWidth="6.28515625" defaultRowHeight="17.100000000000001" customHeight="1" x14ac:dyDescent="0.15"/>
  <cols>
    <col min="1" max="2" width="5.85546875" style="5" customWidth="1"/>
    <col min="3" max="5" width="5.7109375" style="5" customWidth="1"/>
    <col min="6" max="17" width="6" style="5" customWidth="1"/>
    <col min="18" max="16384" width="6.28515625" style="5"/>
  </cols>
  <sheetData>
    <row r="1" spans="1:17" ht="5.0999999999999996" customHeight="1" x14ac:dyDescent="0.15">
      <c r="B1" s="16"/>
      <c r="C1" s="16"/>
      <c r="D1" s="16"/>
      <c r="E1" s="16"/>
      <c r="F1" s="16"/>
      <c r="G1" s="16"/>
      <c r="H1" s="16"/>
      <c r="I1" s="16"/>
      <c r="J1" s="16"/>
      <c r="K1" s="16"/>
      <c r="L1" s="16"/>
      <c r="M1" s="16"/>
      <c r="N1" s="16"/>
      <c r="O1" s="16"/>
      <c r="P1" s="16"/>
      <c r="Q1" s="16"/>
    </row>
    <row r="2" spans="1:17" ht="17.100000000000001" customHeight="1" x14ac:dyDescent="0.15">
      <c r="A2" s="5" t="s">
        <v>86</v>
      </c>
      <c r="B2" s="16"/>
      <c r="C2" s="16"/>
      <c r="D2" s="16"/>
      <c r="E2" s="16"/>
      <c r="F2" s="16"/>
      <c r="G2" s="16"/>
      <c r="H2" s="16"/>
      <c r="I2" s="16"/>
      <c r="J2" s="16"/>
      <c r="K2" s="16"/>
      <c r="L2" s="16"/>
      <c r="M2" s="16"/>
      <c r="N2" s="16"/>
      <c r="O2" s="16"/>
      <c r="P2" s="16"/>
      <c r="Q2" s="16"/>
    </row>
    <row r="3" spans="1:17" ht="15" customHeight="1" x14ac:dyDescent="0.15">
      <c r="A3" s="5" t="s">
        <v>87</v>
      </c>
      <c r="I3" s="348"/>
    </row>
    <row r="4" spans="1:17" ht="15" customHeight="1" x14ac:dyDescent="0.15">
      <c r="A4" s="5" t="s">
        <v>551</v>
      </c>
      <c r="B4" s="192"/>
      <c r="C4" s="192"/>
      <c r="D4" s="192"/>
      <c r="E4" s="192"/>
      <c r="F4" s="192"/>
      <c r="G4" s="192"/>
      <c r="H4" s="192"/>
      <c r="I4" s="192"/>
      <c r="J4" s="192"/>
      <c r="K4" s="192"/>
    </row>
    <row r="5" spans="1:17" ht="15" customHeight="1" thickBot="1" x14ac:dyDescent="0.2">
      <c r="A5" s="5" t="s">
        <v>88</v>
      </c>
      <c r="D5" s="6"/>
      <c r="E5" s="6"/>
      <c r="F5" s="6"/>
      <c r="I5" s="399"/>
      <c r="Q5" s="379" t="s">
        <v>89</v>
      </c>
    </row>
    <row r="6" spans="1:17" ht="15" customHeight="1" thickBot="1" x14ac:dyDescent="0.2">
      <c r="A6" s="825" t="s">
        <v>90</v>
      </c>
      <c r="B6" s="825"/>
      <c r="C6" s="826" t="s">
        <v>678</v>
      </c>
      <c r="D6" s="826"/>
      <c r="E6" s="826"/>
      <c r="F6" s="827">
        <v>26</v>
      </c>
      <c r="G6" s="828"/>
      <c r="H6" s="829"/>
      <c r="I6" s="827">
        <v>27</v>
      </c>
      <c r="J6" s="828"/>
      <c r="K6" s="829"/>
      <c r="L6" s="827">
        <v>28</v>
      </c>
      <c r="M6" s="828"/>
      <c r="N6" s="829"/>
      <c r="O6" s="831">
        <v>29</v>
      </c>
      <c r="P6" s="831"/>
      <c r="Q6" s="832"/>
    </row>
    <row r="7" spans="1:17" ht="15" customHeight="1" thickBot="1" x14ac:dyDescent="0.2">
      <c r="A7" s="825"/>
      <c r="B7" s="825"/>
      <c r="C7" s="833" t="s">
        <v>91</v>
      </c>
      <c r="D7" s="833"/>
      <c r="E7" s="833"/>
      <c r="F7" s="834" t="s">
        <v>60</v>
      </c>
      <c r="G7" s="835"/>
      <c r="H7" s="824"/>
      <c r="I7" s="834" t="s">
        <v>60</v>
      </c>
      <c r="J7" s="835"/>
      <c r="K7" s="824"/>
      <c r="L7" s="834" t="s">
        <v>60</v>
      </c>
      <c r="M7" s="835"/>
      <c r="N7" s="836"/>
      <c r="O7" s="837" t="s">
        <v>60</v>
      </c>
      <c r="P7" s="838"/>
      <c r="Q7" s="838"/>
    </row>
    <row r="8" spans="1:17" ht="15" customHeight="1" x14ac:dyDescent="0.15">
      <c r="A8" s="825"/>
      <c r="B8" s="825"/>
      <c r="C8" s="830" t="s">
        <v>92</v>
      </c>
      <c r="D8" s="830"/>
      <c r="E8" s="830"/>
      <c r="F8" s="818" t="s">
        <v>93</v>
      </c>
      <c r="G8" s="819"/>
      <c r="H8" s="821"/>
      <c r="I8" s="818" t="s">
        <v>93</v>
      </c>
      <c r="J8" s="819"/>
      <c r="K8" s="821"/>
      <c r="L8" s="818" t="s">
        <v>93</v>
      </c>
      <c r="M8" s="819"/>
      <c r="N8" s="820"/>
      <c r="O8" s="814" t="s">
        <v>93</v>
      </c>
      <c r="P8" s="815"/>
      <c r="Q8" s="815"/>
    </row>
    <row r="9" spans="1:17" s="17" customFormat="1" ht="15" customHeight="1" x14ac:dyDescent="0.15">
      <c r="A9" s="823" t="s">
        <v>16</v>
      </c>
      <c r="B9" s="824"/>
      <c r="C9" s="808"/>
      <c r="D9" s="809"/>
      <c r="E9" s="810"/>
      <c r="F9" s="822">
        <v>18540</v>
      </c>
      <c r="G9" s="816"/>
      <c r="H9" s="816"/>
      <c r="I9" s="816">
        <v>19486</v>
      </c>
      <c r="J9" s="816"/>
      <c r="K9" s="816"/>
      <c r="L9" s="816">
        <v>20118</v>
      </c>
      <c r="M9" s="816"/>
      <c r="N9" s="816"/>
      <c r="O9" s="817">
        <f>O11+O13+O17+O19+O21+O23+O25+O27+O29+O31+O15+O33+O35+O37</f>
        <v>21239</v>
      </c>
      <c r="P9" s="817"/>
      <c r="Q9" s="817"/>
    </row>
    <row r="10" spans="1:17" s="18" customFormat="1" ht="15" customHeight="1" x14ac:dyDescent="0.15">
      <c r="A10" s="798"/>
      <c r="B10" s="491"/>
      <c r="C10" s="811"/>
      <c r="D10" s="812"/>
      <c r="E10" s="813"/>
      <c r="F10" s="802">
        <v>-100</v>
      </c>
      <c r="G10" s="803"/>
      <c r="H10" s="803"/>
      <c r="I10" s="803">
        <v>-100</v>
      </c>
      <c r="J10" s="803"/>
      <c r="K10" s="803"/>
      <c r="L10" s="803">
        <v>-100</v>
      </c>
      <c r="M10" s="803"/>
      <c r="N10" s="803"/>
      <c r="O10" s="805">
        <f>O9/O9*-100</f>
        <v>-100</v>
      </c>
      <c r="P10" s="805"/>
      <c r="Q10" s="805"/>
    </row>
    <row r="11" spans="1:17" s="17" customFormat="1" ht="14.45" customHeight="1" x14ac:dyDescent="0.15">
      <c r="A11" s="798" t="s">
        <v>94</v>
      </c>
      <c r="B11" s="491"/>
      <c r="C11" s="799">
        <v>36500</v>
      </c>
      <c r="D11" s="800"/>
      <c r="E11" s="801"/>
      <c r="F11" s="799">
        <v>1032</v>
      </c>
      <c r="G11" s="800"/>
      <c r="H11" s="800"/>
      <c r="I11" s="800">
        <v>4880</v>
      </c>
      <c r="J11" s="800"/>
      <c r="K11" s="800"/>
      <c r="L11" s="800">
        <v>5019</v>
      </c>
      <c r="M11" s="800"/>
      <c r="N11" s="800"/>
      <c r="O11" s="787">
        <v>5216</v>
      </c>
      <c r="P11" s="787"/>
      <c r="Q11" s="788"/>
    </row>
    <row r="12" spans="1:17" s="18" customFormat="1" ht="14.45" customHeight="1" x14ac:dyDescent="0.15">
      <c r="A12" s="798"/>
      <c r="B12" s="491"/>
      <c r="C12" s="799"/>
      <c r="D12" s="800"/>
      <c r="E12" s="801"/>
      <c r="F12" s="802">
        <v>-5.566343042071197</v>
      </c>
      <c r="G12" s="803"/>
      <c r="H12" s="803"/>
      <c r="I12" s="803">
        <v>-25.043621061274763</v>
      </c>
      <c r="J12" s="803"/>
      <c r="K12" s="803"/>
      <c r="L12" s="803">
        <v>-24.947807933194156</v>
      </c>
      <c r="M12" s="803"/>
      <c r="N12" s="803"/>
      <c r="O12" s="789">
        <f>+O11/$O$9*-100</f>
        <v>-24.558595037431139</v>
      </c>
      <c r="P12" s="789"/>
      <c r="Q12" s="805"/>
    </row>
    <row r="13" spans="1:17" s="17" customFormat="1" ht="14.45" customHeight="1" x14ac:dyDescent="0.15">
      <c r="A13" s="798" t="s">
        <v>95</v>
      </c>
      <c r="B13" s="491"/>
      <c r="C13" s="799">
        <v>51100</v>
      </c>
      <c r="D13" s="800"/>
      <c r="E13" s="801"/>
      <c r="F13" s="799">
        <v>3580</v>
      </c>
      <c r="G13" s="800"/>
      <c r="H13" s="800"/>
      <c r="I13" s="800">
        <v>1299</v>
      </c>
      <c r="J13" s="800"/>
      <c r="K13" s="800"/>
      <c r="L13" s="800">
        <v>1322</v>
      </c>
      <c r="M13" s="800"/>
      <c r="N13" s="800"/>
      <c r="O13" s="787">
        <v>1414</v>
      </c>
      <c r="P13" s="787"/>
      <c r="Q13" s="788"/>
    </row>
    <row r="14" spans="1:17" s="18" customFormat="1" ht="14.45" customHeight="1" x14ac:dyDescent="0.15">
      <c r="A14" s="798"/>
      <c r="B14" s="491"/>
      <c r="C14" s="799"/>
      <c r="D14" s="800"/>
      <c r="E14" s="801"/>
      <c r="F14" s="802">
        <v>-19.30960086299892</v>
      </c>
      <c r="G14" s="803"/>
      <c r="H14" s="803"/>
      <c r="I14" s="803">
        <v>-6.666324540695884</v>
      </c>
      <c r="J14" s="803"/>
      <c r="K14" s="803"/>
      <c r="L14" s="803">
        <v>-6.5712297445074066</v>
      </c>
      <c r="M14" s="803"/>
      <c r="N14" s="803"/>
      <c r="O14" s="789">
        <f>+O13/$O$9*-100</f>
        <v>-6.6575639154385797</v>
      </c>
      <c r="P14" s="789"/>
      <c r="Q14" s="805"/>
    </row>
    <row r="15" spans="1:17" s="18" customFormat="1" ht="14.45" customHeight="1" x14ac:dyDescent="0.15">
      <c r="A15" s="798" t="s">
        <v>459</v>
      </c>
      <c r="B15" s="491"/>
      <c r="C15" s="889" t="s">
        <v>680</v>
      </c>
      <c r="D15" s="785"/>
      <c r="E15" s="890"/>
      <c r="F15" s="799">
        <v>1199</v>
      </c>
      <c r="G15" s="800"/>
      <c r="H15" s="800"/>
      <c r="I15" s="804">
        <v>0</v>
      </c>
      <c r="J15" s="804"/>
      <c r="K15" s="804"/>
      <c r="L15" s="804">
        <v>0</v>
      </c>
      <c r="M15" s="804"/>
      <c r="N15" s="804"/>
      <c r="O15" s="806">
        <v>0</v>
      </c>
      <c r="P15" s="806"/>
      <c r="Q15" s="807"/>
    </row>
    <row r="16" spans="1:17" s="18" customFormat="1" ht="14.45" customHeight="1" x14ac:dyDescent="0.15">
      <c r="A16" s="798"/>
      <c r="B16" s="491"/>
      <c r="C16" s="889"/>
      <c r="D16" s="785"/>
      <c r="E16" s="890"/>
      <c r="F16" s="802">
        <v>-6.4670981661272924</v>
      </c>
      <c r="G16" s="803"/>
      <c r="H16" s="803"/>
      <c r="I16" s="803">
        <v>0</v>
      </c>
      <c r="J16" s="803"/>
      <c r="K16" s="803"/>
      <c r="L16" s="803">
        <v>0</v>
      </c>
      <c r="M16" s="803"/>
      <c r="N16" s="803"/>
      <c r="O16" s="839">
        <f>+O15/$O$9*-100</f>
        <v>0</v>
      </c>
      <c r="P16" s="839"/>
      <c r="Q16" s="840"/>
    </row>
    <row r="17" spans="1:17" s="17" customFormat="1" ht="14.45" customHeight="1" x14ac:dyDescent="0.15">
      <c r="A17" s="798" t="s">
        <v>96</v>
      </c>
      <c r="B17" s="491"/>
      <c r="C17" s="799">
        <v>60900</v>
      </c>
      <c r="D17" s="800"/>
      <c r="E17" s="801"/>
      <c r="F17" s="799">
        <v>1086</v>
      </c>
      <c r="G17" s="800"/>
      <c r="H17" s="800"/>
      <c r="I17" s="800">
        <v>1140</v>
      </c>
      <c r="J17" s="800"/>
      <c r="K17" s="800"/>
      <c r="L17" s="800">
        <v>1181</v>
      </c>
      <c r="M17" s="800"/>
      <c r="N17" s="800"/>
      <c r="O17" s="806">
        <v>1278</v>
      </c>
      <c r="P17" s="806"/>
      <c r="Q17" s="807"/>
    </row>
    <row r="18" spans="1:17" s="18" customFormat="1" ht="14.45" customHeight="1" x14ac:dyDescent="0.15">
      <c r="A18" s="798"/>
      <c r="B18" s="491"/>
      <c r="C18" s="799"/>
      <c r="D18" s="800"/>
      <c r="E18" s="801"/>
      <c r="F18" s="802">
        <v>-5.857605177993527</v>
      </c>
      <c r="G18" s="803"/>
      <c r="H18" s="803"/>
      <c r="I18" s="803">
        <v>-5.8503541003797599</v>
      </c>
      <c r="J18" s="803"/>
      <c r="K18" s="803"/>
      <c r="L18" s="803">
        <v>-5.8703648474003378</v>
      </c>
      <c r="M18" s="803"/>
      <c r="N18" s="803"/>
      <c r="O18" s="789">
        <f>+O17/$O$9*-100</f>
        <v>-6.017232449738688</v>
      </c>
      <c r="P18" s="789"/>
      <c r="Q18" s="805"/>
    </row>
    <row r="19" spans="1:17" s="17" customFormat="1" ht="14.45" customHeight="1" x14ac:dyDescent="0.15">
      <c r="A19" s="798" t="s">
        <v>97</v>
      </c>
      <c r="B19" s="491"/>
      <c r="C19" s="889" t="s">
        <v>680</v>
      </c>
      <c r="D19" s="785"/>
      <c r="E19" s="890"/>
      <c r="F19" s="799">
        <v>2713</v>
      </c>
      <c r="G19" s="800"/>
      <c r="H19" s="800"/>
      <c r="I19" s="804">
        <v>0</v>
      </c>
      <c r="J19" s="804"/>
      <c r="K19" s="804"/>
      <c r="L19" s="804">
        <v>0</v>
      </c>
      <c r="M19" s="804"/>
      <c r="N19" s="804"/>
      <c r="O19" s="806">
        <v>0</v>
      </c>
      <c r="P19" s="806"/>
      <c r="Q19" s="807"/>
    </row>
    <row r="20" spans="1:17" s="18" customFormat="1" ht="14.45" customHeight="1" x14ac:dyDescent="0.15">
      <c r="A20" s="798"/>
      <c r="B20" s="491"/>
      <c r="C20" s="889"/>
      <c r="D20" s="785"/>
      <c r="E20" s="890"/>
      <c r="F20" s="802">
        <v>-14.633225458468177</v>
      </c>
      <c r="G20" s="803"/>
      <c r="H20" s="803"/>
      <c r="I20" s="803">
        <v>0</v>
      </c>
      <c r="J20" s="803"/>
      <c r="K20" s="803"/>
      <c r="L20" s="803">
        <v>0</v>
      </c>
      <c r="M20" s="803"/>
      <c r="N20" s="803"/>
      <c r="O20" s="839">
        <f>+O19/$O$9*-100</f>
        <v>0</v>
      </c>
      <c r="P20" s="839"/>
      <c r="Q20" s="840"/>
    </row>
    <row r="21" spans="1:17" s="17" customFormat="1" ht="14.45" customHeight="1" x14ac:dyDescent="0.15">
      <c r="A21" s="798" t="s">
        <v>98</v>
      </c>
      <c r="B21" s="491"/>
      <c r="C21" s="799">
        <v>73100</v>
      </c>
      <c r="D21" s="800"/>
      <c r="E21" s="801"/>
      <c r="F21" s="799">
        <v>1921</v>
      </c>
      <c r="G21" s="800"/>
      <c r="H21" s="800"/>
      <c r="I21" s="800">
        <v>2978</v>
      </c>
      <c r="J21" s="800"/>
      <c r="K21" s="800"/>
      <c r="L21" s="800">
        <v>2896</v>
      </c>
      <c r="M21" s="800"/>
      <c r="N21" s="800"/>
      <c r="O21" s="787">
        <v>2964</v>
      </c>
      <c r="P21" s="787"/>
      <c r="Q21" s="788"/>
    </row>
    <row r="22" spans="1:17" s="18" customFormat="1" ht="14.45" customHeight="1" x14ac:dyDescent="0.15">
      <c r="A22" s="798"/>
      <c r="B22" s="491"/>
      <c r="C22" s="799"/>
      <c r="D22" s="800"/>
      <c r="E22" s="801"/>
      <c r="F22" s="802">
        <v>-10.361380798274002</v>
      </c>
      <c r="G22" s="803"/>
      <c r="H22" s="803"/>
      <c r="I22" s="803">
        <v>-15.282767114851689</v>
      </c>
      <c r="J22" s="803"/>
      <c r="K22" s="803"/>
      <c r="L22" s="803">
        <v>-14.395069092355106</v>
      </c>
      <c r="M22" s="803"/>
      <c r="N22" s="803"/>
      <c r="O22" s="789">
        <f>+O21/$O$9*-100</f>
        <v>-13.955459296577052</v>
      </c>
      <c r="P22" s="789"/>
      <c r="Q22" s="805"/>
    </row>
    <row r="23" spans="1:17" s="17" customFormat="1" ht="14.45" customHeight="1" x14ac:dyDescent="0.15">
      <c r="A23" s="798" t="s">
        <v>99</v>
      </c>
      <c r="B23" s="491"/>
      <c r="C23" s="799">
        <v>81200</v>
      </c>
      <c r="D23" s="800"/>
      <c r="E23" s="801"/>
      <c r="F23" s="799">
        <v>2593</v>
      </c>
      <c r="G23" s="800"/>
      <c r="H23" s="800"/>
      <c r="I23" s="800">
        <v>1867</v>
      </c>
      <c r="J23" s="800"/>
      <c r="K23" s="800"/>
      <c r="L23" s="800">
        <v>1928</v>
      </c>
      <c r="M23" s="800"/>
      <c r="N23" s="800"/>
      <c r="O23" s="787">
        <v>1996</v>
      </c>
      <c r="P23" s="787"/>
      <c r="Q23" s="788"/>
    </row>
    <row r="24" spans="1:17" s="18" customFormat="1" ht="14.45" customHeight="1" x14ac:dyDescent="0.15">
      <c r="A24" s="798"/>
      <c r="B24" s="491"/>
      <c r="C24" s="799"/>
      <c r="D24" s="800"/>
      <c r="E24" s="801"/>
      <c r="F24" s="802">
        <v>-13.985976267529665</v>
      </c>
      <c r="G24" s="803"/>
      <c r="H24" s="803"/>
      <c r="I24" s="803">
        <v>-9.5812378117622909</v>
      </c>
      <c r="J24" s="803"/>
      <c r="K24" s="803"/>
      <c r="L24" s="803">
        <v>-9.5834576001590612</v>
      </c>
      <c r="M24" s="803"/>
      <c r="N24" s="803"/>
      <c r="O24" s="789">
        <f>+O23/$O$9*-100</f>
        <v>-9.3978059230660573</v>
      </c>
      <c r="P24" s="789"/>
      <c r="Q24" s="805"/>
    </row>
    <row r="25" spans="1:17" s="17" customFormat="1" ht="14.45" customHeight="1" x14ac:dyDescent="0.15">
      <c r="A25" s="887" t="s">
        <v>100</v>
      </c>
      <c r="B25" s="887"/>
      <c r="C25" s="799">
        <v>97400</v>
      </c>
      <c r="D25" s="800"/>
      <c r="E25" s="801"/>
      <c r="F25" s="799">
        <v>1819</v>
      </c>
      <c r="G25" s="800"/>
      <c r="H25" s="800"/>
      <c r="I25" s="800">
        <v>2678</v>
      </c>
      <c r="J25" s="800"/>
      <c r="K25" s="800"/>
      <c r="L25" s="800">
        <v>2857</v>
      </c>
      <c r="M25" s="800"/>
      <c r="N25" s="800"/>
      <c r="O25" s="787">
        <v>3070</v>
      </c>
      <c r="P25" s="787"/>
      <c r="Q25" s="788"/>
    </row>
    <row r="26" spans="1:17" s="18" customFormat="1" ht="14.45" customHeight="1" x14ac:dyDescent="0.15">
      <c r="A26" s="886" t="s">
        <v>101</v>
      </c>
      <c r="B26" s="886"/>
      <c r="C26" s="799"/>
      <c r="D26" s="800"/>
      <c r="E26" s="801"/>
      <c r="F26" s="802">
        <v>-9.811218985976268</v>
      </c>
      <c r="G26" s="803"/>
      <c r="H26" s="803"/>
      <c r="I26" s="803">
        <v>-13.7432002463307</v>
      </c>
      <c r="J26" s="803"/>
      <c r="K26" s="803"/>
      <c r="L26" s="803">
        <v>-14.201212844219107</v>
      </c>
      <c r="M26" s="803"/>
      <c r="N26" s="803"/>
      <c r="O26" s="789">
        <f>+O25/$O$9*-100</f>
        <v>-14.45454117425491</v>
      </c>
      <c r="P26" s="789"/>
      <c r="Q26" s="805"/>
    </row>
    <row r="27" spans="1:17" s="17" customFormat="1" ht="14.45" customHeight="1" x14ac:dyDescent="0.15">
      <c r="A27" s="887" t="s">
        <v>102</v>
      </c>
      <c r="B27" s="887"/>
      <c r="C27" s="799">
        <v>105600</v>
      </c>
      <c r="D27" s="800"/>
      <c r="E27" s="801"/>
      <c r="F27" s="799">
        <v>1629</v>
      </c>
      <c r="G27" s="800"/>
      <c r="H27" s="800"/>
      <c r="I27" s="800">
        <v>2006</v>
      </c>
      <c r="J27" s="800"/>
      <c r="K27" s="800"/>
      <c r="L27" s="800">
        <v>2119</v>
      </c>
      <c r="M27" s="800"/>
      <c r="N27" s="800"/>
      <c r="O27" s="787">
        <v>2305</v>
      </c>
      <c r="P27" s="787"/>
      <c r="Q27" s="788"/>
    </row>
    <row r="28" spans="1:17" s="18" customFormat="1" ht="14.45" customHeight="1" x14ac:dyDescent="0.15">
      <c r="A28" s="886" t="s">
        <v>103</v>
      </c>
      <c r="B28" s="886"/>
      <c r="C28" s="799"/>
      <c r="D28" s="800"/>
      <c r="E28" s="801"/>
      <c r="F28" s="802">
        <v>-8.7864077669902905</v>
      </c>
      <c r="G28" s="803"/>
      <c r="H28" s="803"/>
      <c r="I28" s="803">
        <v>-10.294570460843683</v>
      </c>
      <c r="J28" s="803"/>
      <c r="K28" s="803"/>
      <c r="L28" s="803">
        <v>-10.532856148722537</v>
      </c>
      <c r="M28" s="803"/>
      <c r="N28" s="803"/>
      <c r="O28" s="789">
        <f>+O27/$O$9*-100</f>
        <v>-10.852676679693017</v>
      </c>
      <c r="P28" s="789"/>
      <c r="Q28" s="805"/>
    </row>
    <row r="29" spans="1:17" s="17" customFormat="1" ht="14.45" customHeight="1" x14ac:dyDescent="0.15">
      <c r="A29" s="798" t="s">
        <v>104</v>
      </c>
      <c r="B29" s="491"/>
      <c r="C29" s="799">
        <v>127500</v>
      </c>
      <c r="D29" s="800"/>
      <c r="E29" s="801"/>
      <c r="F29" s="799">
        <v>471</v>
      </c>
      <c r="G29" s="800"/>
      <c r="H29" s="800"/>
      <c r="I29" s="800">
        <v>1068</v>
      </c>
      <c r="J29" s="800"/>
      <c r="K29" s="800"/>
      <c r="L29" s="800">
        <v>1106</v>
      </c>
      <c r="M29" s="800"/>
      <c r="N29" s="800"/>
      <c r="O29" s="787">
        <v>1211</v>
      </c>
      <c r="P29" s="787"/>
      <c r="Q29" s="788"/>
    </row>
    <row r="30" spans="1:17" s="18" customFormat="1" ht="14.45" customHeight="1" x14ac:dyDescent="0.15">
      <c r="A30" s="798"/>
      <c r="B30" s="491"/>
      <c r="C30" s="799"/>
      <c r="D30" s="800"/>
      <c r="E30" s="801"/>
      <c r="F30" s="802">
        <v>-2.5404530744336569</v>
      </c>
      <c r="G30" s="803"/>
      <c r="H30" s="803"/>
      <c r="I30" s="803">
        <v>-5.4808580519347219</v>
      </c>
      <c r="J30" s="803"/>
      <c r="K30" s="803"/>
      <c r="L30" s="803">
        <v>-5.4975643702157271</v>
      </c>
      <c r="M30" s="803"/>
      <c r="N30" s="803"/>
      <c r="O30" s="789">
        <f>+O29/$O$9*-100</f>
        <v>-5.7017750364894768</v>
      </c>
      <c r="P30" s="789"/>
      <c r="Q30" s="805"/>
    </row>
    <row r="31" spans="1:17" s="17" customFormat="1" ht="14.45" customHeight="1" x14ac:dyDescent="0.15">
      <c r="A31" s="798" t="s">
        <v>105</v>
      </c>
      <c r="B31" s="491"/>
      <c r="C31" s="799">
        <v>134800</v>
      </c>
      <c r="D31" s="800"/>
      <c r="E31" s="801"/>
      <c r="F31" s="799">
        <v>497</v>
      </c>
      <c r="G31" s="800"/>
      <c r="H31" s="800"/>
      <c r="I31" s="800">
        <v>522</v>
      </c>
      <c r="J31" s="800"/>
      <c r="K31" s="800"/>
      <c r="L31" s="800">
        <v>556</v>
      </c>
      <c r="M31" s="800"/>
      <c r="N31" s="800"/>
      <c r="O31" s="787">
        <v>597</v>
      </c>
      <c r="P31" s="787"/>
      <c r="Q31" s="788"/>
    </row>
    <row r="32" spans="1:17" s="18" customFormat="1" ht="14.45" customHeight="1" x14ac:dyDescent="0.15">
      <c r="A32" s="798"/>
      <c r="B32" s="491"/>
      <c r="C32" s="799"/>
      <c r="D32" s="800"/>
      <c r="E32" s="801"/>
      <c r="F32" s="802">
        <v>-2.680690399137001</v>
      </c>
      <c r="G32" s="803"/>
      <c r="H32" s="803"/>
      <c r="I32" s="803">
        <v>-2.6788463512265217</v>
      </c>
      <c r="J32" s="803"/>
      <c r="K32" s="803"/>
      <c r="L32" s="803">
        <v>-2.7636942041952479</v>
      </c>
      <c r="M32" s="803"/>
      <c r="N32" s="803"/>
      <c r="O32" s="805">
        <f>+O31/$O$9*-100</f>
        <v>-2.810866801638495</v>
      </c>
      <c r="P32" s="805"/>
      <c r="Q32" s="805"/>
    </row>
    <row r="33" spans="1:17" s="18" customFormat="1" ht="14.45" customHeight="1" x14ac:dyDescent="0.15">
      <c r="A33" s="798" t="s">
        <v>552</v>
      </c>
      <c r="B33" s="894"/>
      <c r="C33" s="888">
        <v>150200</v>
      </c>
      <c r="D33" s="800"/>
      <c r="E33" s="895"/>
      <c r="F33" s="896">
        <v>0</v>
      </c>
      <c r="G33" s="785"/>
      <c r="H33" s="785"/>
      <c r="I33" s="785">
        <v>412</v>
      </c>
      <c r="J33" s="785"/>
      <c r="K33" s="785"/>
      <c r="L33" s="785">
        <v>442</v>
      </c>
      <c r="M33" s="785"/>
      <c r="N33" s="785"/>
      <c r="O33" s="787">
        <v>467</v>
      </c>
      <c r="P33" s="787"/>
      <c r="Q33" s="788"/>
    </row>
    <row r="34" spans="1:17" s="18" customFormat="1" ht="14.45" customHeight="1" x14ac:dyDescent="0.15">
      <c r="A34" s="798"/>
      <c r="B34" s="894"/>
      <c r="C34" s="888"/>
      <c r="D34" s="800"/>
      <c r="E34" s="800"/>
      <c r="F34" s="791">
        <v>0</v>
      </c>
      <c r="G34" s="792"/>
      <c r="H34" s="792"/>
      <c r="I34" s="792">
        <v>2.1143384994354921</v>
      </c>
      <c r="J34" s="792"/>
      <c r="K34" s="792"/>
      <c r="L34" s="786">
        <v>2.1970374788746394</v>
      </c>
      <c r="M34" s="786"/>
      <c r="N34" s="786"/>
      <c r="O34" s="789">
        <f>+O33/$O$9*-100</f>
        <v>-2.1987852535430106</v>
      </c>
      <c r="P34" s="789"/>
      <c r="Q34" s="790"/>
    </row>
    <row r="35" spans="1:17" s="18" customFormat="1" ht="14.45" customHeight="1" x14ac:dyDescent="0.15">
      <c r="A35" s="798" t="s">
        <v>553</v>
      </c>
      <c r="B35" s="894"/>
      <c r="C35" s="888">
        <v>162400</v>
      </c>
      <c r="D35" s="800"/>
      <c r="E35" s="800"/>
      <c r="F35" s="896">
        <v>0</v>
      </c>
      <c r="G35" s="785"/>
      <c r="H35" s="785"/>
      <c r="I35" s="785">
        <v>183</v>
      </c>
      <c r="J35" s="785"/>
      <c r="K35" s="785"/>
      <c r="L35" s="785">
        <v>213</v>
      </c>
      <c r="M35" s="785"/>
      <c r="N35" s="785"/>
      <c r="O35" s="787">
        <v>207</v>
      </c>
      <c r="P35" s="787"/>
      <c r="Q35" s="793"/>
    </row>
    <row r="36" spans="1:17" s="18" customFormat="1" ht="14.45" customHeight="1" x14ac:dyDescent="0.15">
      <c r="A36" s="798"/>
      <c r="B36" s="894"/>
      <c r="C36" s="888"/>
      <c r="D36" s="800"/>
      <c r="E36" s="800"/>
      <c r="F36" s="791">
        <v>0</v>
      </c>
      <c r="G36" s="792"/>
      <c r="H36" s="792"/>
      <c r="I36" s="792">
        <v>0.93913578979780354</v>
      </c>
      <c r="J36" s="792"/>
      <c r="K36" s="792"/>
      <c r="L36" s="786">
        <v>1.0587533552042947</v>
      </c>
      <c r="M36" s="786"/>
      <c r="N36" s="786"/>
      <c r="O36" s="789">
        <f>+O35/$O$9*-100</f>
        <v>-0.97462215735204105</v>
      </c>
      <c r="P36" s="789"/>
      <c r="Q36" s="790"/>
    </row>
    <row r="37" spans="1:17" s="18" customFormat="1" ht="14.45" customHeight="1" x14ac:dyDescent="0.15">
      <c r="A37" s="798" t="s">
        <v>554</v>
      </c>
      <c r="B37" s="894"/>
      <c r="C37" s="888">
        <v>178700</v>
      </c>
      <c r="D37" s="800"/>
      <c r="E37" s="800"/>
      <c r="F37" s="896">
        <v>0</v>
      </c>
      <c r="G37" s="785"/>
      <c r="H37" s="785"/>
      <c r="I37" s="785">
        <v>453</v>
      </c>
      <c r="J37" s="785"/>
      <c r="K37" s="785"/>
      <c r="L37" s="785">
        <v>479</v>
      </c>
      <c r="M37" s="785"/>
      <c r="N37" s="785"/>
      <c r="O37" s="787">
        <v>514</v>
      </c>
      <c r="P37" s="787"/>
      <c r="Q37" s="793"/>
    </row>
    <row r="38" spans="1:17" s="18" customFormat="1" ht="14.45" customHeight="1" thickBot="1" x14ac:dyDescent="0.2">
      <c r="A38" s="897"/>
      <c r="B38" s="898"/>
      <c r="C38" s="899"/>
      <c r="D38" s="900"/>
      <c r="E38" s="901"/>
      <c r="F38" s="902">
        <v>0</v>
      </c>
      <c r="G38" s="794"/>
      <c r="H38" s="794"/>
      <c r="I38" s="794">
        <v>2.3247459714666943</v>
      </c>
      <c r="J38" s="794"/>
      <c r="K38" s="794"/>
      <c r="L38" s="795">
        <v>2.3809523809523809</v>
      </c>
      <c r="M38" s="795"/>
      <c r="N38" s="795"/>
      <c r="O38" s="796">
        <f>+O37/$O$9*-100</f>
        <v>-2.4200762747775317</v>
      </c>
      <c r="P38" s="796"/>
      <c r="Q38" s="797"/>
    </row>
    <row r="39" spans="1:17" ht="15" customHeight="1" x14ac:dyDescent="0.15">
      <c r="A39" s="5" t="s">
        <v>569</v>
      </c>
      <c r="F39" s="399"/>
      <c r="G39" s="399"/>
      <c r="H39" s="399"/>
      <c r="L39" s="399"/>
      <c r="M39" s="399"/>
      <c r="Q39" s="379" t="s">
        <v>670</v>
      </c>
    </row>
    <row r="40" spans="1:17" ht="15" customHeight="1" x14ac:dyDescent="0.15">
      <c r="A40" s="5" t="s">
        <v>555</v>
      </c>
      <c r="B40" s="192"/>
      <c r="C40" s="192"/>
      <c r="D40" s="192"/>
      <c r="E40" s="192"/>
      <c r="F40" s="192"/>
      <c r="G40" s="192"/>
      <c r="H40" s="192"/>
      <c r="I40" s="192"/>
      <c r="J40" s="132"/>
    </row>
    <row r="41" spans="1:17" ht="15" customHeight="1" thickBot="1" x14ac:dyDescent="0.2">
      <c r="A41" s="19" t="s">
        <v>106</v>
      </c>
      <c r="B41" s="20"/>
      <c r="C41" s="20"/>
      <c r="D41" s="20"/>
      <c r="E41" s="20"/>
      <c r="F41" s="20"/>
      <c r="G41" s="20"/>
      <c r="I41" s="10"/>
      <c r="J41" s="10"/>
      <c r="K41" s="10"/>
      <c r="L41" s="10"/>
      <c r="M41" s="10"/>
      <c r="N41" s="10"/>
      <c r="O41" s="10"/>
      <c r="P41" s="10"/>
      <c r="Q41" s="379" t="s">
        <v>107</v>
      </c>
    </row>
    <row r="42" spans="1:17" ht="15" customHeight="1" thickBot="1" x14ac:dyDescent="0.2">
      <c r="A42" s="504" t="s">
        <v>108</v>
      </c>
      <c r="B42" s="891"/>
      <c r="C42" s="891"/>
      <c r="D42" s="502" t="s">
        <v>490</v>
      </c>
      <c r="E42" s="502"/>
      <c r="F42" s="502"/>
      <c r="G42" s="502"/>
      <c r="H42" s="852" t="s">
        <v>110</v>
      </c>
      <c r="I42" s="852"/>
      <c r="J42" s="852"/>
      <c r="K42" s="852" t="s">
        <v>111</v>
      </c>
      <c r="L42" s="852"/>
      <c r="M42" s="852"/>
      <c r="N42" s="852" t="s">
        <v>112</v>
      </c>
      <c r="O42" s="852"/>
      <c r="P42" s="848" t="s">
        <v>113</v>
      </c>
      <c r="Q42" s="849"/>
    </row>
    <row r="43" spans="1:17" ht="15" customHeight="1" x14ac:dyDescent="0.15">
      <c r="A43" s="892"/>
      <c r="B43" s="893"/>
      <c r="C43" s="893"/>
      <c r="D43" s="854"/>
      <c r="E43" s="854"/>
      <c r="F43" s="855"/>
      <c r="G43" s="855"/>
      <c r="H43" s="853"/>
      <c r="I43" s="853"/>
      <c r="J43" s="853"/>
      <c r="K43" s="853"/>
      <c r="L43" s="853"/>
      <c r="M43" s="853"/>
      <c r="N43" s="853"/>
      <c r="O43" s="853"/>
      <c r="P43" s="850"/>
      <c r="Q43" s="851"/>
    </row>
    <row r="44" spans="1:17" ht="14.45" customHeight="1" x14ac:dyDescent="0.15">
      <c r="A44" s="875" t="s">
        <v>679</v>
      </c>
      <c r="B44" s="835"/>
      <c r="C44" s="824"/>
      <c r="D44" s="21"/>
      <c r="E44" s="21"/>
      <c r="F44" s="856" t="s">
        <v>114</v>
      </c>
      <c r="G44" s="857"/>
      <c r="H44" s="579">
        <v>1048719900</v>
      </c>
      <c r="I44" s="860"/>
      <c r="J44" s="860"/>
      <c r="K44" s="860">
        <v>1048719900</v>
      </c>
      <c r="L44" s="860"/>
      <c r="M44" s="860"/>
      <c r="N44" s="847">
        <v>100</v>
      </c>
      <c r="O44" s="847"/>
      <c r="P44" s="847">
        <v>87.347307526817957</v>
      </c>
      <c r="Q44" s="858"/>
    </row>
    <row r="45" spans="1:17" ht="14.45" customHeight="1" x14ac:dyDescent="0.15">
      <c r="A45" s="876"/>
      <c r="B45" s="557"/>
      <c r="C45" s="491"/>
      <c r="D45" s="22"/>
      <c r="E45" s="22"/>
      <c r="F45" s="843" t="s">
        <v>115</v>
      </c>
      <c r="G45" s="844"/>
      <c r="H45" s="679">
        <v>183421200</v>
      </c>
      <c r="I45" s="463"/>
      <c r="J45" s="463"/>
      <c r="K45" s="463">
        <v>141538300</v>
      </c>
      <c r="L45" s="463"/>
      <c r="M45" s="463"/>
      <c r="N45" s="841">
        <v>77.16572566311855</v>
      </c>
      <c r="O45" s="841"/>
      <c r="P45" s="841">
        <v>11.788647680780176</v>
      </c>
      <c r="Q45" s="846"/>
    </row>
    <row r="46" spans="1:17" ht="14.45" customHeight="1" x14ac:dyDescent="0.15">
      <c r="A46" s="876"/>
      <c r="B46" s="557"/>
      <c r="C46" s="491"/>
      <c r="D46" s="22"/>
      <c r="E46" s="818" t="s">
        <v>116</v>
      </c>
      <c r="F46" s="819"/>
      <c r="G46" s="820"/>
      <c r="H46" s="679">
        <v>1232141100</v>
      </c>
      <c r="I46" s="463"/>
      <c r="J46" s="463"/>
      <c r="K46" s="463">
        <v>1190258200</v>
      </c>
      <c r="L46" s="463"/>
      <c r="M46" s="463"/>
      <c r="N46" s="841">
        <v>96.600803268391914</v>
      </c>
      <c r="O46" s="841"/>
      <c r="P46" s="841">
        <v>99.13595520759813</v>
      </c>
      <c r="Q46" s="846"/>
    </row>
    <row r="47" spans="1:17" ht="14.45" customHeight="1" x14ac:dyDescent="0.15">
      <c r="A47" s="876"/>
      <c r="B47" s="557"/>
      <c r="C47" s="491"/>
      <c r="D47" s="22"/>
      <c r="E47" s="880" t="s">
        <v>117</v>
      </c>
      <c r="F47" s="881"/>
      <c r="G47" s="882"/>
      <c r="H47" s="679">
        <v>84522300</v>
      </c>
      <c r="I47" s="463"/>
      <c r="J47" s="463"/>
      <c r="K47" s="463">
        <v>10374000</v>
      </c>
      <c r="L47" s="463"/>
      <c r="M47" s="463"/>
      <c r="N47" s="841">
        <v>12.273683986356264</v>
      </c>
      <c r="O47" s="841"/>
      <c r="P47" s="841">
        <v>0.8640447924018696</v>
      </c>
      <c r="Q47" s="846"/>
    </row>
    <row r="48" spans="1:17" ht="14.45" customHeight="1" x14ac:dyDescent="0.15">
      <c r="A48" s="877"/>
      <c r="B48" s="819"/>
      <c r="C48" s="821"/>
      <c r="D48" s="818" t="s">
        <v>118</v>
      </c>
      <c r="E48" s="819"/>
      <c r="F48" s="819"/>
      <c r="G48" s="820"/>
      <c r="H48" s="685">
        <v>1316663400</v>
      </c>
      <c r="I48" s="842"/>
      <c r="J48" s="842"/>
      <c r="K48" s="842">
        <v>1200632200</v>
      </c>
      <c r="L48" s="842"/>
      <c r="M48" s="842"/>
      <c r="N48" s="845">
        <v>91.187481933499484</v>
      </c>
      <c r="O48" s="845"/>
      <c r="P48" s="845">
        <v>100</v>
      </c>
      <c r="Q48" s="859"/>
    </row>
    <row r="49" spans="1:17" ht="14.45" customHeight="1" x14ac:dyDescent="0.15">
      <c r="A49" s="875">
        <v>27</v>
      </c>
      <c r="B49" s="835"/>
      <c r="C49" s="824"/>
      <c r="D49" s="21"/>
      <c r="E49" s="21"/>
      <c r="F49" s="843" t="s">
        <v>114</v>
      </c>
      <c r="G49" s="844"/>
      <c r="H49" s="579">
        <v>1121496000</v>
      </c>
      <c r="I49" s="860"/>
      <c r="J49" s="860"/>
      <c r="K49" s="860">
        <v>1121496000</v>
      </c>
      <c r="L49" s="860"/>
      <c r="M49" s="860"/>
      <c r="N49" s="847">
        <v>100</v>
      </c>
      <c r="O49" s="847"/>
      <c r="P49" s="847">
        <v>86.959758152535485</v>
      </c>
      <c r="Q49" s="858"/>
    </row>
    <row r="50" spans="1:17" ht="14.45" customHeight="1" x14ac:dyDescent="0.15">
      <c r="A50" s="876"/>
      <c r="B50" s="557"/>
      <c r="C50" s="491"/>
      <c r="D50" s="22"/>
      <c r="E50" s="22"/>
      <c r="F50" s="843" t="s">
        <v>115</v>
      </c>
      <c r="G50" s="844"/>
      <c r="H50" s="679">
        <v>199556600</v>
      </c>
      <c r="I50" s="463"/>
      <c r="J50" s="463"/>
      <c r="K50" s="463">
        <v>154752900</v>
      </c>
      <c r="L50" s="463"/>
      <c r="M50" s="463"/>
      <c r="N50" s="841">
        <v>77.548374746813693</v>
      </c>
      <c r="O50" s="841"/>
      <c r="P50" s="841">
        <v>11.999396125713787</v>
      </c>
      <c r="Q50" s="846"/>
    </row>
    <row r="51" spans="1:17" ht="14.45" customHeight="1" x14ac:dyDescent="0.15">
      <c r="A51" s="876"/>
      <c r="B51" s="557"/>
      <c r="C51" s="491"/>
      <c r="D51" s="22"/>
      <c r="E51" s="818" t="s">
        <v>116</v>
      </c>
      <c r="F51" s="819"/>
      <c r="G51" s="820"/>
      <c r="H51" s="888">
        <v>1321052600</v>
      </c>
      <c r="I51" s="800"/>
      <c r="J51" s="800"/>
      <c r="K51" s="800">
        <v>1276248900</v>
      </c>
      <c r="L51" s="800"/>
      <c r="M51" s="800"/>
      <c r="N51" s="841">
        <v>96.608484779485693</v>
      </c>
      <c r="O51" s="841"/>
      <c r="P51" s="841">
        <v>98.959154278249258</v>
      </c>
      <c r="Q51" s="846"/>
    </row>
    <row r="52" spans="1:17" ht="14.45" customHeight="1" x14ac:dyDescent="0.15">
      <c r="A52" s="876"/>
      <c r="B52" s="557"/>
      <c r="C52" s="491"/>
      <c r="D52" s="22"/>
      <c r="E52" s="880" t="s">
        <v>117</v>
      </c>
      <c r="F52" s="881"/>
      <c r="G52" s="882"/>
      <c r="H52" s="679">
        <v>90953000</v>
      </c>
      <c r="I52" s="463"/>
      <c r="J52" s="463"/>
      <c r="K52" s="463">
        <v>13423500</v>
      </c>
      <c r="L52" s="463"/>
      <c r="M52" s="463"/>
      <c r="N52" s="841">
        <v>14.758721537497388</v>
      </c>
      <c r="O52" s="841"/>
      <c r="P52" s="841">
        <v>1.040845721750733</v>
      </c>
      <c r="Q52" s="846"/>
    </row>
    <row r="53" spans="1:17" ht="14.45" customHeight="1" x14ac:dyDescent="0.15">
      <c r="A53" s="877"/>
      <c r="B53" s="819"/>
      <c r="C53" s="821"/>
      <c r="D53" s="818" t="s">
        <v>118</v>
      </c>
      <c r="E53" s="819"/>
      <c r="F53" s="819"/>
      <c r="G53" s="820"/>
      <c r="H53" s="883">
        <v>1412005600</v>
      </c>
      <c r="I53" s="861"/>
      <c r="J53" s="861"/>
      <c r="K53" s="861">
        <v>1289672400</v>
      </c>
      <c r="L53" s="861"/>
      <c r="M53" s="861"/>
      <c r="N53" s="845">
        <v>91.336209998034008</v>
      </c>
      <c r="O53" s="845"/>
      <c r="P53" s="845">
        <v>100</v>
      </c>
      <c r="Q53" s="859"/>
    </row>
    <row r="54" spans="1:17" ht="14.45" customHeight="1" x14ac:dyDescent="0.15">
      <c r="A54" s="875">
        <v>28</v>
      </c>
      <c r="B54" s="835"/>
      <c r="C54" s="824"/>
      <c r="D54" s="21"/>
      <c r="E54" s="21"/>
      <c r="F54" s="843" t="s">
        <v>114</v>
      </c>
      <c r="G54" s="844"/>
      <c r="H54" s="579">
        <v>1178584600</v>
      </c>
      <c r="I54" s="860"/>
      <c r="J54" s="860"/>
      <c r="K54" s="860">
        <v>1178584600</v>
      </c>
      <c r="L54" s="860"/>
      <c r="M54" s="860"/>
      <c r="N54" s="847">
        <v>100</v>
      </c>
      <c r="O54" s="847"/>
      <c r="P54" s="847">
        <v>86.549641983014354</v>
      </c>
      <c r="Q54" s="858"/>
    </row>
    <row r="55" spans="1:17" ht="14.45" customHeight="1" x14ac:dyDescent="0.15">
      <c r="A55" s="876"/>
      <c r="B55" s="557"/>
      <c r="C55" s="491"/>
      <c r="D55" s="22"/>
      <c r="E55" s="22"/>
      <c r="F55" s="843" t="s">
        <v>115</v>
      </c>
      <c r="G55" s="844"/>
      <c r="H55" s="679">
        <v>213272600</v>
      </c>
      <c r="I55" s="463"/>
      <c r="J55" s="463"/>
      <c r="K55" s="463">
        <v>170774900</v>
      </c>
      <c r="L55" s="463"/>
      <c r="M55" s="463"/>
      <c r="N55" s="841">
        <v>80.073530308159604</v>
      </c>
      <c r="O55" s="841"/>
      <c r="P55" s="841">
        <v>12.540895625723497</v>
      </c>
      <c r="Q55" s="846"/>
    </row>
    <row r="56" spans="1:17" ht="14.45" customHeight="1" x14ac:dyDescent="0.15">
      <c r="A56" s="876"/>
      <c r="B56" s="557"/>
      <c r="C56" s="491"/>
      <c r="D56" s="22"/>
      <c r="E56" s="818" t="s">
        <v>116</v>
      </c>
      <c r="F56" s="819"/>
      <c r="G56" s="820"/>
      <c r="H56" s="888">
        <v>1391857200</v>
      </c>
      <c r="I56" s="800"/>
      <c r="J56" s="800"/>
      <c r="K56" s="800">
        <v>1349359500</v>
      </c>
      <c r="L56" s="800"/>
      <c r="M56" s="800"/>
      <c r="N56" s="841">
        <v>96.946691082964549</v>
      </c>
      <c r="O56" s="841"/>
      <c r="P56" s="841">
        <v>99.090537608737847</v>
      </c>
      <c r="Q56" s="846"/>
    </row>
    <row r="57" spans="1:17" ht="14.45" customHeight="1" x14ac:dyDescent="0.15">
      <c r="A57" s="876"/>
      <c r="B57" s="557"/>
      <c r="C57" s="491"/>
      <c r="D57" s="22"/>
      <c r="E57" s="880" t="s">
        <v>117</v>
      </c>
      <c r="F57" s="881"/>
      <c r="G57" s="882"/>
      <c r="H57" s="679">
        <v>93257900</v>
      </c>
      <c r="I57" s="463"/>
      <c r="J57" s="463"/>
      <c r="K57" s="463">
        <v>12384550</v>
      </c>
      <c r="L57" s="463"/>
      <c r="M57" s="463"/>
      <c r="N57" s="841">
        <v>13.279893714098215</v>
      </c>
      <c r="O57" s="841"/>
      <c r="P57" s="841">
        <v>0.90946239126214656</v>
      </c>
      <c r="Q57" s="846"/>
    </row>
    <row r="58" spans="1:17" ht="14.45" customHeight="1" x14ac:dyDescent="0.15">
      <c r="A58" s="877"/>
      <c r="B58" s="819"/>
      <c r="C58" s="821"/>
      <c r="D58" s="818" t="s">
        <v>118</v>
      </c>
      <c r="E58" s="819"/>
      <c r="F58" s="819"/>
      <c r="G58" s="820"/>
      <c r="H58" s="883">
        <v>1485115100</v>
      </c>
      <c r="I58" s="861"/>
      <c r="J58" s="861"/>
      <c r="K58" s="861">
        <v>1361744050</v>
      </c>
      <c r="L58" s="861"/>
      <c r="M58" s="861"/>
      <c r="N58" s="845">
        <v>91.692829060858656</v>
      </c>
      <c r="O58" s="845"/>
      <c r="P58" s="845">
        <v>100</v>
      </c>
      <c r="Q58" s="859"/>
    </row>
    <row r="59" spans="1:17" ht="14.45" customHeight="1" thickBot="1" x14ac:dyDescent="0.2">
      <c r="A59" s="862">
        <v>29</v>
      </c>
      <c r="B59" s="863"/>
      <c r="C59" s="863"/>
      <c r="D59" s="21"/>
      <c r="E59" s="21"/>
      <c r="F59" s="866" t="s">
        <v>114</v>
      </c>
      <c r="G59" s="867"/>
      <c r="H59" s="868">
        <v>1233404550</v>
      </c>
      <c r="I59" s="868"/>
      <c r="J59" s="868"/>
      <c r="K59" s="868">
        <v>1233404550</v>
      </c>
      <c r="L59" s="868"/>
      <c r="M59" s="868"/>
      <c r="N59" s="878">
        <f t="shared" ref="N59:N63" si="0">+K59/H59*100</f>
        <v>100</v>
      </c>
      <c r="O59" s="878"/>
      <c r="P59" s="878">
        <f>+K59/$K$63*100</f>
        <v>85.972103988361809</v>
      </c>
      <c r="Q59" s="879"/>
    </row>
    <row r="60" spans="1:17" ht="14.45" customHeight="1" thickBot="1" x14ac:dyDescent="0.2">
      <c r="A60" s="862"/>
      <c r="B60" s="863"/>
      <c r="C60" s="863"/>
      <c r="D60" s="22"/>
      <c r="E60" s="22"/>
      <c r="F60" s="866" t="s">
        <v>115</v>
      </c>
      <c r="G60" s="867"/>
      <c r="H60" s="868">
        <v>228520900</v>
      </c>
      <c r="I60" s="868"/>
      <c r="J60" s="868"/>
      <c r="K60" s="868">
        <v>188770300</v>
      </c>
      <c r="L60" s="868"/>
      <c r="M60" s="868"/>
      <c r="N60" s="878">
        <f t="shared" si="0"/>
        <v>82.605267176875287</v>
      </c>
      <c r="O60" s="878"/>
      <c r="P60" s="878">
        <f>+K60/$K$63*100</f>
        <v>13.157872541911944</v>
      </c>
      <c r="Q60" s="879"/>
    </row>
    <row r="61" spans="1:17" ht="14.45" customHeight="1" thickBot="1" x14ac:dyDescent="0.2">
      <c r="A61" s="862"/>
      <c r="B61" s="863"/>
      <c r="C61" s="863"/>
      <c r="D61" s="22"/>
      <c r="E61" s="830" t="s">
        <v>116</v>
      </c>
      <c r="F61" s="830"/>
      <c r="G61" s="869"/>
      <c r="H61" s="787">
        <v>1461925450</v>
      </c>
      <c r="I61" s="787"/>
      <c r="J61" s="787"/>
      <c r="K61" s="787">
        <v>1422174850</v>
      </c>
      <c r="L61" s="787"/>
      <c r="M61" s="787"/>
      <c r="N61" s="878">
        <f t="shared" si="0"/>
        <v>97.280942061717298</v>
      </c>
      <c r="O61" s="878"/>
      <c r="P61" s="878">
        <f>+K61/$K$63*100</f>
        <v>99.129976530273751</v>
      </c>
      <c r="Q61" s="879"/>
    </row>
    <row r="62" spans="1:17" ht="14.45" customHeight="1" thickBot="1" x14ac:dyDescent="0.2">
      <c r="A62" s="862"/>
      <c r="B62" s="863"/>
      <c r="C62" s="863"/>
      <c r="D62" s="22"/>
      <c r="E62" s="870" t="s">
        <v>117</v>
      </c>
      <c r="F62" s="870"/>
      <c r="G62" s="871"/>
      <c r="H62" s="868">
        <v>88178250</v>
      </c>
      <c r="I62" s="868"/>
      <c r="J62" s="868"/>
      <c r="K62" s="868">
        <v>12481850</v>
      </c>
      <c r="L62" s="868"/>
      <c r="M62" s="868"/>
      <c r="N62" s="878">
        <f t="shared" si="0"/>
        <v>14.155248034520984</v>
      </c>
      <c r="O62" s="878"/>
      <c r="P62" s="878">
        <f>+K62/$K$63*100</f>
        <v>0.87002346972624189</v>
      </c>
      <c r="Q62" s="879"/>
    </row>
    <row r="63" spans="1:17" ht="14.45" customHeight="1" thickBot="1" x14ac:dyDescent="0.2">
      <c r="A63" s="864"/>
      <c r="B63" s="865"/>
      <c r="C63" s="865"/>
      <c r="D63" s="872" t="s">
        <v>118</v>
      </c>
      <c r="E63" s="872"/>
      <c r="F63" s="872"/>
      <c r="G63" s="873"/>
      <c r="H63" s="874">
        <f>SUM(H61:H62)</f>
        <v>1550103700</v>
      </c>
      <c r="I63" s="874"/>
      <c r="J63" s="874"/>
      <c r="K63" s="874">
        <f>SUM(K61:K62)</f>
        <v>1434656700</v>
      </c>
      <c r="L63" s="874"/>
      <c r="M63" s="874"/>
      <c r="N63" s="884">
        <f t="shared" si="0"/>
        <v>92.552304726451524</v>
      </c>
      <c r="O63" s="884"/>
      <c r="P63" s="884">
        <f>+K63/$K$63*100</f>
        <v>100</v>
      </c>
      <c r="Q63" s="885"/>
    </row>
    <row r="64" spans="1:17" ht="16.5" customHeight="1" x14ac:dyDescent="0.15">
      <c r="A64" s="10"/>
      <c r="B64" s="10"/>
      <c r="C64" s="10"/>
      <c r="D64" s="10"/>
      <c r="E64" s="10"/>
      <c r="F64" s="10"/>
      <c r="G64" s="10"/>
      <c r="H64" s="10"/>
      <c r="I64" s="10"/>
      <c r="J64" s="10"/>
      <c r="K64" s="10"/>
      <c r="L64" s="10"/>
      <c r="M64" s="10"/>
      <c r="N64" s="10"/>
      <c r="O64" s="10"/>
      <c r="P64" s="10"/>
      <c r="Q64" s="379" t="s">
        <v>670</v>
      </c>
    </row>
    <row r="65" spans="1:17" ht="17.100000000000001" customHeight="1" x14ac:dyDescent="0.15">
      <c r="A65" s="23"/>
      <c r="B65" s="23"/>
      <c r="C65" s="23"/>
      <c r="D65" s="23"/>
      <c r="E65" s="23"/>
      <c r="F65" s="23"/>
      <c r="G65" s="23"/>
      <c r="H65" s="23"/>
      <c r="I65" s="23"/>
      <c r="J65" s="23"/>
      <c r="K65" s="23"/>
      <c r="L65" s="23"/>
      <c r="M65" s="23"/>
      <c r="N65" s="23"/>
      <c r="O65" s="23"/>
      <c r="P65" s="23"/>
      <c r="Q65" s="24"/>
    </row>
    <row r="66" spans="1:17" ht="17.100000000000001" customHeight="1" x14ac:dyDescent="0.15">
      <c r="A66" s="23"/>
      <c r="B66" s="23"/>
      <c r="C66" s="23"/>
      <c r="D66" s="23"/>
      <c r="E66" s="23"/>
      <c r="F66" s="23"/>
      <c r="G66" s="23"/>
      <c r="H66" s="23"/>
      <c r="I66" s="23"/>
      <c r="J66" s="23"/>
      <c r="K66" s="23"/>
      <c r="L66" s="23"/>
      <c r="M66" s="23"/>
      <c r="N66" s="23"/>
      <c r="O66" s="23"/>
      <c r="P66" s="23"/>
      <c r="Q66" s="23"/>
    </row>
    <row r="67" spans="1:17" ht="17.100000000000001" customHeight="1" x14ac:dyDescent="0.15">
      <c r="A67" s="23"/>
      <c r="B67" s="23"/>
      <c r="C67" s="23"/>
      <c r="D67" s="23"/>
      <c r="E67" s="23"/>
      <c r="F67" s="23"/>
      <c r="G67" s="23"/>
      <c r="H67" s="23"/>
      <c r="I67" s="23"/>
      <c r="J67" s="23"/>
      <c r="K67" s="23"/>
      <c r="L67" s="23"/>
      <c r="M67" s="23"/>
      <c r="N67" s="23"/>
      <c r="O67" s="23"/>
      <c r="P67" s="23"/>
      <c r="Q67" s="23"/>
    </row>
  </sheetData>
  <sheetProtection sheet="1" objects="1" scenarios="1"/>
  <mergeCells count="278">
    <mergeCell ref="C31:E32"/>
    <mergeCell ref="F49:G49"/>
    <mergeCell ref="H49:J49"/>
    <mergeCell ref="E51:G51"/>
    <mergeCell ref="H51:J51"/>
    <mergeCell ref="H46:J46"/>
    <mergeCell ref="E47:G47"/>
    <mergeCell ref="H47:J47"/>
    <mergeCell ref="A42:C43"/>
    <mergeCell ref="A44:C48"/>
    <mergeCell ref="H44:J44"/>
    <mergeCell ref="A33:B34"/>
    <mergeCell ref="C33:E34"/>
    <mergeCell ref="F33:H33"/>
    <mergeCell ref="F34:H34"/>
    <mergeCell ref="I33:K33"/>
    <mergeCell ref="I34:K34"/>
    <mergeCell ref="A37:B38"/>
    <mergeCell ref="C37:E38"/>
    <mergeCell ref="F37:H37"/>
    <mergeCell ref="F38:H38"/>
    <mergeCell ref="A35:B36"/>
    <mergeCell ref="C35:E36"/>
    <mergeCell ref="F35:H35"/>
    <mergeCell ref="A15:B16"/>
    <mergeCell ref="C15:E16"/>
    <mergeCell ref="A19:B20"/>
    <mergeCell ref="A17:B18"/>
    <mergeCell ref="C17:E18"/>
    <mergeCell ref="A21:B22"/>
    <mergeCell ref="C21:E22"/>
    <mergeCell ref="C19:E20"/>
    <mergeCell ref="K63:M63"/>
    <mergeCell ref="H53:J53"/>
    <mergeCell ref="D53:G53"/>
    <mergeCell ref="F50:G50"/>
    <mergeCell ref="A25:B25"/>
    <mergeCell ref="D48:G48"/>
    <mergeCell ref="K62:M62"/>
    <mergeCell ref="I25:K25"/>
    <mergeCell ref="L28:N28"/>
    <mergeCell ref="F27:H27"/>
    <mergeCell ref="F26:H26"/>
    <mergeCell ref="I26:K26"/>
    <mergeCell ref="K47:M47"/>
    <mergeCell ref="F54:G54"/>
    <mergeCell ref="N56:O56"/>
    <mergeCell ref="E56:G56"/>
    <mergeCell ref="A23:B24"/>
    <mergeCell ref="E52:G52"/>
    <mergeCell ref="H52:J52"/>
    <mergeCell ref="A28:B28"/>
    <mergeCell ref="A27:B27"/>
    <mergeCell ref="H56:J56"/>
    <mergeCell ref="H54:J54"/>
    <mergeCell ref="H55:J55"/>
    <mergeCell ref="N54:O54"/>
    <mergeCell ref="K54:M54"/>
    <mergeCell ref="K49:M49"/>
    <mergeCell ref="K56:M56"/>
    <mergeCell ref="K50:M50"/>
    <mergeCell ref="N52:O52"/>
    <mergeCell ref="H50:J50"/>
    <mergeCell ref="A31:B32"/>
    <mergeCell ref="A29:B30"/>
    <mergeCell ref="C29:E30"/>
    <mergeCell ref="C25:E26"/>
    <mergeCell ref="C27:E28"/>
    <mergeCell ref="H48:J48"/>
    <mergeCell ref="C23:E24"/>
    <mergeCell ref="A26:B26"/>
    <mergeCell ref="E46:G46"/>
    <mergeCell ref="E57:G57"/>
    <mergeCell ref="H57:J57"/>
    <mergeCell ref="D58:G58"/>
    <mergeCell ref="H58:J58"/>
    <mergeCell ref="P63:Q63"/>
    <mergeCell ref="P60:Q60"/>
    <mergeCell ref="H62:J62"/>
    <mergeCell ref="N61:O61"/>
    <mergeCell ref="P61:Q61"/>
    <mergeCell ref="K61:M61"/>
    <mergeCell ref="N58:O58"/>
    <mergeCell ref="K57:M57"/>
    <mergeCell ref="N59:O59"/>
    <mergeCell ref="N63:O63"/>
    <mergeCell ref="H60:J60"/>
    <mergeCell ref="N60:O60"/>
    <mergeCell ref="K60:M60"/>
    <mergeCell ref="K53:M53"/>
    <mergeCell ref="P57:Q57"/>
    <mergeCell ref="P58:Q58"/>
    <mergeCell ref="K58:M58"/>
    <mergeCell ref="N53:O53"/>
    <mergeCell ref="A59:C63"/>
    <mergeCell ref="F59:G59"/>
    <mergeCell ref="H59:J59"/>
    <mergeCell ref="E61:G61"/>
    <mergeCell ref="H61:J61"/>
    <mergeCell ref="E62:G62"/>
    <mergeCell ref="F60:G60"/>
    <mergeCell ref="D63:G63"/>
    <mergeCell ref="H63:J63"/>
    <mergeCell ref="A54:C58"/>
    <mergeCell ref="A49:C53"/>
    <mergeCell ref="P49:Q49"/>
    <mergeCell ref="P62:Q62"/>
    <mergeCell ref="P59:Q59"/>
    <mergeCell ref="N62:O62"/>
    <mergeCell ref="N57:O57"/>
    <mergeCell ref="F55:G55"/>
    <mergeCell ref="K52:M52"/>
    <mergeCell ref="K59:M59"/>
    <mergeCell ref="P55:Q55"/>
    <mergeCell ref="N55:O55"/>
    <mergeCell ref="K55:M55"/>
    <mergeCell ref="P56:Q56"/>
    <mergeCell ref="P52:Q52"/>
    <mergeCell ref="P54:Q54"/>
    <mergeCell ref="P53:Q53"/>
    <mergeCell ref="L25:N25"/>
    <mergeCell ref="P46:Q46"/>
    <mergeCell ref="K46:M46"/>
    <mergeCell ref="N46:O46"/>
    <mergeCell ref="P44:Q44"/>
    <mergeCell ref="I30:K30"/>
    <mergeCell ref="K44:M44"/>
    <mergeCell ref="H42:J43"/>
    <mergeCell ref="P47:Q47"/>
    <mergeCell ref="N47:O47"/>
    <mergeCell ref="N49:O49"/>
    <mergeCell ref="K51:M51"/>
    <mergeCell ref="P50:Q50"/>
    <mergeCell ref="N51:O51"/>
    <mergeCell ref="P48:Q48"/>
    <mergeCell ref="N50:O50"/>
    <mergeCell ref="P51:Q51"/>
    <mergeCell ref="N48:O48"/>
    <mergeCell ref="F22:H22"/>
    <mergeCell ref="F28:H28"/>
    <mergeCell ref="P45:Q45"/>
    <mergeCell ref="L27:N27"/>
    <mergeCell ref="O27:Q27"/>
    <mergeCell ref="F25:H25"/>
    <mergeCell ref="N44:O44"/>
    <mergeCell ref="I32:K32"/>
    <mergeCell ref="O32:Q32"/>
    <mergeCell ref="O31:Q31"/>
    <mergeCell ref="P42:Q43"/>
    <mergeCell ref="F30:H30"/>
    <mergeCell ref="L26:N26"/>
    <mergeCell ref="I28:K28"/>
    <mergeCell ref="I27:K27"/>
    <mergeCell ref="F29:H29"/>
    <mergeCell ref="I29:K29"/>
    <mergeCell ref="L32:N32"/>
    <mergeCell ref="N42:O43"/>
    <mergeCell ref="D42:G43"/>
    <mergeCell ref="H45:J45"/>
    <mergeCell ref="K42:M43"/>
    <mergeCell ref="F44:G44"/>
    <mergeCell ref="N45:O45"/>
    <mergeCell ref="K48:M48"/>
    <mergeCell ref="L29:N29"/>
    <mergeCell ref="L23:N23"/>
    <mergeCell ref="L24:N24"/>
    <mergeCell ref="L20:N20"/>
    <mergeCell ref="I20:K20"/>
    <mergeCell ref="F31:H31"/>
    <mergeCell ref="I22:K22"/>
    <mergeCell ref="L30:N30"/>
    <mergeCell ref="F20:H20"/>
    <mergeCell ref="F24:H24"/>
    <mergeCell ref="F32:H32"/>
    <mergeCell ref="I31:K31"/>
    <mergeCell ref="F45:G45"/>
    <mergeCell ref="I21:K21"/>
    <mergeCell ref="I23:K23"/>
    <mergeCell ref="F23:H23"/>
    <mergeCell ref="I24:K24"/>
    <mergeCell ref="F21:H21"/>
    <mergeCell ref="K45:M45"/>
    <mergeCell ref="L31:N31"/>
    <mergeCell ref="O30:Q30"/>
    <mergeCell ref="O28:Q28"/>
    <mergeCell ref="O29:Q29"/>
    <mergeCell ref="O20:Q20"/>
    <mergeCell ref="O24:Q24"/>
    <mergeCell ref="O23:Q23"/>
    <mergeCell ref="O21:Q21"/>
    <mergeCell ref="L18:N18"/>
    <mergeCell ref="L19:N19"/>
    <mergeCell ref="O19:Q19"/>
    <mergeCell ref="O18:Q18"/>
    <mergeCell ref="L21:N21"/>
    <mergeCell ref="L22:N22"/>
    <mergeCell ref="O22:Q22"/>
    <mergeCell ref="I15:K15"/>
    <mergeCell ref="F15:H15"/>
    <mergeCell ref="L15:N15"/>
    <mergeCell ref="O16:Q16"/>
    <mergeCell ref="O17:Q17"/>
    <mergeCell ref="L16:N16"/>
    <mergeCell ref="L17:N17"/>
    <mergeCell ref="O25:Q25"/>
    <mergeCell ref="O26:Q26"/>
    <mergeCell ref="I7:K7"/>
    <mergeCell ref="L7:N7"/>
    <mergeCell ref="O7:Q7"/>
    <mergeCell ref="L6:N6"/>
    <mergeCell ref="I6:K6"/>
    <mergeCell ref="O12:Q12"/>
    <mergeCell ref="I10:K10"/>
    <mergeCell ref="L10:N10"/>
    <mergeCell ref="O11:Q11"/>
    <mergeCell ref="O10:Q10"/>
    <mergeCell ref="L11:N11"/>
    <mergeCell ref="L12:N12"/>
    <mergeCell ref="I11:K11"/>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37:K37"/>
    <mergeCell ref="I38:K38"/>
    <mergeCell ref="L37:N37"/>
    <mergeCell ref="L38:N38"/>
    <mergeCell ref="O37:Q37"/>
    <mergeCell ref="O38:Q38"/>
    <mergeCell ref="A11:B12"/>
    <mergeCell ref="C13:E14"/>
    <mergeCell ref="C11:E12"/>
    <mergeCell ref="F14:H14"/>
    <mergeCell ref="O13:Q13"/>
    <mergeCell ref="L13:N13"/>
    <mergeCell ref="L14:N14"/>
    <mergeCell ref="F19:H19"/>
    <mergeCell ref="F18:H18"/>
    <mergeCell ref="I18:K18"/>
    <mergeCell ref="I19:K19"/>
    <mergeCell ref="F17:H17"/>
    <mergeCell ref="I17:K17"/>
    <mergeCell ref="O14:Q14"/>
    <mergeCell ref="O15:Q15"/>
    <mergeCell ref="F16:H16"/>
    <mergeCell ref="I16:K16"/>
    <mergeCell ref="I14:K14"/>
    <mergeCell ref="L33:N33"/>
    <mergeCell ref="L34:N34"/>
    <mergeCell ref="O33:Q33"/>
    <mergeCell ref="O34:Q34"/>
    <mergeCell ref="F36:H36"/>
    <mergeCell ref="I35:K35"/>
    <mergeCell ref="I36:K36"/>
    <mergeCell ref="L35:N35"/>
    <mergeCell ref="L36:N36"/>
    <mergeCell ref="O35:Q35"/>
    <mergeCell ref="O36:Q36"/>
  </mergeCells>
  <phoneticPr fontId="22"/>
  <printOptions horizontalCentered="1"/>
  <pageMargins left="0.59055118110236227" right="0.59055118110236227" top="0.59055118110236227" bottom="0.59055118110236227" header="0.39370078740157483" footer="0.39370078740157483"/>
  <pageSetup paperSize="9" scale="87" firstPageNumber="116" orientation="portrait" useFirstPageNumber="1" verticalDpi="300"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67"/>
  <sheetViews>
    <sheetView view="pageBreakPreview" zoomScaleNormal="100" zoomScaleSheetLayoutView="100" workbookViewId="0">
      <selection activeCell="E4" sqref="E4"/>
    </sheetView>
  </sheetViews>
  <sheetFormatPr defaultRowHeight="14.1" customHeight="1" x14ac:dyDescent="0.15"/>
  <cols>
    <col min="1" max="1" width="3.28515625" style="5" customWidth="1"/>
    <col min="2" max="2" width="34.85546875" style="5" customWidth="1"/>
    <col min="3" max="6" width="15.7109375" style="5" customWidth="1"/>
    <col min="7" max="16384" width="9.140625" style="5"/>
  </cols>
  <sheetData>
    <row r="1" spans="1:6" ht="5.0999999999999996" customHeight="1" x14ac:dyDescent="0.15">
      <c r="F1" s="399"/>
    </row>
    <row r="2" spans="1:6" ht="12.75" customHeight="1" thickBot="1" x14ac:dyDescent="0.2">
      <c r="A2" s="486" t="s">
        <v>462</v>
      </c>
      <c r="B2" s="486"/>
      <c r="C2" s="19"/>
      <c r="D2" s="19"/>
      <c r="E2" s="19"/>
      <c r="F2" s="361" t="s">
        <v>119</v>
      </c>
    </row>
    <row r="3" spans="1:6" s="19" customFormat="1" ht="11.25" customHeight="1" x14ac:dyDescent="0.15">
      <c r="A3" s="912" t="s">
        <v>491</v>
      </c>
      <c r="B3" s="913"/>
      <c r="C3" s="907" t="s">
        <v>640</v>
      </c>
      <c r="D3" s="907"/>
      <c r="E3" s="908" t="s">
        <v>760</v>
      </c>
      <c r="F3" s="909"/>
    </row>
    <row r="4" spans="1:6" s="19" customFormat="1" ht="11.25" customHeight="1" x14ac:dyDescent="0.15">
      <c r="A4" s="914"/>
      <c r="B4" s="915"/>
      <c r="C4" s="188">
        <v>28</v>
      </c>
      <c r="D4" s="201">
        <v>29</v>
      </c>
      <c r="E4" s="372" t="s">
        <v>120</v>
      </c>
      <c r="F4" s="202" t="s">
        <v>121</v>
      </c>
    </row>
    <row r="5" spans="1:6" s="19" customFormat="1" ht="15" customHeight="1" x14ac:dyDescent="0.15">
      <c r="A5" s="910" t="s">
        <v>641</v>
      </c>
      <c r="B5" s="911"/>
      <c r="C5" s="189">
        <v>2905668</v>
      </c>
      <c r="D5" s="354">
        <f>SUM(D6:D19)</f>
        <v>3054043</v>
      </c>
      <c r="E5" s="354">
        <f>SUM(E6:E19)</f>
        <v>790054</v>
      </c>
      <c r="F5" s="286">
        <f>SUM(F6:F19)</f>
        <v>43501</v>
      </c>
    </row>
    <row r="6" spans="1:6" s="19" customFormat="1" ht="11.25" customHeight="1" x14ac:dyDescent="0.15">
      <c r="A6" s="375"/>
      <c r="B6" s="376" t="s">
        <v>122</v>
      </c>
      <c r="C6" s="353">
        <v>158635</v>
      </c>
      <c r="D6" s="283">
        <v>162033</v>
      </c>
      <c r="E6" s="283">
        <v>42189</v>
      </c>
      <c r="F6" s="284">
        <v>3083</v>
      </c>
    </row>
    <row r="7" spans="1:6" s="19" customFormat="1" ht="11.25" customHeight="1" x14ac:dyDescent="0.15">
      <c r="A7" s="375"/>
      <c r="B7" s="376" t="s">
        <v>123</v>
      </c>
      <c r="C7" s="353">
        <v>6970</v>
      </c>
      <c r="D7" s="283">
        <v>9073</v>
      </c>
      <c r="E7" s="283">
        <v>794</v>
      </c>
      <c r="F7" s="284">
        <v>144</v>
      </c>
    </row>
    <row r="8" spans="1:6" s="19" customFormat="1" ht="11.25" customHeight="1" x14ac:dyDescent="0.15">
      <c r="A8" s="375"/>
      <c r="B8" s="376" t="s">
        <v>124</v>
      </c>
      <c r="C8" s="353">
        <v>54623</v>
      </c>
      <c r="D8" s="283">
        <v>55933</v>
      </c>
      <c r="E8" s="283">
        <v>7987</v>
      </c>
      <c r="F8" s="284">
        <v>1442</v>
      </c>
    </row>
    <row r="9" spans="1:6" s="19" customFormat="1" ht="11.25" customHeight="1" x14ac:dyDescent="0.15">
      <c r="A9" s="375"/>
      <c r="B9" s="376" t="s">
        <v>125</v>
      </c>
      <c r="C9" s="353">
        <v>26504</v>
      </c>
      <c r="D9" s="283">
        <v>33247</v>
      </c>
      <c r="E9" s="283">
        <v>5383</v>
      </c>
      <c r="F9" s="284">
        <v>892</v>
      </c>
    </row>
    <row r="10" spans="1:6" s="19" customFormat="1" ht="11.25" customHeight="1" x14ac:dyDescent="0.15">
      <c r="A10" s="375"/>
      <c r="B10" s="376" t="s">
        <v>126</v>
      </c>
      <c r="C10" s="353">
        <v>1895211</v>
      </c>
      <c r="D10" s="283">
        <v>1994156</v>
      </c>
      <c r="E10" s="283">
        <v>252461</v>
      </c>
      <c r="F10" s="284">
        <v>14387</v>
      </c>
    </row>
    <row r="11" spans="1:6" s="19" customFormat="1" ht="11.25" customHeight="1" x14ac:dyDescent="0.15">
      <c r="A11" s="375"/>
      <c r="B11" s="376" t="s">
        <v>127</v>
      </c>
      <c r="C11" s="353">
        <v>404066</v>
      </c>
      <c r="D11" s="283">
        <v>425231</v>
      </c>
      <c r="E11" s="283">
        <v>47243</v>
      </c>
      <c r="F11" s="284">
        <v>4110</v>
      </c>
    </row>
    <row r="12" spans="1:6" s="19" customFormat="1" ht="11.25" customHeight="1" x14ac:dyDescent="0.15">
      <c r="A12" s="375"/>
      <c r="B12" s="376" t="s">
        <v>128</v>
      </c>
      <c r="C12" s="353">
        <v>142979</v>
      </c>
      <c r="D12" s="283">
        <v>148903</v>
      </c>
      <c r="E12" s="283">
        <v>400994</v>
      </c>
      <c r="F12" s="284">
        <v>13887</v>
      </c>
    </row>
    <row r="13" spans="1:6" s="19" customFormat="1" ht="11.25" customHeight="1" x14ac:dyDescent="0.15">
      <c r="A13" s="375"/>
      <c r="B13" s="376" t="s">
        <v>129</v>
      </c>
      <c r="C13" s="353">
        <v>71317</v>
      </c>
      <c r="D13" s="283">
        <v>84850</v>
      </c>
      <c r="E13" s="283">
        <v>9837</v>
      </c>
      <c r="F13" s="284">
        <v>1100</v>
      </c>
    </row>
    <row r="14" spans="1:6" s="19" customFormat="1" ht="11.25" customHeight="1" x14ac:dyDescent="0.15">
      <c r="A14" s="375"/>
      <c r="B14" s="376" t="s">
        <v>130</v>
      </c>
      <c r="C14" s="353">
        <v>27039</v>
      </c>
      <c r="D14" s="283">
        <v>24805</v>
      </c>
      <c r="E14" s="283">
        <v>2151</v>
      </c>
      <c r="F14" s="284">
        <v>356</v>
      </c>
    </row>
    <row r="15" spans="1:6" s="19" customFormat="1" ht="11.25" customHeight="1" x14ac:dyDescent="0.15">
      <c r="A15" s="375"/>
      <c r="B15" s="376" t="s">
        <v>131</v>
      </c>
      <c r="C15" s="353">
        <v>0</v>
      </c>
      <c r="D15" s="283">
        <v>0</v>
      </c>
      <c r="E15" s="283">
        <v>0</v>
      </c>
      <c r="F15" s="284">
        <v>0</v>
      </c>
    </row>
    <row r="16" spans="1:6" s="19" customFormat="1" ht="11.25" customHeight="1" x14ac:dyDescent="0.15">
      <c r="A16" s="375"/>
      <c r="B16" s="376" t="s">
        <v>132</v>
      </c>
      <c r="C16" s="353">
        <v>16488</v>
      </c>
      <c r="D16" s="283">
        <v>18792</v>
      </c>
      <c r="E16" s="283">
        <v>6663</v>
      </c>
      <c r="F16" s="284">
        <v>3595</v>
      </c>
    </row>
    <row r="17" spans="1:6" s="19" customFormat="1" ht="11.25" customHeight="1" x14ac:dyDescent="0.15">
      <c r="A17" s="375"/>
      <c r="B17" s="376" t="s">
        <v>133</v>
      </c>
      <c r="C17" s="353">
        <v>101835</v>
      </c>
      <c r="D17" s="283">
        <v>97019</v>
      </c>
      <c r="E17" s="283">
        <v>14352</v>
      </c>
      <c r="F17" s="284">
        <v>500</v>
      </c>
    </row>
    <row r="18" spans="1:6" s="19" customFormat="1" ht="11.25" customHeight="1" x14ac:dyDescent="0.15">
      <c r="A18" s="375"/>
      <c r="B18" s="376" t="s">
        <v>134</v>
      </c>
      <c r="C18" s="353">
        <v>0</v>
      </c>
      <c r="D18" s="283">
        <v>0</v>
      </c>
      <c r="E18" s="241">
        <v>0</v>
      </c>
      <c r="F18" s="284">
        <v>0</v>
      </c>
    </row>
    <row r="19" spans="1:6" s="19" customFormat="1" ht="11.25" customHeight="1" x14ac:dyDescent="0.15">
      <c r="A19" s="375"/>
      <c r="B19" s="376" t="s">
        <v>433</v>
      </c>
      <c r="C19" s="382">
        <v>1</v>
      </c>
      <c r="D19" s="241">
        <v>1</v>
      </c>
      <c r="E19" s="241">
        <v>0</v>
      </c>
      <c r="F19" s="254">
        <v>5</v>
      </c>
    </row>
    <row r="20" spans="1:6" s="19" customFormat="1" ht="15" customHeight="1" x14ac:dyDescent="0.15">
      <c r="A20" s="905" t="s">
        <v>135</v>
      </c>
      <c r="B20" s="906"/>
      <c r="C20" s="353">
        <v>1448210</v>
      </c>
      <c r="D20" s="283">
        <f>SUM(D21:D26)</f>
        <v>1531153</v>
      </c>
      <c r="E20" s="283">
        <f>SUM(E21:E26)</f>
        <v>172899</v>
      </c>
      <c r="F20" s="284">
        <f>SUM(F21:F26)</f>
        <v>6553</v>
      </c>
    </row>
    <row r="21" spans="1:6" s="19" customFormat="1" ht="12" customHeight="1" x14ac:dyDescent="0.15">
      <c r="A21" s="375"/>
      <c r="B21" s="376" t="s">
        <v>136</v>
      </c>
      <c r="C21" s="353">
        <v>720064</v>
      </c>
      <c r="D21" s="283">
        <v>782172</v>
      </c>
      <c r="E21" s="283">
        <v>94241</v>
      </c>
      <c r="F21" s="284">
        <v>3203</v>
      </c>
    </row>
    <row r="22" spans="1:6" s="19" customFormat="1" ht="12" customHeight="1" x14ac:dyDescent="0.15">
      <c r="A22" s="375"/>
      <c r="B22" s="376" t="s">
        <v>137</v>
      </c>
      <c r="C22" s="353">
        <v>679839</v>
      </c>
      <c r="D22" s="283">
        <v>700998</v>
      </c>
      <c r="E22" s="283">
        <v>73102</v>
      </c>
      <c r="F22" s="284">
        <v>2579</v>
      </c>
    </row>
    <row r="23" spans="1:6" s="19" customFormat="1" ht="12" customHeight="1" x14ac:dyDescent="0.15">
      <c r="A23" s="375"/>
      <c r="B23" s="25" t="s">
        <v>138</v>
      </c>
      <c r="C23" s="353">
        <v>42707</v>
      </c>
      <c r="D23" s="283">
        <v>42627</v>
      </c>
      <c r="E23" s="283">
        <v>5556</v>
      </c>
      <c r="F23" s="284">
        <v>196</v>
      </c>
    </row>
    <row r="24" spans="1:6" s="19" customFormat="1" ht="12" customHeight="1" x14ac:dyDescent="0.15">
      <c r="A24" s="375"/>
      <c r="B24" s="376" t="s">
        <v>134</v>
      </c>
      <c r="C24" s="353">
        <v>2957</v>
      </c>
      <c r="D24" s="283">
        <v>2197</v>
      </c>
      <c r="E24" s="241">
        <v>0</v>
      </c>
      <c r="F24" s="284">
        <v>179</v>
      </c>
    </row>
    <row r="25" spans="1:6" s="19" customFormat="1" ht="12" customHeight="1" x14ac:dyDescent="0.15">
      <c r="A25" s="375"/>
      <c r="B25" s="376" t="s">
        <v>433</v>
      </c>
      <c r="C25" s="353">
        <v>2643</v>
      </c>
      <c r="D25" s="283">
        <v>3159</v>
      </c>
      <c r="E25" s="241">
        <v>0</v>
      </c>
      <c r="F25" s="254">
        <v>396</v>
      </c>
    </row>
    <row r="26" spans="1:6" s="19" customFormat="1" ht="12" customHeight="1" x14ac:dyDescent="0.15">
      <c r="A26" s="375"/>
      <c r="B26" s="376" t="s">
        <v>139</v>
      </c>
      <c r="C26" s="382" t="s">
        <v>680</v>
      </c>
      <c r="D26" s="241">
        <v>0</v>
      </c>
      <c r="E26" s="241">
        <v>0</v>
      </c>
      <c r="F26" s="254">
        <v>0</v>
      </c>
    </row>
    <row r="27" spans="1:6" s="19" customFormat="1" ht="15" customHeight="1" x14ac:dyDescent="0.15">
      <c r="A27" s="905" t="s">
        <v>140</v>
      </c>
      <c r="B27" s="906"/>
      <c r="C27" s="353">
        <v>729667</v>
      </c>
      <c r="D27" s="283">
        <f>SUM(D28:D33)</f>
        <v>770824</v>
      </c>
      <c r="E27" s="241">
        <f>SUM(E28:E33)</f>
        <v>93630</v>
      </c>
      <c r="F27" s="284">
        <f>SUM(F28:F33)</f>
        <v>5070</v>
      </c>
    </row>
    <row r="28" spans="1:6" s="19" customFormat="1" ht="12" customHeight="1" x14ac:dyDescent="0.15">
      <c r="A28" s="375"/>
      <c r="B28" s="376" t="s">
        <v>141</v>
      </c>
      <c r="C28" s="353">
        <v>175239</v>
      </c>
      <c r="D28" s="283">
        <v>180905</v>
      </c>
      <c r="E28" s="241">
        <v>22070</v>
      </c>
      <c r="F28" s="284">
        <v>742</v>
      </c>
    </row>
    <row r="29" spans="1:6" s="19" customFormat="1" ht="12" customHeight="1" x14ac:dyDescent="0.15">
      <c r="A29" s="375"/>
      <c r="B29" s="376" t="s">
        <v>142</v>
      </c>
      <c r="C29" s="353">
        <v>62806</v>
      </c>
      <c r="D29" s="283">
        <v>63931</v>
      </c>
      <c r="E29" s="241">
        <v>6458</v>
      </c>
      <c r="F29" s="284">
        <v>339</v>
      </c>
    </row>
    <row r="30" spans="1:6" s="19" customFormat="1" ht="12" customHeight="1" x14ac:dyDescent="0.15">
      <c r="A30" s="375"/>
      <c r="B30" s="376" t="s">
        <v>143</v>
      </c>
      <c r="C30" s="353">
        <v>214367</v>
      </c>
      <c r="D30" s="283">
        <v>220594</v>
      </c>
      <c r="E30" s="241">
        <v>24258</v>
      </c>
      <c r="F30" s="284">
        <v>1104</v>
      </c>
    </row>
    <row r="31" spans="1:6" s="19" customFormat="1" ht="12" customHeight="1" x14ac:dyDescent="0.15">
      <c r="A31" s="375"/>
      <c r="B31" s="376" t="s">
        <v>556</v>
      </c>
      <c r="C31" s="353">
        <v>3378</v>
      </c>
      <c r="D31" s="283">
        <v>3517</v>
      </c>
      <c r="E31" s="241">
        <v>357</v>
      </c>
      <c r="F31" s="284">
        <v>12</v>
      </c>
    </row>
    <row r="32" spans="1:6" s="19" customFormat="1" ht="12" customHeight="1" x14ac:dyDescent="0.15">
      <c r="A32" s="375"/>
      <c r="B32" s="376" t="s">
        <v>133</v>
      </c>
      <c r="C32" s="353">
        <v>50618</v>
      </c>
      <c r="D32" s="283">
        <v>57535</v>
      </c>
      <c r="E32" s="241">
        <v>9010</v>
      </c>
      <c r="F32" s="284">
        <v>316</v>
      </c>
    </row>
    <row r="33" spans="1:6" s="19" customFormat="1" ht="15" customHeight="1" x14ac:dyDescent="0.15">
      <c r="A33" s="375"/>
      <c r="B33" s="376" t="s">
        <v>642</v>
      </c>
      <c r="C33" s="353">
        <v>223259</v>
      </c>
      <c r="D33" s="283">
        <v>244342</v>
      </c>
      <c r="E33" s="241">
        <v>31477</v>
      </c>
      <c r="F33" s="284">
        <v>2557</v>
      </c>
    </row>
    <row r="34" spans="1:6" s="19" customFormat="1" ht="15" customHeight="1" x14ac:dyDescent="0.15">
      <c r="A34" s="905" t="s">
        <v>144</v>
      </c>
      <c r="B34" s="906"/>
      <c r="C34" s="353">
        <v>3761</v>
      </c>
      <c r="D34" s="283">
        <v>3594</v>
      </c>
      <c r="E34" s="241">
        <v>0</v>
      </c>
      <c r="F34" s="284">
        <v>148</v>
      </c>
    </row>
    <row r="35" spans="1:6" s="19" customFormat="1" ht="15" customHeight="1" x14ac:dyDescent="0.15">
      <c r="A35" s="905" t="s">
        <v>145</v>
      </c>
      <c r="B35" s="906"/>
      <c r="C35" s="353">
        <v>12660</v>
      </c>
      <c r="D35" s="283">
        <v>12060</v>
      </c>
      <c r="E35" s="241">
        <v>0</v>
      </c>
      <c r="F35" s="284">
        <v>136</v>
      </c>
    </row>
    <row r="36" spans="1:6" s="19" customFormat="1" ht="15" customHeight="1" x14ac:dyDescent="0.15">
      <c r="A36" s="905" t="s">
        <v>146</v>
      </c>
      <c r="B36" s="906"/>
      <c r="C36" s="353">
        <v>287540</v>
      </c>
      <c r="D36" s="283">
        <v>303624</v>
      </c>
      <c r="E36" s="241">
        <v>0</v>
      </c>
      <c r="F36" s="284">
        <v>21451</v>
      </c>
    </row>
    <row r="37" spans="1:6" s="19" customFormat="1" ht="15" customHeight="1" x14ac:dyDescent="0.15">
      <c r="A37" s="905" t="s">
        <v>147</v>
      </c>
      <c r="B37" s="906"/>
      <c r="C37" s="353">
        <v>143843</v>
      </c>
      <c r="D37" s="283">
        <v>147844</v>
      </c>
      <c r="E37" s="241">
        <v>0</v>
      </c>
      <c r="F37" s="284">
        <v>13916</v>
      </c>
    </row>
    <row r="38" spans="1:6" s="19" customFormat="1" ht="15" customHeight="1" x14ac:dyDescent="0.15">
      <c r="A38" s="905" t="s">
        <v>148</v>
      </c>
      <c r="B38" s="906"/>
      <c r="C38" s="353">
        <v>175847</v>
      </c>
      <c r="D38" s="283">
        <v>176047</v>
      </c>
      <c r="E38" s="283">
        <v>135381</v>
      </c>
      <c r="F38" s="284">
        <v>5098</v>
      </c>
    </row>
    <row r="39" spans="1:6" s="19" customFormat="1" ht="15" customHeight="1" x14ac:dyDescent="0.15">
      <c r="A39" s="905" t="s">
        <v>424</v>
      </c>
      <c r="B39" s="906"/>
      <c r="C39" s="353">
        <v>16827</v>
      </c>
      <c r="D39" s="283">
        <v>6480</v>
      </c>
      <c r="E39" s="241">
        <v>0</v>
      </c>
      <c r="F39" s="284">
        <v>219</v>
      </c>
    </row>
    <row r="40" spans="1:6" s="19" customFormat="1" ht="15" customHeight="1" x14ac:dyDescent="0.15">
      <c r="A40" s="375"/>
      <c r="B40" s="37" t="s">
        <v>434</v>
      </c>
      <c r="C40" s="296">
        <v>5724023</v>
      </c>
      <c r="D40" s="285">
        <f>SUM(D5,D20,D27,D34,D35,D36,D37,D38,D39)</f>
        <v>6005669</v>
      </c>
      <c r="E40" s="285">
        <f>SUM(E5,E20,E27,E34:E39)</f>
        <v>1191964</v>
      </c>
      <c r="F40" s="288">
        <f>SUM(F5,F20,F27,F34:F39)</f>
        <v>96092</v>
      </c>
    </row>
    <row r="41" spans="1:6" s="19" customFormat="1" ht="12" customHeight="1" x14ac:dyDescent="0.15">
      <c r="A41" s="905" t="s">
        <v>425</v>
      </c>
      <c r="B41" s="906"/>
      <c r="C41" s="353">
        <v>121477</v>
      </c>
      <c r="D41" s="283">
        <f>SUM(D42:D54)</f>
        <v>50480</v>
      </c>
      <c r="E41" s="283">
        <f>SUM(E42:E54)</f>
        <v>56587</v>
      </c>
      <c r="F41" s="284">
        <f>SUM(F42:F54)</f>
        <v>2901</v>
      </c>
    </row>
    <row r="42" spans="1:6" s="19" customFormat="1" ht="12" customHeight="1" x14ac:dyDescent="0.15">
      <c r="A42" s="375"/>
      <c r="B42" s="376" t="s">
        <v>122</v>
      </c>
      <c r="C42" s="353">
        <v>16162</v>
      </c>
      <c r="D42" s="283">
        <v>23</v>
      </c>
      <c r="E42" s="283">
        <v>6</v>
      </c>
      <c r="F42" s="284">
        <v>2</v>
      </c>
    </row>
    <row r="43" spans="1:6" s="19" customFormat="1" ht="12" customHeight="1" x14ac:dyDescent="0.15">
      <c r="A43" s="375"/>
      <c r="B43" s="376" t="s">
        <v>123</v>
      </c>
      <c r="C43" s="190">
        <v>0</v>
      </c>
      <c r="D43" s="373">
        <v>0</v>
      </c>
      <c r="E43" s="373">
        <v>0</v>
      </c>
      <c r="F43" s="425">
        <v>0</v>
      </c>
    </row>
    <row r="44" spans="1:6" s="19" customFormat="1" ht="12" customHeight="1" x14ac:dyDescent="0.15">
      <c r="A44" s="375"/>
      <c r="B44" s="376" t="s">
        <v>124</v>
      </c>
      <c r="C44" s="353">
        <v>3075</v>
      </c>
      <c r="D44" s="283">
        <v>4365</v>
      </c>
      <c r="E44" s="283">
        <v>769</v>
      </c>
      <c r="F44" s="284">
        <v>162</v>
      </c>
    </row>
    <row r="45" spans="1:6" s="19" customFormat="1" ht="12" customHeight="1" x14ac:dyDescent="0.15">
      <c r="A45" s="375"/>
      <c r="B45" s="376" t="s">
        <v>125</v>
      </c>
      <c r="C45" s="353">
        <v>4116</v>
      </c>
      <c r="D45" s="283">
        <v>4492</v>
      </c>
      <c r="E45" s="283">
        <v>808</v>
      </c>
      <c r="F45" s="284">
        <v>131</v>
      </c>
    </row>
    <row r="46" spans="1:6" s="19" customFormat="1" ht="12" customHeight="1" x14ac:dyDescent="0.15">
      <c r="A46" s="375"/>
      <c r="B46" s="376" t="s">
        <v>126</v>
      </c>
      <c r="C46" s="353">
        <v>58977</v>
      </c>
      <c r="D46" s="283">
        <v>55</v>
      </c>
      <c r="E46" s="283">
        <v>125</v>
      </c>
      <c r="F46" s="284">
        <v>8</v>
      </c>
    </row>
    <row r="47" spans="1:6" s="19" customFormat="1" ht="12" customHeight="1" x14ac:dyDescent="0.15">
      <c r="A47" s="375"/>
      <c r="B47" s="376" t="s">
        <v>127</v>
      </c>
      <c r="C47" s="353">
        <v>28746</v>
      </c>
      <c r="D47" s="283">
        <v>30904</v>
      </c>
      <c r="E47" s="283">
        <v>6419</v>
      </c>
      <c r="F47" s="284">
        <v>925</v>
      </c>
    </row>
    <row r="48" spans="1:6" s="19" customFormat="1" ht="12" customHeight="1" x14ac:dyDescent="0.15">
      <c r="A48" s="375"/>
      <c r="B48" s="376" t="s">
        <v>128</v>
      </c>
      <c r="C48" s="353">
        <v>7344</v>
      </c>
      <c r="D48" s="283">
        <v>7829</v>
      </c>
      <c r="E48" s="283">
        <v>47407</v>
      </c>
      <c r="F48" s="284">
        <v>1601</v>
      </c>
    </row>
    <row r="49" spans="1:6" s="19" customFormat="1" ht="12" customHeight="1" x14ac:dyDescent="0.15">
      <c r="A49" s="375"/>
      <c r="B49" s="376" t="s">
        <v>129</v>
      </c>
      <c r="C49" s="353">
        <v>255</v>
      </c>
      <c r="D49" s="283">
        <v>130</v>
      </c>
      <c r="E49" s="283">
        <v>24</v>
      </c>
      <c r="F49" s="284">
        <v>4</v>
      </c>
    </row>
    <row r="50" spans="1:6" s="19" customFormat="1" ht="12" customHeight="1" x14ac:dyDescent="0.15">
      <c r="A50" s="375"/>
      <c r="B50" s="376" t="s">
        <v>149</v>
      </c>
      <c r="C50" s="353">
        <v>56</v>
      </c>
      <c r="D50" s="283">
        <v>172</v>
      </c>
      <c r="E50" s="283">
        <v>21</v>
      </c>
      <c r="F50" s="284">
        <v>4</v>
      </c>
    </row>
    <row r="51" spans="1:6" s="19" customFormat="1" ht="12" customHeight="1" x14ac:dyDescent="0.15">
      <c r="A51" s="375"/>
      <c r="B51" s="376" t="s">
        <v>150</v>
      </c>
      <c r="C51" s="382">
        <v>0</v>
      </c>
      <c r="D51" s="241">
        <v>0</v>
      </c>
      <c r="E51" s="241">
        <v>0</v>
      </c>
      <c r="F51" s="254">
        <v>0</v>
      </c>
    </row>
    <row r="52" spans="1:6" s="19" customFormat="1" ht="12" customHeight="1" x14ac:dyDescent="0.15">
      <c r="A52" s="375"/>
      <c r="B52" s="376" t="s">
        <v>132</v>
      </c>
      <c r="C52" s="353">
        <v>137</v>
      </c>
      <c r="D52" s="283">
        <v>198</v>
      </c>
      <c r="E52" s="283">
        <v>60</v>
      </c>
      <c r="F52" s="284">
        <v>32</v>
      </c>
    </row>
    <row r="53" spans="1:6" s="19" customFormat="1" ht="12" customHeight="1" x14ac:dyDescent="0.15">
      <c r="A53" s="375"/>
      <c r="B53" s="376" t="s">
        <v>133</v>
      </c>
      <c r="C53" s="353">
        <v>2609</v>
      </c>
      <c r="D53" s="283">
        <v>2312</v>
      </c>
      <c r="E53" s="283">
        <v>948</v>
      </c>
      <c r="F53" s="284">
        <v>32</v>
      </c>
    </row>
    <row r="54" spans="1:6" s="19" customFormat="1" ht="15" customHeight="1" x14ac:dyDescent="0.15">
      <c r="A54" s="375"/>
      <c r="B54" s="376" t="s">
        <v>134</v>
      </c>
      <c r="C54" s="382">
        <v>0</v>
      </c>
      <c r="D54" s="241">
        <v>0</v>
      </c>
      <c r="E54" s="241">
        <v>0</v>
      </c>
      <c r="F54" s="254">
        <v>0</v>
      </c>
    </row>
    <row r="55" spans="1:6" s="19" customFormat="1" ht="12" customHeight="1" x14ac:dyDescent="0.15">
      <c r="A55" s="905" t="s">
        <v>426</v>
      </c>
      <c r="B55" s="906"/>
      <c r="C55" s="353">
        <v>2767</v>
      </c>
      <c r="D55" s="283">
        <f>SUM(D56:D58)</f>
        <v>2799</v>
      </c>
      <c r="E55" s="283">
        <f>SUM(E56:E58)</f>
        <v>709</v>
      </c>
      <c r="F55" s="284">
        <f>SUM(F56:F58)</f>
        <v>40</v>
      </c>
    </row>
    <row r="56" spans="1:6" s="19" customFormat="1" ht="12" customHeight="1" x14ac:dyDescent="0.15">
      <c r="A56" s="375"/>
      <c r="B56" s="376" t="s">
        <v>151</v>
      </c>
      <c r="C56" s="382">
        <v>0</v>
      </c>
      <c r="D56" s="241">
        <v>0</v>
      </c>
      <c r="E56" s="241">
        <v>0</v>
      </c>
      <c r="F56" s="254">
        <v>0</v>
      </c>
    </row>
    <row r="57" spans="1:6" s="19" customFormat="1" ht="12" customHeight="1" x14ac:dyDescent="0.15">
      <c r="A57" s="375"/>
      <c r="B57" s="113" t="s">
        <v>152</v>
      </c>
      <c r="C57" s="382">
        <v>0</v>
      </c>
      <c r="D57" s="241">
        <v>0</v>
      </c>
      <c r="E57" s="241">
        <v>0</v>
      </c>
      <c r="F57" s="254">
        <v>0</v>
      </c>
    </row>
    <row r="58" spans="1:6" s="19" customFormat="1" ht="15" customHeight="1" x14ac:dyDescent="0.15">
      <c r="A58" s="375"/>
      <c r="B58" s="25" t="s">
        <v>153</v>
      </c>
      <c r="C58" s="353">
        <v>2767</v>
      </c>
      <c r="D58" s="283">
        <v>2799</v>
      </c>
      <c r="E58" s="283">
        <v>709</v>
      </c>
      <c r="F58" s="284">
        <v>40</v>
      </c>
    </row>
    <row r="59" spans="1:6" s="19" customFormat="1" ht="15" customHeight="1" x14ac:dyDescent="0.15">
      <c r="A59" s="905" t="s">
        <v>427</v>
      </c>
      <c r="B59" s="906"/>
      <c r="C59" s="353">
        <v>903</v>
      </c>
      <c r="D59" s="283">
        <v>912</v>
      </c>
      <c r="E59" s="241">
        <v>0</v>
      </c>
      <c r="F59" s="284">
        <v>45</v>
      </c>
    </row>
    <row r="60" spans="1:6" s="19" customFormat="1" ht="15" customHeight="1" x14ac:dyDescent="0.15">
      <c r="A60" s="905" t="s">
        <v>428</v>
      </c>
      <c r="B60" s="906"/>
      <c r="C60" s="353">
        <v>4518</v>
      </c>
      <c r="D60" s="283">
        <v>5907</v>
      </c>
      <c r="E60" s="241">
        <v>0</v>
      </c>
      <c r="F60" s="284">
        <v>55</v>
      </c>
    </row>
    <row r="61" spans="1:6" s="26" customFormat="1" ht="15" customHeight="1" x14ac:dyDescent="0.15">
      <c r="A61" s="905" t="s">
        <v>429</v>
      </c>
      <c r="B61" s="906"/>
      <c r="C61" s="353">
        <v>18488</v>
      </c>
      <c r="D61" s="283">
        <v>10309</v>
      </c>
      <c r="E61" s="241">
        <v>0</v>
      </c>
      <c r="F61" s="284">
        <v>2329</v>
      </c>
    </row>
    <row r="62" spans="1:6" s="26" customFormat="1" ht="15" customHeight="1" x14ac:dyDescent="0.15">
      <c r="A62" s="905" t="s">
        <v>430</v>
      </c>
      <c r="B62" s="906"/>
      <c r="C62" s="353">
        <v>73</v>
      </c>
      <c r="D62" s="283">
        <v>15</v>
      </c>
      <c r="E62" s="241">
        <v>0</v>
      </c>
      <c r="F62" s="284">
        <v>27</v>
      </c>
    </row>
    <row r="63" spans="1:6" s="26" customFormat="1" ht="15" customHeight="1" x14ac:dyDescent="0.15">
      <c r="A63" s="905" t="s">
        <v>431</v>
      </c>
      <c r="B63" s="906"/>
      <c r="C63" s="353">
        <v>58</v>
      </c>
      <c r="D63" s="283">
        <v>46</v>
      </c>
      <c r="E63" s="283">
        <v>40</v>
      </c>
      <c r="F63" s="284">
        <v>7</v>
      </c>
    </row>
    <row r="64" spans="1:6" s="26" customFormat="1" ht="15" customHeight="1" x14ac:dyDescent="0.15">
      <c r="A64" s="905" t="s">
        <v>432</v>
      </c>
      <c r="B64" s="906"/>
      <c r="C64" s="353">
        <v>71</v>
      </c>
      <c r="D64" s="283">
        <v>4</v>
      </c>
      <c r="E64" s="241">
        <v>0</v>
      </c>
      <c r="F64" s="284">
        <v>1</v>
      </c>
    </row>
    <row r="65" spans="1:6" s="9" customFormat="1" ht="15" customHeight="1" x14ac:dyDescent="0.15">
      <c r="A65" s="38"/>
      <c r="B65" s="39" t="s">
        <v>435</v>
      </c>
      <c r="C65" s="191">
        <v>148355</v>
      </c>
      <c r="D65" s="289">
        <f>SUM(D41,D55,D59,D60,D61,D62,D63,D64)</f>
        <v>70472</v>
      </c>
      <c r="E65" s="289">
        <f>SUM(E41,E56:E64)</f>
        <v>57336</v>
      </c>
      <c r="F65" s="290">
        <v>13179</v>
      </c>
    </row>
    <row r="66" spans="1:6" ht="12" customHeight="1" thickBot="1" x14ac:dyDescent="0.2">
      <c r="A66" s="903" t="s">
        <v>492</v>
      </c>
      <c r="B66" s="904"/>
      <c r="C66" s="297">
        <v>5872378</v>
      </c>
      <c r="D66" s="397">
        <f>SUM(D40,D65)</f>
        <v>6076141</v>
      </c>
      <c r="E66" s="397">
        <f>SUM(E41,E55,E63)</f>
        <v>57336</v>
      </c>
      <c r="F66" s="291">
        <f>SUM(F40,F65)</f>
        <v>109271</v>
      </c>
    </row>
    <row r="67" spans="1:6" ht="14.1" customHeight="1" x14ac:dyDescent="0.15">
      <c r="C67" s="19"/>
      <c r="D67" s="19"/>
      <c r="E67" s="19"/>
      <c r="F67" s="298" t="s">
        <v>670</v>
      </c>
    </row>
  </sheetData>
  <sheetProtection sheet="1" objects="1" scenarios="1"/>
  <mergeCells count="22">
    <mergeCell ref="A2:B2"/>
    <mergeCell ref="A27:B27"/>
    <mergeCell ref="A20:B20"/>
    <mergeCell ref="A5:B5"/>
    <mergeCell ref="A3:B4"/>
    <mergeCell ref="A38:B38"/>
    <mergeCell ref="A37:B37"/>
    <mergeCell ref="A39:B39"/>
    <mergeCell ref="A41:B41"/>
    <mergeCell ref="A55:B55"/>
    <mergeCell ref="C3:D3"/>
    <mergeCell ref="E3:F3"/>
    <mergeCell ref="A34:B34"/>
    <mergeCell ref="A36:B36"/>
    <mergeCell ref="A35:B35"/>
    <mergeCell ref="A66:B66"/>
    <mergeCell ref="A59:B59"/>
    <mergeCell ref="A63:B63"/>
    <mergeCell ref="A62:B62"/>
    <mergeCell ref="A61:B61"/>
    <mergeCell ref="A60:B60"/>
    <mergeCell ref="A64:B64"/>
  </mergeCells>
  <phoneticPr fontId="22"/>
  <printOptions horizontalCentered="1"/>
  <pageMargins left="0.59055118110236227" right="0.59055118110236227" top="0.59055118110236227" bottom="0.59055118110236227" header="0.39370078740157483" footer="0.39370078740157483"/>
  <pageSetup paperSize="9" scale="96" firstPageNumber="117" orientation="portrait" useFirstPageNumber="1" verticalDpi="300" r:id="rId1"/>
  <headerFooter scaleWithDoc="0" alignWithMargins="0">
    <oddHeader>&amp;R社会・福祉</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74"/>
  <sheetViews>
    <sheetView view="pageBreakPreview" topLeftCell="A55" zoomScaleNormal="100" zoomScaleSheetLayoutView="130" workbookViewId="0">
      <selection activeCell="H63" sqref="H63"/>
    </sheetView>
  </sheetViews>
  <sheetFormatPr defaultRowHeight="16.5" customHeight="1" x14ac:dyDescent="0.15"/>
  <cols>
    <col min="1" max="1" width="1" style="5" customWidth="1"/>
    <col min="2" max="2" width="12.140625" style="5" customWidth="1"/>
    <col min="3" max="3" width="0.85546875" style="5" customWidth="1"/>
    <col min="4" max="4" width="10.140625" style="5" customWidth="1"/>
    <col min="5" max="5" width="1" style="5" customWidth="1"/>
    <col min="6" max="6" width="9.140625" style="348" customWidth="1"/>
    <col min="7" max="14" width="9.140625" style="5" customWidth="1"/>
    <col min="15" max="16384" width="9.140625" style="5"/>
  </cols>
  <sheetData>
    <row r="1" spans="1:14" ht="5.0999999999999996" customHeight="1" x14ac:dyDescent="0.15">
      <c r="N1" s="8"/>
    </row>
    <row r="2" spans="1:14" ht="15" customHeight="1" thickBot="1" x14ac:dyDescent="0.2">
      <c r="A2" s="54" t="s">
        <v>706</v>
      </c>
      <c r="B2" s="54"/>
      <c r="C2" s="54"/>
      <c r="D2" s="54"/>
      <c r="E2" s="54"/>
      <c r="F2" s="99"/>
      <c r="G2" s="54"/>
      <c r="H2" s="54"/>
      <c r="I2" s="54"/>
      <c r="J2" s="54"/>
      <c r="N2" s="8" t="s">
        <v>154</v>
      </c>
    </row>
    <row r="3" spans="1:14" ht="14.25" customHeight="1" thickBot="1" x14ac:dyDescent="0.2">
      <c r="A3" s="96"/>
      <c r="B3" s="925" t="s">
        <v>545</v>
      </c>
      <c r="C3" s="925"/>
      <c r="D3" s="925"/>
      <c r="E3" s="147"/>
      <c r="F3" s="927" t="s">
        <v>155</v>
      </c>
      <c r="G3" s="927" t="s">
        <v>156</v>
      </c>
      <c r="H3" s="502" t="s">
        <v>157</v>
      </c>
      <c r="I3" s="502"/>
      <c r="J3" s="502"/>
      <c r="K3" s="502"/>
      <c r="L3" s="502"/>
      <c r="M3" s="507" t="s">
        <v>158</v>
      </c>
      <c r="N3" s="849"/>
    </row>
    <row r="4" spans="1:14" ht="14.25" customHeight="1" x14ac:dyDescent="0.15">
      <c r="A4" s="92"/>
      <c r="B4" s="926"/>
      <c r="C4" s="926"/>
      <c r="D4" s="926"/>
      <c r="E4" s="114"/>
      <c r="F4" s="928"/>
      <c r="G4" s="928"/>
      <c r="H4" s="365" t="s">
        <v>3</v>
      </c>
      <c r="I4" s="365" t="s">
        <v>159</v>
      </c>
      <c r="J4" s="365" t="s">
        <v>160</v>
      </c>
      <c r="K4" s="365" t="s">
        <v>161</v>
      </c>
      <c r="L4" s="27" t="s">
        <v>162</v>
      </c>
      <c r="M4" s="921"/>
      <c r="N4" s="922"/>
    </row>
    <row r="5" spans="1:14" ht="14.25" customHeight="1" x14ac:dyDescent="0.15">
      <c r="A5" s="153"/>
      <c r="B5" s="923">
        <v>26</v>
      </c>
      <c r="C5" s="923"/>
      <c r="D5" s="923"/>
      <c r="E5" s="399"/>
      <c r="F5" s="148">
        <v>26</v>
      </c>
      <c r="G5" s="149">
        <v>584</v>
      </c>
      <c r="H5" s="149">
        <v>3175</v>
      </c>
      <c r="I5" s="149">
        <v>922</v>
      </c>
      <c r="J5" s="149">
        <v>598</v>
      </c>
      <c r="K5" s="149">
        <v>628</v>
      </c>
      <c r="L5" s="149">
        <v>1027</v>
      </c>
      <c r="M5" s="929" t="s">
        <v>163</v>
      </c>
      <c r="N5" s="930"/>
    </row>
    <row r="6" spans="1:14" ht="14.25" customHeight="1" x14ac:dyDescent="0.15">
      <c r="A6" s="153"/>
      <c r="B6" s="557">
        <v>27</v>
      </c>
      <c r="C6" s="557"/>
      <c r="D6" s="557"/>
      <c r="E6" s="399"/>
      <c r="F6" s="148">
        <v>30</v>
      </c>
      <c r="G6" s="149">
        <v>655</v>
      </c>
      <c r="H6" s="149">
        <v>3383</v>
      </c>
      <c r="I6" s="149">
        <v>1012</v>
      </c>
      <c r="J6" s="149">
        <v>650</v>
      </c>
      <c r="K6" s="149">
        <v>678</v>
      </c>
      <c r="L6" s="149">
        <v>1043</v>
      </c>
      <c r="M6" s="916" t="s">
        <v>163</v>
      </c>
      <c r="N6" s="924"/>
    </row>
    <row r="7" spans="1:14" ht="14.25" customHeight="1" x14ac:dyDescent="0.15">
      <c r="A7" s="153"/>
      <c r="B7" s="557">
        <v>28</v>
      </c>
      <c r="C7" s="557"/>
      <c r="D7" s="557"/>
      <c r="E7" s="399"/>
      <c r="F7" s="160">
        <v>36</v>
      </c>
      <c r="G7" s="149">
        <v>723</v>
      </c>
      <c r="H7" s="149">
        <v>3621</v>
      </c>
      <c r="I7" s="149">
        <v>1096</v>
      </c>
      <c r="J7" s="149">
        <v>717</v>
      </c>
      <c r="K7" s="149">
        <v>700</v>
      </c>
      <c r="L7" s="149">
        <v>1108</v>
      </c>
      <c r="M7" s="916" t="s">
        <v>163</v>
      </c>
      <c r="N7" s="924"/>
    </row>
    <row r="8" spans="1:14" ht="14.25" customHeight="1" x14ac:dyDescent="0.15">
      <c r="A8" s="153"/>
      <c r="B8" s="557">
        <v>29</v>
      </c>
      <c r="C8" s="557"/>
      <c r="D8" s="557"/>
      <c r="E8" s="399"/>
      <c r="F8" s="160">
        <v>42</v>
      </c>
      <c r="G8" s="149">
        <v>778</v>
      </c>
      <c r="H8" s="149">
        <v>3583</v>
      </c>
      <c r="I8" s="149">
        <v>1053</v>
      </c>
      <c r="J8" s="149">
        <v>718</v>
      </c>
      <c r="K8" s="149">
        <v>699</v>
      </c>
      <c r="L8" s="149">
        <v>1113</v>
      </c>
      <c r="M8" s="916" t="s">
        <v>163</v>
      </c>
      <c r="N8" s="924"/>
    </row>
    <row r="9" spans="1:14" ht="14.25" customHeight="1" x14ac:dyDescent="0.15">
      <c r="A9" s="153"/>
      <c r="B9" s="931">
        <v>30</v>
      </c>
      <c r="C9" s="931"/>
      <c r="D9" s="931"/>
      <c r="E9" s="199"/>
      <c r="F9" s="426">
        <f t="shared" ref="F9:L9" si="0">SUM(F11,F15,F43,F61)</f>
        <v>46</v>
      </c>
      <c r="G9" s="427">
        <f t="shared" si="0"/>
        <v>805</v>
      </c>
      <c r="H9" s="427">
        <f>SUM(H11,H15,H43,H61)</f>
        <v>3553</v>
      </c>
      <c r="I9" s="427">
        <f t="shared" si="0"/>
        <v>1125</v>
      </c>
      <c r="J9" s="427">
        <f t="shared" si="0"/>
        <v>752</v>
      </c>
      <c r="K9" s="427">
        <f t="shared" si="0"/>
        <v>673</v>
      </c>
      <c r="L9" s="427">
        <f t="shared" si="0"/>
        <v>1003</v>
      </c>
      <c r="M9" s="916" t="s">
        <v>163</v>
      </c>
      <c r="N9" s="924"/>
    </row>
    <row r="10" spans="1:14" ht="12" customHeight="1" x14ac:dyDescent="0.15">
      <c r="A10" s="153"/>
      <c r="B10" s="399"/>
      <c r="C10" s="399"/>
      <c r="D10" s="399"/>
      <c r="E10" s="399"/>
      <c r="F10" s="428"/>
      <c r="G10" s="149"/>
      <c r="H10" s="149"/>
      <c r="I10" s="916"/>
      <c r="J10" s="916"/>
      <c r="K10" s="149"/>
      <c r="L10" s="149"/>
      <c r="M10" s="149"/>
      <c r="N10" s="154"/>
    </row>
    <row r="11" spans="1:14" ht="14.25" customHeight="1" x14ac:dyDescent="0.15">
      <c r="A11" s="153"/>
      <c r="B11" s="933" t="s">
        <v>164</v>
      </c>
      <c r="C11" s="933"/>
      <c r="D11" s="933"/>
      <c r="E11" s="150"/>
      <c r="F11" s="429">
        <f>SUM(F12:F14)</f>
        <v>3</v>
      </c>
      <c r="G11" s="430">
        <f>SUM(G12:G14)</f>
        <v>95</v>
      </c>
      <c r="H11" s="430">
        <f t="shared" ref="H11:L11" si="1">SUM(H12:H14)</f>
        <v>384</v>
      </c>
      <c r="I11" s="430">
        <f t="shared" si="1"/>
        <v>81</v>
      </c>
      <c r="J11" s="430">
        <f t="shared" si="1"/>
        <v>84</v>
      </c>
      <c r="K11" s="430">
        <f t="shared" si="1"/>
        <v>106</v>
      </c>
      <c r="L11" s="430">
        <f t="shared" si="1"/>
        <v>113</v>
      </c>
      <c r="M11" s="916" t="s">
        <v>163</v>
      </c>
      <c r="N11" s="924"/>
    </row>
    <row r="12" spans="1:14" ht="14.25" customHeight="1" x14ac:dyDescent="0.15">
      <c r="A12" s="153"/>
      <c r="B12" s="531" t="s">
        <v>165</v>
      </c>
      <c r="C12" s="531"/>
      <c r="D12" s="531"/>
      <c r="E12" s="150"/>
      <c r="F12" s="431">
        <v>1</v>
      </c>
      <c r="G12" s="432">
        <v>31</v>
      </c>
      <c r="H12" s="432">
        <f>SUM(I12:L12)</f>
        <v>122</v>
      </c>
      <c r="I12" s="432">
        <v>25</v>
      </c>
      <c r="J12" s="432">
        <v>24</v>
      </c>
      <c r="K12" s="432">
        <v>35</v>
      </c>
      <c r="L12" s="432">
        <v>38</v>
      </c>
      <c r="M12" s="934" t="s">
        <v>166</v>
      </c>
      <c r="N12" s="917"/>
    </row>
    <row r="13" spans="1:14" ht="14.25" customHeight="1" x14ac:dyDescent="0.15">
      <c r="A13" s="153"/>
      <c r="B13" s="531" t="s">
        <v>167</v>
      </c>
      <c r="C13" s="531"/>
      <c r="D13" s="531"/>
      <c r="E13" s="150"/>
      <c r="F13" s="431">
        <v>1</v>
      </c>
      <c r="G13" s="432">
        <v>29</v>
      </c>
      <c r="H13" s="432">
        <f t="shared" ref="H13:H14" si="2">SUM(I13:L13)</f>
        <v>124</v>
      </c>
      <c r="I13" s="432">
        <v>28</v>
      </c>
      <c r="J13" s="432">
        <v>24</v>
      </c>
      <c r="K13" s="432">
        <v>36</v>
      </c>
      <c r="L13" s="432">
        <v>36</v>
      </c>
      <c r="M13" s="934" t="s">
        <v>168</v>
      </c>
      <c r="N13" s="917"/>
    </row>
    <row r="14" spans="1:14" ht="14.25" customHeight="1" x14ac:dyDescent="0.15">
      <c r="A14" s="153"/>
      <c r="B14" s="531" t="s">
        <v>169</v>
      </c>
      <c r="C14" s="531"/>
      <c r="D14" s="531"/>
      <c r="E14" s="151"/>
      <c r="F14" s="431">
        <v>1</v>
      </c>
      <c r="G14" s="432">
        <v>35</v>
      </c>
      <c r="H14" s="432">
        <f t="shared" si="2"/>
        <v>138</v>
      </c>
      <c r="I14" s="432">
        <v>28</v>
      </c>
      <c r="J14" s="432">
        <v>36</v>
      </c>
      <c r="K14" s="432">
        <v>35</v>
      </c>
      <c r="L14" s="432">
        <v>39</v>
      </c>
      <c r="M14" s="934" t="s">
        <v>170</v>
      </c>
      <c r="N14" s="917"/>
    </row>
    <row r="15" spans="1:14" ht="14.25" customHeight="1" x14ac:dyDescent="0.15">
      <c r="A15" s="153"/>
      <c r="B15" s="933" t="s">
        <v>543</v>
      </c>
      <c r="C15" s="933"/>
      <c r="D15" s="933"/>
      <c r="E15" s="150"/>
      <c r="F15" s="429">
        <f>SUM(F16:F39)</f>
        <v>24</v>
      </c>
      <c r="G15" s="430">
        <f>SUM(G16:G39)</f>
        <v>553</v>
      </c>
      <c r="H15" s="430">
        <f>SUM(H16:H37)</f>
        <v>2794</v>
      </c>
      <c r="I15" s="430">
        <f>SUM(I16:I37)</f>
        <v>820</v>
      </c>
      <c r="J15" s="430">
        <f>SUM(J16:J37)</f>
        <v>529</v>
      </c>
      <c r="K15" s="430">
        <f>SUM(K16:K37)</f>
        <v>555</v>
      </c>
      <c r="L15" s="430">
        <f>SUM(L16:L37)</f>
        <v>890</v>
      </c>
      <c r="M15" s="916" t="s">
        <v>163</v>
      </c>
      <c r="N15" s="917"/>
    </row>
    <row r="16" spans="1:14" ht="14.25" customHeight="1" x14ac:dyDescent="0.15">
      <c r="A16" s="153"/>
      <c r="B16" s="531" t="s">
        <v>171</v>
      </c>
      <c r="C16" s="531"/>
      <c r="D16" s="531"/>
      <c r="E16" s="150"/>
      <c r="F16" s="431">
        <v>1</v>
      </c>
      <c r="G16" s="432">
        <v>30</v>
      </c>
      <c r="H16" s="432">
        <f>SUM(I16:L16)</f>
        <v>153</v>
      </c>
      <c r="I16" s="432">
        <v>47</v>
      </c>
      <c r="J16" s="432">
        <v>26</v>
      </c>
      <c r="K16" s="432">
        <v>28</v>
      </c>
      <c r="L16" s="432">
        <v>52</v>
      </c>
      <c r="M16" s="934" t="s">
        <v>172</v>
      </c>
      <c r="N16" s="917"/>
    </row>
    <row r="17" spans="1:15" ht="14.25" customHeight="1" x14ac:dyDescent="0.15">
      <c r="A17" s="153"/>
      <c r="B17" s="531" t="s">
        <v>173</v>
      </c>
      <c r="C17" s="531"/>
      <c r="D17" s="531"/>
      <c r="E17" s="150"/>
      <c r="F17" s="431">
        <v>1</v>
      </c>
      <c r="G17" s="432">
        <v>30</v>
      </c>
      <c r="H17" s="432">
        <f t="shared" ref="H17:H42" si="3">SUM(I17:L17)</f>
        <v>143</v>
      </c>
      <c r="I17" s="432">
        <v>40</v>
      </c>
      <c r="J17" s="432">
        <v>30</v>
      </c>
      <c r="K17" s="432">
        <v>27</v>
      </c>
      <c r="L17" s="432">
        <v>46</v>
      </c>
      <c r="M17" s="934" t="s">
        <v>174</v>
      </c>
      <c r="N17" s="917"/>
    </row>
    <row r="18" spans="1:15" ht="14.25" customHeight="1" x14ac:dyDescent="0.15">
      <c r="A18" s="153"/>
      <c r="B18" s="531" t="s">
        <v>175</v>
      </c>
      <c r="C18" s="531"/>
      <c r="D18" s="531"/>
      <c r="E18" s="150"/>
      <c r="F18" s="431">
        <v>1</v>
      </c>
      <c r="G18" s="432">
        <v>25</v>
      </c>
      <c r="H18" s="432">
        <f t="shared" si="3"/>
        <v>152</v>
      </c>
      <c r="I18" s="432">
        <v>42</v>
      </c>
      <c r="J18" s="432">
        <v>29</v>
      </c>
      <c r="K18" s="432">
        <v>30</v>
      </c>
      <c r="L18" s="432">
        <v>51</v>
      </c>
      <c r="M18" s="934" t="s">
        <v>176</v>
      </c>
      <c r="N18" s="917"/>
    </row>
    <row r="19" spans="1:15" ht="14.25" customHeight="1" x14ac:dyDescent="0.15">
      <c r="A19" s="153"/>
      <c r="B19" s="531" t="s">
        <v>177</v>
      </c>
      <c r="C19" s="531"/>
      <c r="D19" s="531"/>
      <c r="E19" s="150"/>
      <c r="F19" s="431">
        <v>1</v>
      </c>
      <c r="G19" s="432">
        <v>32</v>
      </c>
      <c r="H19" s="432">
        <f t="shared" si="3"/>
        <v>180</v>
      </c>
      <c r="I19" s="432">
        <v>63</v>
      </c>
      <c r="J19" s="432">
        <v>35</v>
      </c>
      <c r="K19" s="432">
        <v>35</v>
      </c>
      <c r="L19" s="432">
        <v>47</v>
      </c>
      <c r="M19" s="934" t="s">
        <v>176</v>
      </c>
      <c r="N19" s="917"/>
      <c r="O19" s="28"/>
    </row>
    <row r="20" spans="1:15" ht="14.25" customHeight="1" x14ac:dyDescent="0.15">
      <c r="A20" s="153"/>
      <c r="B20" s="531" t="s">
        <v>178</v>
      </c>
      <c r="C20" s="531"/>
      <c r="D20" s="531"/>
      <c r="E20" s="150"/>
      <c r="F20" s="431">
        <v>1</v>
      </c>
      <c r="G20" s="432">
        <v>28</v>
      </c>
      <c r="H20" s="432">
        <f t="shared" si="3"/>
        <v>132</v>
      </c>
      <c r="I20" s="432">
        <v>44</v>
      </c>
      <c r="J20" s="432">
        <v>25</v>
      </c>
      <c r="K20" s="432">
        <v>27</v>
      </c>
      <c r="L20" s="432">
        <v>36</v>
      </c>
      <c r="M20" s="934" t="s">
        <v>176</v>
      </c>
      <c r="N20" s="917"/>
      <c r="O20" s="28"/>
    </row>
    <row r="21" spans="1:15" ht="14.25" customHeight="1" x14ac:dyDescent="0.15">
      <c r="A21" s="153"/>
      <c r="B21" s="531" t="s">
        <v>179</v>
      </c>
      <c r="C21" s="531"/>
      <c r="D21" s="531"/>
      <c r="E21" s="150"/>
      <c r="F21" s="431">
        <v>1</v>
      </c>
      <c r="G21" s="432">
        <v>19</v>
      </c>
      <c r="H21" s="432">
        <f t="shared" si="3"/>
        <v>117</v>
      </c>
      <c r="I21" s="432">
        <v>30</v>
      </c>
      <c r="J21" s="432">
        <v>24</v>
      </c>
      <c r="K21" s="432">
        <v>25</v>
      </c>
      <c r="L21" s="432">
        <v>38</v>
      </c>
      <c r="M21" s="934" t="s">
        <v>176</v>
      </c>
      <c r="N21" s="917"/>
      <c r="O21" s="28"/>
    </row>
    <row r="22" spans="1:15" ht="14.25" customHeight="1" x14ac:dyDescent="0.15">
      <c r="A22" s="153"/>
      <c r="B22" s="531" t="s">
        <v>180</v>
      </c>
      <c r="C22" s="531"/>
      <c r="D22" s="531"/>
      <c r="E22" s="150"/>
      <c r="F22" s="431">
        <v>1</v>
      </c>
      <c r="G22" s="432">
        <v>26</v>
      </c>
      <c r="H22" s="432">
        <f t="shared" si="3"/>
        <v>139</v>
      </c>
      <c r="I22" s="432">
        <v>47</v>
      </c>
      <c r="J22" s="432">
        <v>29</v>
      </c>
      <c r="K22" s="432">
        <v>24</v>
      </c>
      <c r="L22" s="432">
        <v>39</v>
      </c>
      <c r="M22" s="934" t="s">
        <v>181</v>
      </c>
      <c r="N22" s="917"/>
    </row>
    <row r="23" spans="1:15" ht="14.25" customHeight="1" x14ac:dyDescent="0.15">
      <c r="A23" s="153"/>
      <c r="B23" s="531" t="s">
        <v>182</v>
      </c>
      <c r="C23" s="531"/>
      <c r="D23" s="531"/>
      <c r="E23" s="150"/>
      <c r="F23" s="431">
        <v>1</v>
      </c>
      <c r="G23" s="432">
        <v>19</v>
      </c>
      <c r="H23" s="432">
        <f t="shared" si="3"/>
        <v>109</v>
      </c>
      <c r="I23" s="432">
        <v>30</v>
      </c>
      <c r="J23" s="432">
        <v>24</v>
      </c>
      <c r="K23" s="432">
        <v>22</v>
      </c>
      <c r="L23" s="432">
        <v>33</v>
      </c>
      <c r="M23" s="934" t="s">
        <v>183</v>
      </c>
      <c r="N23" s="917"/>
    </row>
    <row r="24" spans="1:15" ht="14.25" customHeight="1" x14ac:dyDescent="0.15">
      <c r="A24" s="153"/>
      <c r="B24" s="531" t="s">
        <v>184</v>
      </c>
      <c r="C24" s="531"/>
      <c r="D24" s="531"/>
      <c r="E24" s="150"/>
      <c r="F24" s="431">
        <v>1</v>
      </c>
      <c r="G24" s="432">
        <v>28</v>
      </c>
      <c r="H24" s="432">
        <f t="shared" si="3"/>
        <v>134</v>
      </c>
      <c r="I24" s="432">
        <v>41</v>
      </c>
      <c r="J24" s="432">
        <v>24</v>
      </c>
      <c r="K24" s="432">
        <v>25</v>
      </c>
      <c r="L24" s="432">
        <v>44</v>
      </c>
      <c r="M24" s="934" t="s">
        <v>185</v>
      </c>
      <c r="N24" s="917"/>
    </row>
    <row r="25" spans="1:15" ht="14.25" customHeight="1" x14ac:dyDescent="0.15">
      <c r="A25" s="153"/>
      <c r="B25" s="531" t="s">
        <v>186</v>
      </c>
      <c r="C25" s="531"/>
      <c r="D25" s="531"/>
      <c r="E25" s="150"/>
      <c r="F25" s="431">
        <v>1</v>
      </c>
      <c r="G25" s="432">
        <v>28</v>
      </c>
      <c r="H25" s="432">
        <f t="shared" si="3"/>
        <v>140</v>
      </c>
      <c r="I25" s="432">
        <v>42</v>
      </c>
      <c r="J25" s="432">
        <v>24</v>
      </c>
      <c r="K25" s="432">
        <v>28</v>
      </c>
      <c r="L25" s="432">
        <v>46</v>
      </c>
      <c r="M25" s="934" t="s">
        <v>187</v>
      </c>
      <c r="N25" s="917"/>
    </row>
    <row r="26" spans="1:15" ht="14.25" customHeight="1" x14ac:dyDescent="0.15">
      <c r="A26" s="153"/>
      <c r="B26" s="531" t="s">
        <v>188</v>
      </c>
      <c r="C26" s="531"/>
      <c r="D26" s="531"/>
      <c r="E26" s="150"/>
      <c r="F26" s="431">
        <v>1</v>
      </c>
      <c r="G26" s="432">
        <v>19</v>
      </c>
      <c r="H26" s="432">
        <f t="shared" si="3"/>
        <v>149</v>
      </c>
      <c r="I26" s="432">
        <v>38</v>
      </c>
      <c r="J26" s="432">
        <v>28</v>
      </c>
      <c r="K26" s="432">
        <v>29</v>
      </c>
      <c r="L26" s="432">
        <v>54</v>
      </c>
      <c r="M26" s="934" t="s">
        <v>189</v>
      </c>
      <c r="N26" s="917"/>
    </row>
    <row r="27" spans="1:15" ht="14.25" customHeight="1" x14ac:dyDescent="0.15">
      <c r="A27" s="153"/>
      <c r="B27" s="531" t="s">
        <v>190</v>
      </c>
      <c r="C27" s="531"/>
      <c r="D27" s="531"/>
      <c r="E27" s="150"/>
      <c r="F27" s="431">
        <v>1</v>
      </c>
      <c r="G27" s="432">
        <v>32</v>
      </c>
      <c r="H27" s="432">
        <f t="shared" si="3"/>
        <v>142</v>
      </c>
      <c r="I27" s="432">
        <v>48</v>
      </c>
      <c r="J27" s="432">
        <v>24</v>
      </c>
      <c r="K27" s="432">
        <v>24</v>
      </c>
      <c r="L27" s="432">
        <v>46</v>
      </c>
      <c r="M27" s="934" t="s">
        <v>191</v>
      </c>
      <c r="N27" s="917"/>
    </row>
    <row r="28" spans="1:15" ht="14.25" customHeight="1" x14ac:dyDescent="0.15">
      <c r="A28" s="153"/>
      <c r="B28" s="531" t="s">
        <v>192</v>
      </c>
      <c r="C28" s="531"/>
      <c r="D28" s="531"/>
      <c r="E28" s="150"/>
      <c r="F28" s="431">
        <v>1</v>
      </c>
      <c r="G28" s="432">
        <v>31</v>
      </c>
      <c r="H28" s="432">
        <f t="shared" si="3"/>
        <v>161</v>
      </c>
      <c r="I28" s="432">
        <v>55</v>
      </c>
      <c r="J28" s="432">
        <v>27</v>
      </c>
      <c r="K28" s="432">
        <v>30</v>
      </c>
      <c r="L28" s="432">
        <v>49</v>
      </c>
      <c r="M28" s="934" t="s">
        <v>193</v>
      </c>
      <c r="N28" s="917"/>
    </row>
    <row r="29" spans="1:15" ht="14.25" customHeight="1" x14ac:dyDescent="0.15">
      <c r="A29" s="153"/>
      <c r="B29" s="531" t="s">
        <v>194</v>
      </c>
      <c r="C29" s="531"/>
      <c r="D29" s="531"/>
      <c r="E29" s="150"/>
      <c r="F29" s="431">
        <v>1</v>
      </c>
      <c r="G29" s="432">
        <v>19</v>
      </c>
      <c r="H29" s="432">
        <f t="shared" si="3"/>
        <v>113</v>
      </c>
      <c r="I29" s="432">
        <v>30</v>
      </c>
      <c r="J29" s="432">
        <v>18</v>
      </c>
      <c r="K29" s="432">
        <v>25</v>
      </c>
      <c r="L29" s="432">
        <v>40</v>
      </c>
      <c r="M29" s="934" t="s">
        <v>195</v>
      </c>
      <c r="N29" s="917"/>
    </row>
    <row r="30" spans="1:15" ht="14.25" customHeight="1" x14ac:dyDescent="0.15">
      <c r="A30" s="153"/>
      <c r="B30" s="531" t="s">
        <v>196</v>
      </c>
      <c r="C30" s="531"/>
      <c r="D30" s="531"/>
      <c r="E30" s="150"/>
      <c r="F30" s="431">
        <v>1</v>
      </c>
      <c r="G30" s="432">
        <v>21</v>
      </c>
      <c r="H30" s="432">
        <f t="shared" si="3"/>
        <v>105</v>
      </c>
      <c r="I30" s="432">
        <v>36</v>
      </c>
      <c r="J30" s="432">
        <v>18</v>
      </c>
      <c r="K30" s="432">
        <v>21</v>
      </c>
      <c r="L30" s="432">
        <v>30</v>
      </c>
      <c r="M30" s="934" t="s">
        <v>197</v>
      </c>
      <c r="N30" s="917"/>
    </row>
    <row r="31" spans="1:15" ht="14.25" customHeight="1" x14ac:dyDescent="0.15">
      <c r="A31" s="153"/>
      <c r="B31" s="531" t="s">
        <v>198</v>
      </c>
      <c r="C31" s="531"/>
      <c r="D31" s="531"/>
      <c r="E31" s="399"/>
      <c r="F31" s="431">
        <v>1</v>
      </c>
      <c r="G31" s="239">
        <v>21</v>
      </c>
      <c r="H31" s="432">
        <f t="shared" si="3"/>
        <v>133</v>
      </c>
      <c r="I31" s="432">
        <v>36</v>
      </c>
      <c r="J31" s="432">
        <v>26</v>
      </c>
      <c r="K31" s="239">
        <v>30</v>
      </c>
      <c r="L31" s="239">
        <v>41</v>
      </c>
      <c r="M31" s="934" t="s">
        <v>199</v>
      </c>
      <c r="N31" s="917"/>
    </row>
    <row r="32" spans="1:15" ht="14.25" customHeight="1" x14ac:dyDescent="0.15">
      <c r="A32" s="153"/>
      <c r="B32" s="531" t="s">
        <v>200</v>
      </c>
      <c r="C32" s="531"/>
      <c r="D32" s="531"/>
      <c r="E32" s="152"/>
      <c r="F32" s="431">
        <v>1</v>
      </c>
      <c r="G32" s="239">
        <v>16</v>
      </c>
      <c r="H32" s="432">
        <f t="shared" si="3"/>
        <v>86</v>
      </c>
      <c r="I32" s="432">
        <v>18</v>
      </c>
      <c r="J32" s="432">
        <v>24</v>
      </c>
      <c r="K32" s="239">
        <v>20</v>
      </c>
      <c r="L32" s="239">
        <v>24</v>
      </c>
      <c r="M32" s="934" t="s">
        <v>201</v>
      </c>
      <c r="N32" s="917"/>
      <c r="O32" s="399"/>
    </row>
    <row r="33" spans="1:14" ht="14.25" customHeight="1" x14ac:dyDescent="0.15">
      <c r="A33" s="153"/>
      <c r="B33" s="531" t="s">
        <v>437</v>
      </c>
      <c r="C33" s="531"/>
      <c r="D33" s="531"/>
      <c r="E33" s="152"/>
      <c r="F33" s="431">
        <v>1</v>
      </c>
      <c r="G33" s="239">
        <v>18</v>
      </c>
      <c r="H33" s="432">
        <f t="shared" si="3"/>
        <v>97</v>
      </c>
      <c r="I33" s="432">
        <v>30</v>
      </c>
      <c r="J33" s="432">
        <v>18</v>
      </c>
      <c r="K33" s="239">
        <v>26</v>
      </c>
      <c r="L33" s="239">
        <v>23</v>
      </c>
      <c r="M33" s="916" t="s">
        <v>439</v>
      </c>
      <c r="N33" s="917"/>
    </row>
    <row r="34" spans="1:14" ht="14.25" customHeight="1" x14ac:dyDescent="0.15">
      <c r="A34" s="153"/>
      <c r="B34" s="531" t="s">
        <v>438</v>
      </c>
      <c r="C34" s="531"/>
      <c r="D34" s="531"/>
      <c r="E34" s="152"/>
      <c r="F34" s="431">
        <v>1</v>
      </c>
      <c r="G34" s="432">
        <v>22</v>
      </c>
      <c r="H34" s="432">
        <f t="shared" si="3"/>
        <v>124</v>
      </c>
      <c r="I34" s="432">
        <v>33</v>
      </c>
      <c r="J34" s="432">
        <v>24</v>
      </c>
      <c r="K34" s="432">
        <v>23</v>
      </c>
      <c r="L34" s="432">
        <v>44</v>
      </c>
      <c r="M34" s="916" t="s">
        <v>439</v>
      </c>
      <c r="N34" s="917"/>
    </row>
    <row r="35" spans="1:14" ht="14.25" customHeight="1" x14ac:dyDescent="0.15">
      <c r="A35" s="153"/>
      <c r="B35" s="531" t="s">
        <v>443</v>
      </c>
      <c r="C35" s="531"/>
      <c r="D35" s="531"/>
      <c r="E35" s="152"/>
      <c r="F35" s="431">
        <v>1</v>
      </c>
      <c r="G35" s="239">
        <v>23</v>
      </c>
      <c r="H35" s="432">
        <f t="shared" si="3"/>
        <v>102</v>
      </c>
      <c r="I35" s="432">
        <v>30</v>
      </c>
      <c r="J35" s="432">
        <v>18</v>
      </c>
      <c r="K35" s="239">
        <v>18</v>
      </c>
      <c r="L35" s="239">
        <v>36</v>
      </c>
      <c r="M35" s="916" t="s">
        <v>444</v>
      </c>
      <c r="N35" s="917"/>
    </row>
    <row r="36" spans="1:14" ht="14.25" customHeight="1" x14ac:dyDescent="0.15">
      <c r="A36" s="153"/>
      <c r="B36" s="531" t="s">
        <v>512</v>
      </c>
      <c r="C36" s="531"/>
      <c r="D36" s="531"/>
      <c r="E36" s="152"/>
      <c r="F36" s="431">
        <v>1</v>
      </c>
      <c r="G36" s="239">
        <v>21</v>
      </c>
      <c r="H36" s="432">
        <f t="shared" si="3"/>
        <v>119</v>
      </c>
      <c r="I36" s="432">
        <v>30</v>
      </c>
      <c r="J36" s="432">
        <v>22</v>
      </c>
      <c r="K36" s="239">
        <v>24</v>
      </c>
      <c r="L36" s="239">
        <v>43</v>
      </c>
      <c r="M36" s="918" t="s">
        <v>513</v>
      </c>
      <c r="N36" s="917"/>
    </row>
    <row r="37" spans="1:14" ht="14.25" customHeight="1" x14ac:dyDescent="0.15">
      <c r="A37" s="153"/>
      <c r="B37" s="531" t="s">
        <v>561</v>
      </c>
      <c r="C37" s="531"/>
      <c r="D37" s="531"/>
      <c r="E37" s="152"/>
      <c r="F37" s="432">
        <v>1</v>
      </c>
      <c r="G37" s="239">
        <v>13</v>
      </c>
      <c r="H37" s="432">
        <f t="shared" si="3"/>
        <v>64</v>
      </c>
      <c r="I37" s="432">
        <v>10</v>
      </c>
      <c r="J37" s="432">
        <v>12</v>
      </c>
      <c r="K37" s="239">
        <v>14</v>
      </c>
      <c r="L37" s="239">
        <v>28</v>
      </c>
      <c r="M37" s="918" t="s">
        <v>562</v>
      </c>
      <c r="N37" s="917"/>
    </row>
    <row r="38" spans="1:14" ht="14.25" customHeight="1" x14ac:dyDescent="0.15">
      <c r="A38" s="153"/>
      <c r="B38" s="531" t="s">
        <v>594</v>
      </c>
      <c r="C38" s="531"/>
      <c r="D38" s="531"/>
      <c r="E38" s="152"/>
      <c r="F38" s="432">
        <v>1</v>
      </c>
      <c r="G38" s="239">
        <v>17</v>
      </c>
      <c r="H38" s="432">
        <f t="shared" si="3"/>
        <v>69</v>
      </c>
      <c r="I38" s="432">
        <v>21</v>
      </c>
      <c r="J38" s="432">
        <v>12</v>
      </c>
      <c r="K38" s="239">
        <v>12</v>
      </c>
      <c r="L38" s="239">
        <v>24</v>
      </c>
      <c r="M38" s="918" t="s">
        <v>595</v>
      </c>
      <c r="N38" s="917"/>
    </row>
    <row r="39" spans="1:14" ht="14.25" customHeight="1" x14ac:dyDescent="0.15">
      <c r="A39" s="153"/>
      <c r="B39" s="531" t="s">
        <v>596</v>
      </c>
      <c r="C39" s="531"/>
      <c r="D39" s="531"/>
      <c r="E39" s="152"/>
      <c r="F39" s="432">
        <v>1</v>
      </c>
      <c r="G39" s="239">
        <v>15</v>
      </c>
      <c r="H39" s="432">
        <f t="shared" si="3"/>
        <v>84</v>
      </c>
      <c r="I39" s="432">
        <v>24</v>
      </c>
      <c r="J39" s="432">
        <v>17</v>
      </c>
      <c r="K39" s="239">
        <v>15</v>
      </c>
      <c r="L39" s="239">
        <v>28</v>
      </c>
      <c r="M39" s="918" t="s">
        <v>595</v>
      </c>
      <c r="N39" s="917"/>
    </row>
    <row r="40" spans="1:14" ht="14.25" customHeight="1" x14ac:dyDescent="0.15">
      <c r="A40" s="153"/>
      <c r="B40" s="531" t="s">
        <v>730</v>
      </c>
      <c r="C40" s="531"/>
      <c r="D40" s="531"/>
      <c r="E40" s="152"/>
      <c r="F40" s="432">
        <v>1</v>
      </c>
      <c r="G40" s="239">
        <v>21</v>
      </c>
      <c r="H40" s="432">
        <f t="shared" si="3"/>
        <v>106</v>
      </c>
      <c r="I40" s="432">
        <v>48</v>
      </c>
      <c r="J40" s="432">
        <v>24</v>
      </c>
      <c r="K40" s="239">
        <v>29</v>
      </c>
      <c r="L40" s="239">
        <v>5</v>
      </c>
      <c r="M40" s="918" t="s">
        <v>731</v>
      </c>
      <c r="N40" s="917"/>
    </row>
    <row r="41" spans="1:14" ht="14.25" customHeight="1" x14ac:dyDescent="0.15">
      <c r="A41" s="153"/>
      <c r="B41" s="531" t="s">
        <v>732</v>
      </c>
      <c r="C41" s="531"/>
      <c r="D41" s="531"/>
      <c r="E41" s="152"/>
      <c r="F41" s="432">
        <v>1</v>
      </c>
      <c r="G41" s="239">
        <v>18</v>
      </c>
      <c r="H41" s="432">
        <f t="shared" si="3"/>
        <v>85</v>
      </c>
      <c r="I41" s="432">
        <v>34</v>
      </c>
      <c r="J41" s="432">
        <v>20</v>
      </c>
      <c r="K41" s="239">
        <v>25</v>
      </c>
      <c r="L41" s="239">
        <v>6</v>
      </c>
      <c r="M41" s="918" t="s">
        <v>731</v>
      </c>
      <c r="N41" s="917"/>
    </row>
    <row r="42" spans="1:14" ht="14.25" customHeight="1" x14ac:dyDescent="0.15">
      <c r="A42" s="153"/>
      <c r="B42" s="538" t="s">
        <v>733</v>
      </c>
      <c r="C42" s="538"/>
      <c r="D42" s="538"/>
      <c r="E42" s="152"/>
      <c r="F42" s="432">
        <v>1</v>
      </c>
      <c r="G42" s="239">
        <v>10</v>
      </c>
      <c r="H42" s="432">
        <f t="shared" si="3"/>
        <v>33</v>
      </c>
      <c r="I42" s="432">
        <v>26</v>
      </c>
      <c r="J42" s="432">
        <v>4</v>
      </c>
      <c r="K42" s="239">
        <v>3</v>
      </c>
      <c r="L42" s="239">
        <v>0</v>
      </c>
      <c r="M42" s="918" t="s">
        <v>734</v>
      </c>
      <c r="N42" s="917"/>
    </row>
    <row r="43" spans="1:14" ht="14.25" customHeight="1" x14ac:dyDescent="0.15">
      <c r="A43" s="153"/>
      <c r="B43" s="933" t="s">
        <v>544</v>
      </c>
      <c r="C43" s="933"/>
      <c r="D43" s="933"/>
      <c r="E43" s="152"/>
      <c r="F43" s="430">
        <f>SUM(F44:F60)</f>
        <v>17</v>
      </c>
      <c r="G43" s="433">
        <f>SUM(G44:G60)</f>
        <v>128</v>
      </c>
      <c r="H43" s="433">
        <f>SUM(H44:H60)</f>
        <v>325</v>
      </c>
      <c r="I43" s="433">
        <f>SUM(I44:I60)</f>
        <v>188</v>
      </c>
      <c r="J43" s="433">
        <f t="shared" ref="J43:L43" si="4">SUM(J44:J60)</f>
        <v>125</v>
      </c>
      <c r="K43" s="433">
        <f t="shared" si="4"/>
        <v>12</v>
      </c>
      <c r="L43" s="433">
        <f t="shared" si="4"/>
        <v>0</v>
      </c>
      <c r="M43" s="916" t="s">
        <v>163</v>
      </c>
      <c r="N43" s="917"/>
    </row>
    <row r="44" spans="1:14" ht="14.25" customHeight="1" x14ac:dyDescent="0.15">
      <c r="A44" s="153"/>
      <c r="B44" s="935" t="s">
        <v>534</v>
      </c>
      <c r="C44" s="935"/>
      <c r="D44" s="935"/>
      <c r="E44" s="152"/>
      <c r="F44" s="431">
        <v>1</v>
      </c>
      <c r="G44" s="239">
        <v>6</v>
      </c>
      <c r="H44" s="432">
        <f>SUM(I44:L44)</f>
        <v>18</v>
      </c>
      <c r="I44" s="432">
        <v>12</v>
      </c>
      <c r="J44" s="432">
        <v>6</v>
      </c>
      <c r="K44" s="239">
        <v>0</v>
      </c>
      <c r="L44" s="239">
        <v>0</v>
      </c>
      <c r="M44" s="918" t="s">
        <v>538</v>
      </c>
      <c r="N44" s="917"/>
    </row>
    <row r="45" spans="1:14" ht="14.25" customHeight="1" x14ac:dyDescent="0.15">
      <c r="A45" s="153"/>
      <c r="B45" s="531" t="s">
        <v>535</v>
      </c>
      <c r="C45" s="531"/>
      <c r="D45" s="531"/>
      <c r="E45" s="152"/>
      <c r="F45" s="431">
        <v>1</v>
      </c>
      <c r="G45" s="239">
        <v>7</v>
      </c>
      <c r="H45" s="432">
        <f t="shared" ref="H45:H60" si="5">SUM(I45:L45)</f>
        <v>21</v>
      </c>
      <c r="I45" s="432">
        <v>12</v>
      </c>
      <c r="J45" s="432">
        <v>9</v>
      </c>
      <c r="K45" s="239">
        <v>0</v>
      </c>
      <c r="L45" s="239">
        <v>0</v>
      </c>
      <c r="M45" s="918" t="s">
        <v>539</v>
      </c>
      <c r="N45" s="917"/>
    </row>
    <row r="46" spans="1:14" ht="14.25" customHeight="1" x14ac:dyDescent="0.15">
      <c r="A46" s="153"/>
      <c r="B46" s="531" t="s">
        <v>536</v>
      </c>
      <c r="C46" s="531"/>
      <c r="D46" s="531"/>
      <c r="E46" s="152"/>
      <c r="F46" s="431">
        <v>1</v>
      </c>
      <c r="G46" s="239">
        <v>8</v>
      </c>
      <c r="H46" s="432">
        <f t="shared" si="5"/>
        <v>19</v>
      </c>
      <c r="I46" s="432">
        <v>12</v>
      </c>
      <c r="J46" s="432">
        <v>6</v>
      </c>
      <c r="K46" s="239">
        <v>1</v>
      </c>
      <c r="L46" s="239">
        <v>0</v>
      </c>
      <c r="M46" s="918" t="s">
        <v>539</v>
      </c>
      <c r="N46" s="917"/>
    </row>
    <row r="47" spans="1:14" ht="14.25" customHeight="1" x14ac:dyDescent="0.15">
      <c r="A47" s="153"/>
      <c r="B47" s="531" t="s">
        <v>563</v>
      </c>
      <c r="C47" s="531"/>
      <c r="D47" s="531"/>
      <c r="E47" s="152"/>
      <c r="F47" s="431">
        <v>1</v>
      </c>
      <c r="G47" s="239">
        <v>9</v>
      </c>
      <c r="H47" s="432">
        <f t="shared" si="5"/>
        <v>22</v>
      </c>
      <c r="I47" s="432">
        <v>11</v>
      </c>
      <c r="J47" s="432">
        <v>11</v>
      </c>
      <c r="K47" s="239">
        <v>0</v>
      </c>
      <c r="L47" s="239">
        <v>0</v>
      </c>
      <c r="M47" s="918" t="s">
        <v>568</v>
      </c>
      <c r="N47" s="917"/>
    </row>
    <row r="48" spans="1:14" ht="14.25" customHeight="1" x14ac:dyDescent="0.15">
      <c r="A48" s="153"/>
      <c r="B48" s="531" t="s">
        <v>564</v>
      </c>
      <c r="C48" s="531"/>
      <c r="D48" s="531"/>
      <c r="E48" s="152"/>
      <c r="F48" s="431">
        <v>1</v>
      </c>
      <c r="G48" s="239">
        <v>7</v>
      </c>
      <c r="H48" s="432">
        <f t="shared" si="5"/>
        <v>19</v>
      </c>
      <c r="I48" s="432">
        <v>13</v>
      </c>
      <c r="J48" s="432">
        <v>6</v>
      </c>
      <c r="K48" s="239">
        <v>0</v>
      </c>
      <c r="L48" s="239">
        <v>0</v>
      </c>
      <c r="M48" s="918" t="s">
        <v>562</v>
      </c>
      <c r="N48" s="917"/>
    </row>
    <row r="49" spans="1:14" ht="14.25" customHeight="1" x14ac:dyDescent="0.15">
      <c r="A49" s="153"/>
      <c r="B49" s="531" t="s">
        <v>565</v>
      </c>
      <c r="C49" s="531"/>
      <c r="D49" s="531"/>
      <c r="E49" s="152"/>
      <c r="F49" s="431">
        <v>1</v>
      </c>
      <c r="G49" s="239">
        <v>8</v>
      </c>
      <c r="H49" s="432">
        <f t="shared" si="5"/>
        <v>21</v>
      </c>
      <c r="I49" s="432">
        <v>12</v>
      </c>
      <c r="J49" s="432">
        <v>9</v>
      </c>
      <c r="K49" s="239">
        <v>0</v>
      </c>
      <c r="L49" s="239">
        <v>0</v>
      </c>
      <c r="M49" s="918" t="s">
        <v>562</v>
      </c>
      <c r="N49" s="917"/>
    </row>
    <row r="50" spans="1:14" ht="14.25" customHeight="1" x14ac:dyDescent="0.15">
      <c r="A50" s="153"/>
      <c r="B50" s="531" t="s">
        <v>566</v>
      </c>
      <c r="C50" s="531"/>
      <c r="D50" s="531"/>
      <c r="E50" s="152"/>
      <c r="F50" s="431">
        <v>1</v>
      </c>
      <c r="G50" s="239">
        <v>8</v>
      </c>
      <c r="H50" s="432">
        <f t="shared" si="5"/>
        <v>20</v>
      </c>
      <c r="I50" s="432">
        <v>11</v>
      </c>
      <c r="J50" s="432">
        <v>9</v>
      </c>
      <c r="K50" s="239">
        <v>0</v>
      </c>
      <c r="L50" s="239">
        <v>0</v>
      </c>
      <c r="M50" s="918" t="s">
        <v>562</v>
      </c>
      <c r="N50" s="917"/>
    </row>
    <row r="51" spans="1:14" ht="14.25" customHeight="1" x14ac:dyDescent="0.15">
      <c r="A51" s="153"/>
      <c r="B51" s="531" t="s">
        <v>567</v>
      </c>
      <c r="C51" s="531"/>
      <c r="D51" s="531"/>
      <c r="E51" s="152"/>
      <c r="F51" s="431">
        <v>1</v>
      </c>
      <c r="G51" s="239">
        <v>7</v>
      </c>
      <c r="H51" s="432">
        <f t="shared" si="5"/>
        <v>17</v>
      </c>
      <c r="I51" s="432">
        <v>11</v>
      </c>
      <c r="J51" s="432">
        <v>6</v>
      </c>
      <c r="K51" s="239">
        <v>0</v>
      </c>
      <c r="L51" s="239">
        <v>0</v>
      </c>
      <c r="M51" s="918" t="s">
        <v>562</v>
      </c>
      <c r="N51" s="917"/>
    </row>
    <row r="52" spans="1:14" ht="14.25" customHeight="1" x14ac:dyDescent="0.15">
      <c r="A52" s="153"/>
      <c r="B52" s="531" t="s">
        <v>597</v>
      </c>
      <c r="C52" s="531"/>
      <c r="D52" s="531"/>
      <c r="E52" s="152"/>
      <c r="F52" s="431">
        <v>1</v>
      </c>
      <c r="G52" s="239">
        <v>9</v>
      </c>
      <c r="H52" s="432">
        <f t="shared" si="5"/>
        <v>19</v>
      </c>
      <c r="I52" s="432">
        <v>10</v>
      </c>
      <c r="J52" s="432">
        <v>9</v>
      </c>
      <c r="K52" s="239">
        <v>0</v>
      </c>
      <c r="L52" s="239">
        <v>0</v>
      </c>
      <c r="M52" s="918" t="s">
        <v>598</v>
      </c>
      <c r="N52" s="917"/>
    </row>
    <row r="53" spans="1:14" ht="14.25" customHeight="1" x14ac:dyDescent="0.15">
      <c r="A53" s="153"/>
      <c r="B53" s="531" t="s">
        <v>599</v>
      </c>
      <c r="C53" s="531"/>
      <c r="D53" s="531"/>
      <c r="E53" s="152"/>
      <c r="F53" s="431">
        <v>1</v>
      </c>
      <c r="G53" s="239">
        <v>7</v>
      </c>
      <c r="H53" s="432">
        <f t="shared" si="5"/>
        <v>17</v>
      </c>
      <c r="I53" s="432">
        <v>11</v>
      </c>
      <c r="J53" s="432">
        <v>6</v>
      </c>
      <c r="K53" s="239">
        <v>0</v>
      </c>
      <c r="L53" s="239">
        <v>0</v>
      </c>
      <c r="M53" s="918" t="s">
        <v>598</v>
      </c>
      <c r="N53" s="917"/>
    </row>
    <row r="54" spans="1:14" ht="14.25" customHeight="1" x14ac:dyDescent="0.15">
      <c r="A54" s="153"/>
      <c r="B54" s="531" t="s">
        <v>600</v>
      </c>
      <c r="C54" s="531"/>
      <c r="D54" s="531"/>
      <c r="E54" s="152"/>
      <c r="F54" s="431">
        <v>1</v>
      </c>
      <c r="G54" s="239">
        <v>9</v>
      </c>
      <c r="H54" s="432">
        <f t="shared" si="5"/>
        <v>20</v>
      </c>
      <c r="I54" s="432">
        <v>12</v>
      </c>
      <c r="J54" s="432">
        <v>8</v>
      </c>
      <c r="K54" s="239">
        <v>0</v>
      </c>
      <c r="L54" s="239">
        <v>0</v>
      </c>
      <c r="M54" s="918" t="s">
        <v>598</v>
      </c>
      <c r="N54" s="917"/>
    </row>
    <row r="55" spans="1:14" ht="14.25" customHeight="1" x14ac:dyDescent="0.15">
      <c r="A55" s="153"/>
      <c r="B55" s="531" t="s">
        <v>601</v>
      </c>
      <c r="C55" s="531"/>
      <c r="D55" s="531"/>
      <c r="E55" s="152"/>
      <c r="F55" s="431">
        <v>1</v>
      </c>
      <c r="G55" s="239">
        <v>9</v>
      </c>
      <c r="H55" s="432">
        <f t="shared" si="5"/>
        <v>21</v>
      </c>
      <c r="I55" s="432">
        <v>12</v>
      </c>
      <c r="J55" s="432">
        <v>9</v>
      </c>
      <c r="K55" s="239">
        <v>0</v>
      </c>
      <c r="L55" s="239">
        <v>0</v>
      </c>
      <c r="M55" s="918" t="s">
        <v>598</v>
      </c>
      <c r="N55" s="917"/>
    </row>
    <row r="56" spans="1:14" ht="14.25" customHeight="1" x14ac:dyDescent="0.15">
      <c r="A56" s="153"/>
      <c r="B56" s="531" t="s">
        <v>735</v>
      </c>
      <c r="C56" s="531"/>
      <c r="D56" s="531"/>
      <c r="E56" s="152"/>
      <c r="F56" s="431">
        <v>1</v>
      </c>
      <c r="G56" s="239">
        <v>6</v>
      </c>
      <c r="H56" s="432">
        <f t="shared" si="5"/>
        <v>18</v>
      </c>
      <c r="I56" s="432">
        <v>10</v>
      </c>
      <c r="J56" s="432">
        <v>4</v>
      </c>
      <c r="K56" s="239">
        <v>4</v>
      </c>
      <c r="L56" s="239">
        <v>0</v>
      </c>
      <c r="M56" s="918" t="s">
        <v>731</v>
      </c>
      <c r="N56" s="917"/>
    </row>
    <row r="57" spans="1:14" ht="14.25" customHeight="1" x14ac:dyDescent="0.15">
      <c r="A57" s="153"/>
      <c r="B57" s="531" t="s">
        <v>736</v>
      </c>
      <c r="C57" s="531"/>
      <c r="D57" s="531"/>
      <c r="E57" s="152"/>
      <c r="F57" s="431">
        <v>1</v>
      </c>
      <c r="G57" s="239">
        <v>6</v>
      </c>
      <c r="H57" s="432">
        <f t="shared" si="5"/>
        <v>20</v>
      </c>
      <c r="I57" s="432">
        <v>10</v>
      </c>
      <c r="J57" s="432">
        <v>4</v>
      </c>
      <c r="K57" s="239">
        <v>6</v>
      </c>
      <c r="L57" s="239">
        <v>0</v>
      </c>
      <c r="M57" s="918" t="s">
        <v>731</v>
      </c>
      <c r="N57" s="917"/>
    </row>
    <row r="58" spans="1:14" ht="14.25" customHeight="1" x14ac:dyDescent="0.15">
      <c r="A58" s="153"/>
      <c r="B58" s="531" t="s">
        <v>737</v>
      </c>
      <c r="C58" s="531"/>
      <c r="D58" s="531"/>
      <c r="E58" s="152"/>
      <c r="F58" s="431">
        <v>1</v>
      </c>
      <c r="G58" s="239">
        <v>7</v>
      </c>
      <c r="H58" s="432">
        <f t="shared" si="5"/>
        <v>20</v>
      </c>
      <c r="I58" s="432">
        <v>13</v>
      </c>
      <c r="J58" s="432">
        <v>7</v>
      </c>
      <c r="K58" s="239">
        <v>0</v>
      </c>
      <c r="L58" s="239">
        <v>0</v>
      </c>
      <c r="M58" s="918" t="s">
        <v>731</v>
      </c>
      <c r="N58" s="917"/>
    </row>
    <row r="59" spans="1:14" ht="14.25" customHeight="1" x14ac:dyDescent="0.15">
      <c r="A59" s="153"/>
      <c r="B59" s="531" t="s">
        <v>738</v>
      </c>
      <c r="C59" s="531"/>
      <c r="D59" s="531"/>
      <c r="E59" s="152"/>
      <c r="F59" s="431">
        <v>1</v>
      </c>
      <c r="G59" s="239">
        <v>9</v>
      </c>
      <c r="H59" s="432">
        <f t="shared" si="5"/>
        <v>18</v>
      </c>
      <c r="I59" s="432">
        <v>9</v>
      </c>
      <c r="J59" s="432">
        <v>8</v>
      </c>
      <c r="K59" s="239">
        <v>1</v>
      </c>
      <c r="L59" s="239">
        <v>0</v>
      </c>
      <c r="M59" s="918" t="s">
        <v>731</v>
      </c>
      <c r="N59" s="917"/>
    </row>
    <row r="60" spans="1:14" ht="14.25" customHeight="1" x14ac:dyDescent="0.15">
      <c r="A60" s="153"/>
      <c r="B60" s="531" t="s">
        <v>739</v>
      </c>
      <c r="C60" s="531"/>
      <c r="D60" s="531"/>
      <c r="E60" s="152"/>
      <c r="F60" s="431">
        <v>1</v>
      </c>
      <c r="G60" s="239">
        <v>6</v>
      </c>
      <c r="H60" s="432">
        <f t="shared" si="5"/>
        <v>15</v>
      </c>
      <c r="I60" s="432">
        <v>7</v>
      </c>
      <c r="J60" s="432">
        <v>8</v>
      </c>
      <c r="K60" s="239">
        <v>0</v>
      </c>
      <c r="L60" s="239">
        <v>0</v>
      </c>
      <c r="M60" s="918" t="s">
        <v>734</v>
      </c>
      <c r="N60" s="917"/>
    </row>
    <row r="61" spans="1:14" ht="14.25" customHeight="1" x14ac:dyDescent="0.15">
      <c r="A61" s="153"/>
      <c r="B61" s="947" t="s">
        <v>542</v>
      </c>
      <c r="C61" s="947"/>
      <c r="D61" s="947"/>
      <c r="E61" s="152"/>
      <c r="F61" s="430">
        <f>SUM(F62:F63)</f>
        <v>2</v>
      </c>
      <c r="G61" s="433">
        <f>SUM(G62:G63)</f>
        <v>29</v>
      </c>
      <c r="H61" s="433">
        <f>SUM(H62:H63)</f>
        <v>50</v>
      </c>
      <c r="I61" s="433">
        <f>SUM(I62:I63)</f>
        <v>36</v>
      </c>
      <c r="J61" s="433">
        <f t="shared" ref="J61:L61" si="6">SUM(J62:J63)</f>
        <v>14</v>
      </c>
      <c r="K61" s="433">
        <f t="shared" si="6"/>
        <v>0</v>
      </c>
      <c r="L61" s="433">
        <f t="shared" si="6"/>
        <v>0</v>
      </c>
      <c r="M61" s="916" t="s">
        <v>163</v>
      </c>
      <c r="N61" s="917"/>
    </row>
    <row r="62" spans="1:14" ht="14.25" customHeight="1" x14ac:dyDescent="0.15">
      <c r="A62" s="153"/>
      <c r="B62" s="531" t="s">
        <v>537</v>
      </c>
      <c r="C62" s="531"/>
      <c r="D62" s="531"/>
      <c r="E62" s="152"/>
      <c r="F62" s="431">
        <v>1</v>
      </c>
      <c r="G62" s="239">
        <v>21</v>
      </c>
      <c r="H62" s="432">
        <f t="shared" ref="H62" si="7">SUM(I62:L62)</f>
        <v>30</v>
      </c>
      <c r="I62" s="432">
        <v>22</v>
      </c>
      <c r="J62" s="432">
        <v>8</v>
      </c>
      <c r="K62" s="239">
        <v>0</v>
      </c>
      <c r="L62" s="239">
        <v>0</v>
      </c>
      <c r="M62" s="918" t="s">
        <v>540</v>
      </c>
      <c r="N62" s="917"/>
    </row>
    <row r="63" spans="1:14" ht="14.25" customHeight="1" thickBot="1" x14ac:dyDescent="0.2">
      <c r="A63" s="316"/>
      <c r="B63" s="932" t="s">
        <v>740</v>
      </c>
      <c r="C63" s="932"/>
      <c r="D63" s="932"/>
      <c r="E63" s="317"/>
      <c r="F63" s="434">
        <v>1</v>
      </c>
      <c r="G63" s="435">
        <v>8</v>
      </c>
      <c r="H63" s="436">
        <f>SUM(I63:L63)</f>
        <v>20</v>
      </c>
      <c r="I63" s="436">
        <v>14</v>
      </c>
      <c r="J63" s="436">
        <v>6</v>
      </c>
      <c r="K63" s="435">
        <v>0</v>
      </c>
      <c r="L63" s="435">
        <v>0</v>
      </c>
      <c r="M63" s="919" t="s">
        <v>731</v>
      </c>
      <c r="N63" s="920"/>
    </row>
    <row r="64" spans="1:14" ht="14.25" customHeight="1" x14ac:dyDescent="0.15">
      <c r="A64" s="29" t="s">
        <v>493</v>
      </c>
      <c r="N64" s="8" t="s">
        <v>546</v>
      </c>
    </row>
    <row r="65" spans="1:14" ht="7.5" customHeight="1" x14ac:dyDescent="0.15">
      <c r="N65" s="8"/>
    </row>
    <row r="66" spans="1:14" ht="16.5" customHeight="1" thickBot="1" x14ac:dyDescent="0.2">
      <c r="A66" s="54" t="s">
        <v>741</v>
      </c>
      <c r="B66" s="54"/>
      <c r="C66" s="54"/>
      <c r="D66" s="54"/>
      <c r="E66" s="54"/>
      <c r="F66" s="99"/>
      <c r="G66" s="54"/>
      <c r="H66" s="54"/>
      <c r="I66" s="54"/>
      <c r="J66" s="54"/>
      <c r="N66" s="8" t="s">
        <v>154</v>
      </c>
    </row>
    <row r="67" spans="1:14" ht="16.5" customHeight="1" thickBot="1" x14ac:dyDescent="0.2">
      <c r="A67" s="314"/>
      <c r="B67" s="936" t="s">
        <v>545</v>
      </c>
      <c r="C67" s="936"/>
      <c r="D67" s="936"/>
      <c r="E67" s="315"/>
      <c r="F67" s="938" t="s">
        <v>703</v>
      </c>
      <c r="G67" s="940" t="s">
        <v>704</v>
      </c>
      <c r="H67" s="942" t="s">
        <v>157</v>
      </c>
      <c r="I67" s="942"/>
      <c r="J67" s="942"/>
      <c r="K67" s="942"/>
      <c r="L67" s="942"/>
      <c r="M67" s="943" t="s">
        <v>158</v>
      </c>
      <c r="N67" s="944"/>
    </row>
    <row r="68" spans="1:14" ht="16.5" customHeight="1" x14ac:dyDescent="0.15">
      <c r="A68" s="92"/>
      <c r="B68" s="937"/>
      <c r="C68" s="937"/>
      <c r="D68" s="937"/>
      <c r="E68" s="114"/>
      <c r="F68" s="939"/>
      <c r="G68" s="941"/>
      <c r="H68" s="365" t="s">
        <v>3</v>
      </c>
      <c r="I68" s="365" t="s">
        <v>159</v>
      </c>
      <c r="J68" s="365" t="s">
        <v>160</v>
      </c>
      <c r="K68" s="365" t="s">
        <v>161</v>
      </c>
      <c r="L68" s="27" t="s">
        <v>162</v>
      </c>
      <c r="M68" s="945"/>
      <c r="N68" s="946"/>
    </row>
    <row r="69" spans="1:14" ht="16.5" customHeight="1" x14ac:dyDescent="0.15">
      <c r="A69" s="153"/>
      <c r="B69" s="931" t="s">
        <v>705</v>
      </c>
      <c r="C69" s="931"/>
      <c r="D69" s="931"/>
      <c r="E69" s="199"/>
      <c r="F69" s="426">
        <f>SUM(F70:F73)</f>
        <v>4</v>
      </c>
      <c r="G69" s="427">
        <f t="shared" ref="G69:L69" si="8">SUM(G70:G73)</f>
        <v>66</v>
      </c>
      <c r="H69" s="427">
        <f t="shared" si="8"/>
        <v>305</v>
      </c>
      <c r="I69" s="427">
        <f t="shared" si="8"/>
        <v>60</v>
      </c>
      <c r="J69" s="427">
        <f t="shared" si="8"/>
        <v>36</v>
      </c>
      <c r="K69" s="427">
        <f t="shared" si="8"/>
        <v>53</v>
      </c>
      <c r="L69" s="427">
        <f t="shared" si="8"/>
        <v>156</v>
      </c>
      <c r="M69" s="916" t="s">
        <v>163</v>
      </c>
      <c r="N69" s="917"/>
    </row>
    <row r="70" spans="1:14" ht="16.5" customHeight="1" x14ac:dyDescent="0.15">
      <c r="A70" s="153"/>
      <c r="B70" s="531" t="s">
        <v>742</v>
      </c>
      <c r="C70" s="531"/>
      <c r="D70" s="531"/>
      <c r="E70" s="152"/>
      <c r="F70" s="431">
        <v>1</v>
      </c>
      <c r="G70" s="239">
        <v>22</v>
      </c>
      <c r="H70" s="432">
        <f t="shared" ref="H70:H73" si="9">SUM(I70:L70)</f>
        <v>99</v>
      </c>
      <c r="I70" s="432">
        <v>33</v>
      </c>
      <c r="J70" s="432">
        <v>18</v>
      </c>
      <c r="K70" s="239">
        <v>15</v>
      </c>
      <c r="L70" s="239">
        <v>33</v>
      </c>
      <c r="M70" s="918" t="s">
        <v>731</v>
      </c>
      <c r="N70" s="917"/>
    </row>
    <row r="71" spans="1:14" ht="16.5" customHeight="1" x14ac:dyDescent="0.15">
      <c r="A71" s="153"/>
      <c r="B71" s="531" t="s">
        <v>743</v>
      </c>
      <c r="C71" s="531"/>
      <c r="D71" s="531"/>
      <c r="E71" s="152"/>
      <c r="F71" s="431">
        <v>1</v>
      </c>
      <c r="G71" s="239">
        <v>17</v>
      </c>
      <c r="H71" s="432">
        <f t="shared" si="9"/>
        <v>102</v>
      </c>
      <c r="I71" s="432">
        <v>27</v>
      </c>
      <c r="J71" s="432">
        <v>18</v>
      </c>
      <c r="K71" s="239">
        <v>18</v>
      </c>
      <c r="L71" s="239">
        <v>39</v>
      </c>
      <c r="M71" s="918" t="s">
        <v>731</v>
      </c>
      <c r="N71" s="917"/>
    </row>
    <row r="72" spans="1:14" ht="16.5" customHeight="1" x14ac:dyDescent="0.15">
      <c r="A72" s="153"/>
      <c r="B72" s="531" t="s">
        <v>744</v>
      </c>
      <c r="C72" s="531"/>
      <c r="D72" s="531"/>
      <c r="E72" s="152"/>
      <c r="F72" s="431">
        <v>1</v>
      </c>
      <c r="G72" s="239">
        <v>17</v>
      </c>
      <c r="H72" s="432">
        <f t="shared" si="9"/>
        <v>81</v>
      </c>
      <c r="I72" s="239">
        <v>0</v>
      </c>
      <c r="J72" s="239">
        <v>0</v>
      </c>
      <c r="K72" s="239">
        <v>17</v>
      </c>
      <c r="L72" s="239">
        <v>64</v>
      </c>
      <c r="M72" s="918" t="s">
        <v>731</v>
      </c>
      <c r="N72" s="917"/>
    </row>
    <row r="73" spans="1:14" ht="16.5" customHeight="1" thickBot="1" x14ac:dyDescent="0.2">
      <c r="A73" s="316"/>
      <c r="B73" s="932" t="s">
        <v>745</v>
      </c>
      <c r="C73" s="932"/>
      <c r="D73" s="932"/>
      <c r="E73" s="317"/>
      <c r="F73" s="437">
        <v>1</v>
      </c>
      <c r="G73" s="435">
        <v>10</v>
      </c>
      <c r="H73" s="436">
        <f t="shared" si="9"/>
        <v>23</v>
      </c>
      <c r="I73" s="435">
        <v>0</v>
      </c>
      <c r="J73" s="435">
        <v>0</v>
      </c>
      <c r="K73" s="435">
        <v>3</v>
      </c>
      <c r="L73" s="435">
        <v>20</v>
      </c>
      <c r="M73" s="919" t="s">
        <v>746</v>
      </c>
      <c r="N73" s="920"/>
    </row>
    <row r="74" spans="1:14" ht="16.5" customHeight="1" x14ac:dyDescent="0.15">
      <c r="N74" s="8" t="s">
        <v>747</v>
      </c>
    </row>
  </sheetData>
  <sheetProtection sheet="1" objects="1" scenarios="1"/>
  <mergeCells count="137">
    <mergeCell ref="B55:D55"/>
    <mergeCell ref="M55:N55"/>
    <mergeCell ref="B56:D56"/>
    <mergeCell ref="M56:N56"/>
    <mergeCell ref="B57:D57"/>
    <mergeCell ref="M57:N57"/>
    <mergeCell ref="B58:D58"/>
    <mergeCell ref="M58:N58"/>
    <mergeCell ref="B67:D68"/>
    <mergeCell ref="F67:F68"/>
    <mergeCell ref="G67:G68"/>
    <mergeCell ref="H67:L67"/>
    <mergeCell ref="M67:N68"/>
    <mergeCell ref="B59:D59"/>
    <mergeCell ref="M59:N59"/>
    <mergeCell ref="B60:D60"/>
    <mergeCell ref="M60:N60"/>
    <mergeCell ref="B61:D61"/>
    <mergeCell ref="M61:N61"/>
    <mergeCell ref="B62:D62"/>
    <mergeCell ref="M62:N62"/>
    <mergeCell ref="B63:D63"/>
    <mergeCell ref="M63:N63"/>
    <mergeCell ref="B50:D50"/>
    <mergeCell ref="M50:N50"/>
    <mergeCell ref="B51:D51"/>
    <mergeCell ref="M51:N51"/>
    <mergeCell ref="B52:D52"/>
    <mergeCell ref="M52:N52"/>
    <mergeCell ref="B53:D53"/>
    <mergeCell ref="M53:N53"/>
    <mergeCell ref="B54:D54"/>
    <mergeCell ref="M54:N54"/>
    <mergeCell ref="B45:D45"/>
    <mergeCell ref="M45:N45"/>
    <mergeCell ref="B46:D46"/>
    <mergeCell ref="M46:N46"/>
    <mergeCell ref="B47:D47"/>
    <mergeCell ref="M47:N47"/>
    <mergeCell ref="B48:D48"/>
    <mergeCell ref="M48:N48"/>
    <mergeCell ref="B49:D49"/>
    <mergeCell ref="M49:N49"/>
    <mergeCell ref="B40:D40"/>
    <mergeCell ref="M40:N40"/>
    <mergeCell ref="B41:D41"/>
    <mergeCell ref="M41:N41"/>
    <mergeCell ref="B42:D42"/>
    <mergeCell ref="M42:N42"/>
    <mergeCell ref="B43:D43"/>
    <mergeCell ref="M43:N43"/>
    <mergeCell ref="B44:D44"/>
    <mergeCell ref="M44:N44"/>
    <mergeCell ref="B35:D35"/>
    <mergeCell ref="M35:N35"/>
    <mergeCell ref="B36:D36"/>
    <mergeCell ref="M36:N36"/>
    <mergeCell ref="B37:D37"/>
    <mergeCell ref="M37:N37"/>
    <mergeCell ref="B38:D38"/>
    <mergeCell ref="M38:N38"/>
    <mergeCell ref="B39:D39"/>
    <mergeCell ref="M39:N39"/>
    <mergeCell ref="B30:D30"/>
    <mergeCell ref="M30:N30"/>
    <mergeCell ref="B31:D31"/>
    <mergeCell ref="M31:N31"/>
    <mergeCell ref="B32:D32"/>
    <mergeCell ref="M32:N32"/>
    <mergeCell ref="B33:D33"/>
    <mergeCell ref="M33:N33"/>
    <mergeCell ref="B34:D34"/>
    <mergeCell ref="M34:N34"/>
    <mergeCell ref="B25:D25"/>
    <mergeCell ref="M25:N25"/>
    <mergeCell ref="B26:D26"/>
    <mergeCell ref="M26:N26"/>
    <mergeCell ref="B27:D27"/>
    <mergeCell ref="M27:N27"/>
    <mergeCell ref="B28:D28"/>
    <mergeCell ref="M28:N28"/>
    <mergeCell ref="B29:D29"/>
    <mergeCell ref="M29:N29"/>
    <mergeCell ref="B20:D20"/>
    <mergeCell ref="M20:N20"/>
    <mergeCell ref="B21:D21"/>
    <mergeCell ref="M21:N21"/>
    <mergeCell ref="B22:D22"/>
    <mergeCell ref="M22:N22"/>
    <mergeCell ref="B23:D23"/>
    <mergeCell ref="M23:N23"/>
    <mergeCell ref="B24:D24"/>
    <mergeCell ref="M24:N24"/>
    <mergeCell ref="B15:D15"/>
    <mergeCell ref="M15:N15"/>
    <mergeCell ref="B16:D16"/>
    <mergeCell ref="M16:N16"/>
    <mergeCell ref="B17:D17"/>
    <mergeCell ref="M17:N17"/>
    <mergeCell ref="B18:D18"/>
    <mergeCell ref="M18:N18"/>
    <mergeCell ref="B19:D19"/>
    <mergeCell ref="M19:N19"/>
    <mergeCell ref="M9:N9"/>
    <mergeCell ref="I10:J10"/>
    <mergeCell ref="B11:D11"/>
    <mergeCell ref="M11:N11"/>
    <mergeCell ref="B12:D12"/>
    <mergeCell ref="M12:N12"/>
    <mergeCell ref="B13:D13"/>
    <mergeCell ref="M13:N13"/>
    <mergeCell ref="B14:D14"/>
    <mergeCell ref="M14:N14"/>
    <mergeCell ref="M69:N69"/>
    <mergeCell ref="M70:N70"/>
    <mergeCell ref="M71:N71"/>
    <mergeCell ref="M73:N73"/>
    <mergeCell ref="B7:D7"/>
    <mergeCell ref="M3:N4"/>
    <mergeCell ref="B5:D5"/>
    <mergeCell ref="M8:N8"/>
    <mergeCell ref="B6:D6"/>
    <mergeCell ref="B3:D4"/>
    <mergeCell ref="F3:F4"/>
    <mergeCell ref="G3:G4"/>
    <mergeCell ref="H3:L3"/>
    <mergeCell ref="M5:N5"/>
    <mergeCell ref="M6:N6"/>
    <mergeCell ref="M7:N7"/>
    <mergeCell ref="B8:D8"/>
    <mergeCell ref="B69:D69"/>
    <mergeCell ref="B71:D71"/>
    <mergeCell ref="M72:N72"/>
    <mergeCell ref="B72:D72"/>
    <mergeCell ref="B70:D70"/>
    <mergeCell ref="B73:D73"/>
    <mergeCell ref="B9:D9"/>
  </mergeCells>
  <phoneticPr fontId="22"/>
  <printOptions horizontalCentered="1"/>
  <pageMargins left="0.7" right="0.7" top="0.75" bottom="0.75" header="0.3" footer="0.3"/>
  <pageSetup paperSize="9" scale="74" firstPageNumber="118" orientation="portrait" useFirstPageNumber="1" verticalDpi="300" r:id="rId1"/>
  <headerFooter scaleWithDoc="0" alignWithMargins="0">
    <oddHeader>&amp;L社会・福祉</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64"/>
  <sheetViews>
    <sheetView view="pageBreakPreview" zoomScaleNormal="100" zoomScaleSheetLayoutView="130" workbookViewId="0">
      <selection activeCell="H31" sqref="H31"/>
    </sheetView>
  </sheetViews>
  <sheetFormatPr defaultRowHeight="20.100000000000001" customHeight="1" x14ac:dyDescent="0.15"/>
  <cols>
    <col min="1" max="1" width="10" style="10" customWidth="1"/>
    <col min="2" max="3" width="5.42578125" style="10" customWidth="1"/>
    <col min="4" max="4" width="3.85546875" style="10" customWidth="1"/>
    <col min="5" max="5" width="3.5703125" style="10" customWidth="1"/>
    <col min="6" max="7" width="4.140625" style="10" customWidth="1"/>
    <col min="8" max="8" width="5.42578125" style="10" customWidth="1"/>
    <col min="9" max="9" width="3.85546875" style="10" customWidth="1"/>
    <col min="10" max="11" width="4.7109375" style="10" customWidth="1"/>
    <col min="12" max="12" width="5.140625" style="10" customWidth="1"/>
    <col min="13" max="13" width="3.5703125" style="10" customWidth="1"/>
    <col min="14" max="14" width="3.42578125" style="10" customWidth="1"/>
    <col min="15" max="16" width="4.28515625" style="10" customWidth="1"/>
    <col min="17" max="17" width="4.5703125" style="10" customWidth="1"/>
    <col min="18" max="18" width="3.5703125" style="10" customWidth="1"/>
    <col min="19" max="19" width="4.140625" style="10" customWidth="1"/>
    <col min="20" max="20" width="4.7109375" style="10" customWidth="1"/>
    <col min="21" max="21" width="2.5703125" style="10" customWidth="1"/>
    <col min="22" max="22" width="3.28515625" style="10" customWidth="1"/>
    <col min="23" max="23" width="3.7109375" style="10" customWidth="1"/>
    <col min="24" max="24" width="4.28515625" style="10" customWidth="1"/>
    <col min="25" max="25" width="4.42578125" style="10" customWidth="1"/>
    <col min="26" max="26" width="3.5703125" style="10" customWidth="1"/>
    <col min="27" max="33" width="4.28515625" style="10" customWidth="1"/>
    <col min="34" max="16384" width="9.140625" style="10"/>
  </cols>
  <sheetData>
    <row r="1" spans="1:27" ht="21" customHeight="1" thickBot="1" x14ac:dyDescent="0.2">
      <c r="A1" s="399" t="s">
        <v>682</v>
      </c>
      <c r="B1" s="268"/>
      <c r="C1" s="399"/>
      <c r="D1" s="399"/>
      <c r="E1" s="399"/>
      <c r="F1" s="360"/>
      <c r="G1" s="399"/>
      <c r="H1" s="399"/>
      <c r="I1" s="399"/>
      <c r="J1" s="399"/>
      <c r="K1" s="399"/>
      <c r="L1" s="399"/>
      <c r="M1" s="399"/>
      <c r="N1" s="379" t="s">
        <v>683</v>
      </c>
      <c r="O1" s="399"/>
      <c r="P1" s="199"/>
      <c r="Q1" s="399"/>
      <c r="R1" s="399"/>
      <c r="S1" s="399"/>
      <c r="T1" s="399"/>
      <c r="U1" s="557"/>
      <c r="V1" s="557"/>
      <c r="W1" s="557"/>
      <c r="X1" s="557"/>
      <c r="Y1" s="557"/>
      <c r="Z1" s="557"/>
      <c r="AA1" s="127"/>
    </row>
    <row r="2" spans="1:27" ht="15" customHeight="1" x14ac:dyDescent="0.15">
      <c r="A2" s="301"/>
      <c r="B2" s="952" t="s">
        <v>684</v>
      </c>
      <c r="C2" s="953"/>
      <c r="D2" s="958" t="s">
        <v>685</v>
      </c>
      <c r="E2" s="959"/>
      <c r="F2" s="959"/>
      <c r="G2" s="959"/>
      <c r="H2" s="959"/>
      <c r="I2" s="960"/>
      <c r="J2" s="958" t="s">
        <v>686</v>
      </c>
      <c r="K2" s="959"/>
      <c r="L2" s="959" t="s">
        <v>541</v>
      </c>
      <c r="M2" s="959"/>
      <c r="N2" s="959" t="s">
        <v>547</v>
      </c>
      <c r="O2" s="960"/>
      <c r="P2" s="958" t="s">
        <v>541</v>
      </c>
      <c r="Q2" s="959"/>
      <c r="R2" s="959"/>
      <c r="S2" s="959"/>
      <c r="T2" s="959"/>
      <c r="U2" s="960"/>
      <c r="V2" s="958" t="s">
        <v>687</v>
      </c>
      <c r="W2" s="959"/>
      <c r="X2" s="959"/>
      <c r="Y2" s="959"/>
      <c r="Z2" s="959"/>
      <c r="AA2" s="961"/>
    </row>
    <row r="3" spans="1:27" ht="20.100000000000001" customHeight="1" x14ac:dyDescent="0.15">
      <c r="A3" s="302" t="s">
        <v>688</v>
      </c>
      <c r="B3" s="954"/>
      <c r="C3" s="955"/>
      <c r="D3" s="962" t="s">
        <v>689</v>
      </c>
      <c r="E3" s="963"/>
      <c r="F3" s="962" t="s">
        <v>690</v>
      </c>
      <c r="G3" s="963"/>
      <c r="H3" s="962" t="s">
        <v>691</v>
      </c>
      <c r="I3" s="963"/>
      <c r="J3" s="962" t="s">
        <v>689</v>
      </c>
      <c r="K3" s="963"/>
      <c r="L3" s="962" t="s">
        <v>690</v>
      </c>
      <c r="M3" s="963"/>
      <c r="N3" s="962" t="s">
        <v>691</v>
      </c>
      <c r="O3" s="963"/>
      <c r="P3" s="962" t="s">
        <v>689</v>
      </c>
      <c r="Q3" s="963"/>
      <c r="R3" s="962" t="s">
        <v>690</v>
      </c>
      <c r="S3" s="963"/>
      <c r="T3" s="962" t="s">
        <v>691</v>
      </c>
      <c r="U3" s="963"/>
      <c r="V3" s="962" t="s">
        <v>689</v>
      </c>
      <c r="W3" s="963"/>
      <c r="X3" s="962" t="s">
        <v>690</v>
      </c>
      <c r="Y3" s="963"/>
      <c r="Z3" s="962" t="s">
        <v>691</v>
      </c>
      <c r="AA3" s="1008"/>
    </row>
    <row r="4" spans="1:27" ht="20.100000000000001" customHeight="1" x14ac:dyDescent="0.15">
      <c r="A4" s="303"/>
      <c r="B4" s="956"/>
      <c r="C4" s="957"/>
      <c r="D4" s="956"/>
      <c r="E4" s="957"/>
      <c r="F4" s="956"/>
      <c r="G4" s="957"/>
      <c r="H4" s="956"/>
      <c r="I4" s="957"/>
      <c r="J4" s="956"/>
      <c r="K4" s="957"/>
      <c r="L4" s="956"/>
      <c r="M4" s="957"/>
      <c r="N4" s="956"/>
      <c r="O4" s="957"/>
      <c r="P4" s="956"/>
      <c r="Q4" s="957"/>
      <c r="R4" s="956"/>
      <c r="S4" s="957"/>
      <c r="T4" s="956"/>
      <c r="U4" s="957"/>
      <c r="V4" s="956"/>
      <c r="W4" s="957"/>
      <c r="X4" s="956"/>
      <c r="Y4" s="957"/>
      <c r="Z4" s="956"/>
      <c r="AA4" s="1009"/>
    </row>
    <row r="5" spans="1:27" ht="17.25" customHeight="1" x14ac:dyDescent="0.15">
      <c r="A5" s="304" t="s">
        <v>202</v>
      </c>
      <c r="B5" s="1010">
        <f>SUM(D5,J5,P5,V5,)</f>
        <v>116</v>
      </c>
      <c r="C5" s="1011"/>
      <c r="D5" s="1011">
        <v>6</v>
      </c>
      <c r="E5" s="1011"/>
      <c r="F5" s="1012">
        <v>476</v>
      </c>
      <c r="G5" s="1012"/>
      <c r="H5" s="1012">
        <v>407</v>
      </c>
      <c r="I5" s="1012"/>
      <c r="J5" s="1011">
        <v>90</v>
      </c>
      <c r="K5" s="1011"/>
      <c r="L5" s="1012">
        <v>8832</v>
      </c>
      <c r="M5" s="1012"/>
      <c r="N5" s="1012">
        <v>8266</v>
      </c>
      <c r="O5" s="1012"/>
      <c r="P5" s="1011">
        <v>14</v>
      </c>
      <c r="Q5" s="1011"/>
      <c r="R5" s="1012">
        <v>227</v>
      </c>
      <c r="S5" s="1012"/>
      <c r="T5" s="1012">
        <v>221</v>
      </c>
      <c r="U5" s="1012"/>
      <c r="V5" s="1011">
        <v>6</v>
      </c>
      <c r="W5" s="1011"/>
      <c r="X5" s="1012">
        <v>117</v>
      </c>
      <c r="Y5" s="1012"/>
      <c r="Z5" s="1012">
        <v>109</v>
      </c>
      <c r="AA5" s="1013"/>
    </row>
    <row r="6" spans="1:27" ht="17.25" customHeight="1" x14ac:dyDescent="0.15">
      <c r="A6" s="304" t="s">
        <v>203</v>
      </c>
      <c r="B6" s="951">
        <f>SUM(D6,J6,P6,V6,)</f>
        <v>52</v>
      </c>
      <c r="C6" s="949"/>
      <c r="D6" s="949">
        <v>5</v>
      </c>
      <c r="E6" s="949"/>
      <c r="F6" s="948">
        <v>330</v>
      </c>
      <c r="G6" s="948"/>
      <c r="H6" s="948">
        <v>338</v>
      </c>
      <c r="I6" s="948"/>
      <c r="J6" s="949">
        <v>32</v>
      </c>
      <c r="K6" s="949"/>
      <c r="L6" s="948">
        <v>3444</v>
      </c>
      <c r="M6" s="948"/>
      <c r="N6" s="948">
        <v>3579</v>
      </c>
      <c r="O6" s="948"/>
      <c r="P6" s="949">
        <v>15</v>
      </c>
      <c r="Q6" s="949"/>
      <c r="R6" s="948">
        <v>268</v>
      </c>
      <c r="S6" s="948"/>
      <c r="T6" s="948">
        <v>269</v>
      </c>
      <c r="U6" s="948"/>
      <c r="V6" s="949">
        <v>0</v>
      </c>
      <c r="W6" s="949"/>
      <c r="X6" s="948">
        <v>0</v>
      </c>
      <c r="Y6" s="948"/>
      <c r="Z6" s="948">
        <v>0</v>
      </c>
      <c r="AA6" s="950"/>
    </row>
    <row r="7" spans="1:27" ht="15" customHeight="1" x14ac:dyDescent="0.15">
      <c r="A7" s="304" t="s">
        <v>204</v>
      </c>
      <c r="B7" s="951">
        <f t="shared" ref="B7:B14" si="0">SUM(D7,J7,P7,V7,)</f>
        <v>20</v>
      </c>
      <c r="C7" s="949"/>
      <c r="D7" s="949">
        <v>0</v>
      </c>
      <c r="E7" s="949"/>
      <c r="F7" s="948">
        <v>0</v>
      </c>
      <c r="G7" s="948"/>
      <c r="H7" s="948">
        <v>0</v>
      </c>
      <c r="I7" s="948"/>
      <c r="J7" s="949">
        <v>18</v>
      </c>
      <c r="K7" s="949"/>
      <c r="L7" s="948">
        <v>1429</v>
      </c>
      <c r="M7" s="948"/>
      <c r="N7" s="948">
        <v>1498</v>
      </c>
      <c r="O7" s="948"/>
      <c r="P7" s="949">
        <v>1</v>
      </c>
      <c r="Q7" s="949"/>
      <c r="R7" s="948">
        <v>16</v>
      </c>
      <c r="S7" s="948"/>
      <c r="T7" s="948">
        <v>17</v>
      </c>
      <c r="U7" s="948"/>
      <c r="V7" s="949">
        <v>1</v>
      </c>
      <c r="W7" s="949"/>
      <c r="X7" s="948">
        <v>19</v>
      </c>
      <c r="Y7" s="948"/>
      <c r="Z7" s="948">
        <v>19</v>
      </c>
      <c r="AA7" s="950"/>
    </row>
    <row r="8" spans="1:27" ht="15" customHeight="1" x14ac:dyDescent="0.15">
      <c r="A8" s="304" t="s">
        <v>205</v>
      </c>
      <c r="B8" s="951">
        <f t="shared" si="0"/>
        <v>71</v>
      </c>
      <c r="C8" s="949"/>
      <c r="D8" s="949">
        <v>7</v>
      </c>
      <c r="E8" s="949"/>
      <c r="F8" s="948">
        <v>550</v>
      </c>
      <c r="G8" s="948"/>
      <c r="H8" s="948">
        <v>403</v>
      </c>
      <c r="I8" s="948"/>
      <c r="J8" s="949">
        <v>47</v>
      </c>
      <c r="K8" s="949"/>
      <c r="L8" s="948">
        <v>3956</v>
      </c>
      <c r="M8" s="948"/>
      <c r="N8" s="948">
        <v>4072</v>
      </c>
      <c r="O8" s="948"/>
      <c r="P8" s="949">
        <v>15</v>
      </c>
      <c r="Q8" s="949"/>
      <c r="R8" s="948">
        <v>244</v>
      </c>
      <c r="S8" s="948"/>
      <c r="T8" s="948">
        <v>256</v>
      </c>
      <c r="U8" s="948"/>
      <c r="V8" s="949">
        <v>2</v>
      </c>
      <c r="W8" s="949"/>
      <c r="X8" s="948">
        <v>71</v>
      </c>
      <c r="Y8" s="948"/>
      <c r="Z8" s="948">
        <v>34</v>
      </c>
      <c r="AA8" s="950"/>
    </row>
    <row r="9" spans="1:27" ht="15" customHeight="1" x14ac:dyDescent="0.15">
      <c r="A9" s="304" t="s">
        <v>206</v>
      </c>
      <c r="B9" s="951">
        <f t="shared" si="0"/>
        <v>47</v>
      </c>
      <c r="C9" s="949"/>
      <c r="D9" s="949">
        <v>2</v>
      </c>
      <c r="E9" s="949"/>
      <c r="F9" s="948">
        <v>260</v>
      </c>
      <c r="G9" s="948"/>
      <c r="H9" s="948">
        <v>209</v>
      </c>
      <c r="I9" s="948"/>
      <c r="J9" s="949">
        <v>29</v>
      </c>
      <c r="K9" s="949"/>
      <c r="L9" s="948">
        <v>3139</v>
      </c>
      <c r="M9" s="948"/>
      <c r="N9" s="948">
        <v>3105</v>
      </c>
      <c r="O9" s="948"/>
      <c r="P9" s="949">
        <v>14</v>
      </c>
      <c r="Q9" s="949"/>
      <c r="R9" s="948">
        <v>260</v>
      </c>
      <c r="S9" s="948"/>
      <c r="T9" s="948">
        <v>251</v>
      </c>
      <c r="U9" s="948"/>
      <c r="V9" s="949">
        <v>2</v>
      </c>
      <c r="W9" s="949"/>
      <c r="X9" s="948">
        <v>38</v>
      </c>
      <c r="Y9" s="948"/>
      <c r="Z9" s="948">
        <v>25</v>
      </c>
      <c r="AA9" s="950"/>
    </row>
    <row r="10" spans="1:27" ht="15" customHeight="1" x14ac:dyDescent="0.15">
      <c r="A10" s="304" t="s">
        <v>207</v>
      </c>
      <c r="B10" s="951">
        <f t="shared" si="0"/>
        <v>33</v>
      </c>
      <c r="C10" s="949"/>
      <c r="D10" s="949">
        <v>8</v>
      </c>
      <c r="E10" s="949"/>
      <c r="F10" s="948">
        <v>620</v>
      </c>
      <c r="G10" s="948"/>
      <c r="H10" s="948">
        <v>470</v>
      </c>
      <c r="I10" s="948"/>
      <c r="J10" s="949">
        <v>18</v>
      </c>
      <c r="K10" s="949"/>
      <c r="L10" s="948">
        <v>1388</v>
      </c>
      <c r="M10" s="948"/>
      <c r="N10" s="948">
        <v>1433</v>
      </c>
      <c r="O10" s="948"/>
      <c r="P10" s="949">
        <v>7</v>
      </c>
      <c r="Q10" s="949"/>
      <c r="R10" s="948">
        <v>132</v>
      </c>
      <c r="S10" s="948"/>
      <c r="T10" s="948">
        <v>133</v>
      </c>
      <c r="U10" s="948"/>
      <c r="V10" s="949">
        <v>0</v>
      </c>
      <c r="W10" s="949"/>
      <c r="X10" s="948">
        <v>0</v>
      </c>
      <c r="Y10" s="948"/>
      <c r="Z10" s="948">
        <v>0</v>
      </c>
      <c r="AA10" s="950"/>
    </row>
    <row r="11" spans="1:27" ht="20.100000000000001" customHeight="1" x14ac:dyDescent="0.15">
      <c r="A11" s="304" t="s">
        <v>208</v>
      </c>
      <c r="B11" s="951">
        <f t="shared" si="0"/>
        <v>37</v>
      </c>
      <c r="C11" s="949"/>
      <c r="D11" s="949">
        <v>5</v>
      </c>
      <c r="E11" s="949"/>
      <c r="F11" s="948">
        <v>360</v>
      </c>
      <c r="G11" s="948"/>
      <c r="H11" s="948">
        <v>295</v>
      </c>
      <c r="I11" s="948"/>
      <c r="J11" s="949">
        <v>19</v>
      </c>
      <c r="K11" s="949"/>
      <c r="L11" s="948">
        <v>1400</v>
      </c>
      <c r="M11" s="948"/>
      <c r="N11" s="948">
        <v>1475</v>
      </c>
      <c r="O11" s="948"/>
      <c r="P11" s="949">
        <v>11</v>
      </c>
      <c r="Q11" s="949"/>
      <c r="R11" s="948">
        <v>197</v>
      </c>
      <c r="S11" s="948"/>
      <c r="T11" s="948">
        <v>194</v>
      </c>
      <c r="U11" s="948"/>
      <c r="V11" s="949">
        <v>2</v>
      </c>
      <c r="W11" s="949"/>
      <c r="X11" s="948">
        <v>63</v>
      </c>
      <c r="Y11" s="948"/>
      <c r="Z11" s="948">
        <v>56</v>
      </c>
      <c r="AA11" s="950"/>
    </row>
    <row r="12" spans="1:27" ht="20.100000000000001" customHeight="1" x14ac:dyDescent="0.15">
      <c r="A12" s="304" t="s">
        <v>209</v>
      </c>
      <c r="B12" s="951">
        <f t="shared" si="0"/>
        <v>51</v>
      </c>
      <c r="C12" s="949"/>
      <c r="D12" s="949">
        <v>3</v>
      </c>
      <c r="E12" s="949"/>
      <c r="F12" s="948">
        <v>380</v>
      </c>
      <c r="G12" s="948"/>
      <c r="H12" s="948">
        <v>384</v>
      </c>
      <c r="I12" s="948"/>
      <c r="J12" s="949">
        <v>29</v>
      </c>
      <c r="K12" s="949"/>
      <c r="L12" s="948">
        <v>3512</v>
      </c>
      <c r="M12" s="948"/>
      <c r="N12" s="948">
        <v>3372</v>
      </c>
      <c r="O12" s="948"/>
      <c r="P12" s="949">
        <v>17</v>
      </c>
      <c r="Q12" s="949"/>
      <c r="R12" s="948">
        <v>320</v>
      </c>
      <c r="S12" s="948"/>
      <c r="T12" s="948">
        <v>325</v>
      </c>
      <c r="U12" s="948"/>
      <c r="V12" s="949">
        <v>2</v>
      </c>
      <c r="W12" s="949"/>
      <c r="X12" s="948">
        <v>76</v>
      </c>
      <c r="Y12" s="948"/>
      <c r="Z12" s="948">
        <v>67</v>
      </c>
      <c r="AA12" s="950"/>
    </row>
    <row r="13" spans="1:27" ht="16.5" customHeight="1" x14ac:dyDescent="0.15">
      <c r="A13" s="304" t="s">
        <v>210</v>
      </c>
      <c r="B13" s="951">
        <f t="shared" si="0"/>
        <v>33</v>
      </c>
      <c r="C13" s="949"/>
      <c r="D13" s="949">
        <v>1</v>
      </c>
      <c r="E13" s="949"/>
      <c r="F13" s="948">
        <v>60</v>
      </c>
      <c r="G13" s="948"/>
      <c r="H13" s="948">
        <v>54</v>
      </c>
      <c r="I13" s="948"/>
      <c r="J13" s="949">
        <v>28</v>
      </c>
      <c r="K13" s="949"/>
      <c r="L13" s="948">
        <v>2501</v>
      </c>
      <c r="M13" s="948"/>
      <c r="N13" s="948">
        <v>2483</v>
      </c>
      <c r="O13" s="948"/>
      <c r="P13" s="949">
        <v>4</v>
      </c>
      <c r="Q13" s="949"/>
      <c r="R13" s="948">
        <v>71</v>
      </c>
      <c r="S13" s="948"/>
      <c r="T13" s="948">
        <v>71</v>
      </c>
      <c r="U13" s="948"/>
      <c r="V13" s="949">
        <v>0</v>
      </c>
      <c r="W13" s="949"/>
      <c r="X13" s="948">
        <v>0</v>
      </c>
      <c r="Y13" s="948"/>
      <c r="Z13" s="948">
        <v>0</v>
      </c>
      <c r="AA13" s="950"/>
    </row>
    <row r="14" spans="1:27" ht="16.5" customHeight="1" x14ac:dyDescent="0.15">
      <c r="A14" s="304" t="s">
        <v>211</v>
      </c>
      <c r="B14" s="951">
        <f t="shared" si="0"/>
        <v>30</v>
      </c>
      <c r="C14" s="949"/>
      <c r="D14" s="949">
        <v>1</v>
      </c>
      <c r="E14" s="949"/>
      <c r="F14" s="948">
        <v>80</v>
      </c>
      <c r="G14" s="948"/>
      <c r="H14" s="948">
        <v>58</v>
      </c>
      <c r="I14" s="948"/>
      <c r="J14" s="949">
        <v>14</v>
      </c>
      <c r="K14" s="949"/>
      <c r="L14" s="948">
        <v>1955</v>
      </c>
      <c r="M14" s="948"/>
      <c r="N14" s="948">
        <v>2113</v>
      </c>
      <c r="O14" s="948"/>
      <c r="P14" s="949">
        <v>7</v>
      </c>
      <c r="Q14" s="949"/>
      <c r="R14" s="948">
        <v>123</v>
      </c>
      <c r="S14" s="948"/>
      <c r="T14" s="948">
        <v>119</v>
      </c>
      <c r="U14" s="948"/>
      <c r="V14" s="949">
        <v>8</v>
      </c>
      <c r="W14" s="949"/>
      <c r="X14" s="948">
        <v>151</v>
      </c>
      <c r="Y14" s="948"/>
      <c r="Z14" s="948">
        <v>130</v>
      </c>
      <c r="AA14" s="950"/>
    </row>
    <row r="15" spans="1:27" ht="16.5" customHeight="1" thickBot="1" x14ac:dyDescent="0.2">
      <c r="A15" s="305" t="s">
        <v>212</v>
      </c>
      <c r="B15" s="1025">
        <f>SUM(D15,J15,P15,V15,)</f>
        <v>29</v>
      </c>
      <c r="C15" s="1015"/>
      <c r="D15" s="1015">
        <v>1</v>
      </c>
      <c r="E15" s="1015"/>
      <c r="F15" s="1014">
        <v>60</v>
      </c>
      <c r="G15" s="1014"/>
      <c r="H15" s="1014">
        <v>46</v>
      </c>
      <c r="I15" s="1014"/>
      <c r="J15" s="1015">
        <v>15</v>
      </c>
      <c r="K15" s="1015"/>
      <c r="L15" s="1014">
        <v>1633</v>
      </c>
      <c r="M15" s="1014"/>
      <c r="N15" s="1014">
        <v>1719</v>
      </c>
      <c r="O15" s="1014"/>
      <c r="P15" s="1015">
        <v>13</v>
      </c>
      <c r="Q15" s="1015"/>
      <c r="R15" s="1014">
        <v>241</v>
      </c>
      <c r="S15" s="1014"/>
      <c r="T15" s="1014">
        <v>241</v>
      </c>
      <c r="U15" s="1014"/>
      <c r="V15" s="1015">
        <v>0</v>
      </c>
      <c r="W15" s="1015"/>
      <c r="X15" s="1014">
        <v>0</v>
      </c>
      <c r="Y15" s="1014"/>
      <c r="Z15" s="1014">
        <v>0</v>
      </c>
      <c r="AA15" s="1016"/>
    </row>
    <row r="16" spans="1:27" ht="16.5" customHeight="1" x14ac:dyDescent="0.15">
      <c r="A16" s="1017"/>
      <c r="B16" s="1017"/>
      <c r="C16" s="1017"/>
      <c r="D16" s="1018"/>
      <c r="E16" s="1018"/>
      <c r="F16" s="1018"/>
      <c r="G16" s="1018"/>
      <c r="H16" s="1018"/>
      <c r="I16" s="127"/>
      <c r="J16" s="268"/>
      <c r="K16" s="268"/>
      <c r="L16" s="268"/>
      <c r="M16" s="268"/>
      <c r="N16" s="268"/>
      <c r="O16" s="399"/>
      <c r="P16" s="199"/>
      <c r="Q16" s="399"/>
      <c r="R16" s="399"/>
      <c r="S16" s="399"/>
      <c r="T16" s="399"/>
      <c r="U16" s="360"/>
      <c r="V16" s="360"/>
      <c r="W16" s="360"/>
      <c r="X16" s="360"/>
      <c r="Y16" s="360"/>
      <c r="Z16" s="360"/>
      <c r="AA16" s="271" t="s">
        <v>548</v>
      </c>
    </row>
    <row r="17" spans="1:27" ht="16.5" customHeight="1" x14ac:dyDescent="0.15">
      <c r="A17" s="399"/>
      <c r="B17" s="359"/>
      <c r="C17" s="360"/>
      <c r="D17" s="115"/>
      <c r="E17" s="358"/>
      <c r="F17" s="116"/>
      <c r="G17" s="346"/>
      <c r="H17" s="358"/>
      <c r="I17" s="358"/>
      <c r="J17" s="358"/>
      <c r="K17" s="358"/>
      <c r="L17" s="358"/>
      <c r="M17" s="358"/>
      <c r="N17" s="346"/>
      <c r="O17" s="399"/>
      <c r="P17" s="199"/>
      <c r="Q17" s="399"/>
      <c r="R17" s="399"/>
      <c r="S17" s="399"/>
      <c r="T17" s="399"/>
      <c r="U17" s="360"/>
      <c r="V17" s="360"/>
      <c r="W17" s="360"/>
      <c r="X17" s="360"/>
      <c r="Y17" s="360"/>
      <c r="Z17" s="360"/>
      <c r="AA17" s="346" t="s">
        <v>692</v>
      </c>
    </row>
    <row r="18" spans="1:27" ht="15" customHeight="1" x14ac:dyDescent="0.15">
      <c r="A18" s="399"/>
      <c r="B18" s="306"/>
      <c r="C18" s="306"/>
      <c r="D18" s="306"/>
      <c r="E18" s="306"/>
      <c r="F18" s="306"/>
      <c r="G18" s="306"/>
      <c r="H18" s="306"/>
      <c r="I18" s="306"/>
      <c r="J18" s="358"/>
      <c r="K18" s="399"/>
      <c r="L18" s="399"/>
      <c r="M18" s="399"/>
      <c r="N18" s="379"/>
      <c r="O18" s="399"/>
      <c r="P18" s="199"/>
      <c r="Q18" s="399"/>
      <c r="R18" s="399"/>
      <c r="S18" s="399"/>
      <c r="T18" s="399"/>
      <c r="U18" s="360"/>
      <c r="V18" s="360"/>
      <c r="W18" s="360"/>
      <c r="X18" s="360"/>
      <c r="Y18" s="360"/>
      <c r="Z18" s="360"/>
      <c r="AA18" s="346" t="s">
        <v>693</v>
      </c>
    </row>
    <row r="19" spans="1:27" ht="15" customHeight="1" x14ac:dyDescent="0.15">
      <c r="A19" s="399"/>
      <c r="B19" s="345"/>
      <c r="C19" s="360"/>
      <c r="D19" s="300"/>
      <c r="E19" s="300"/>
      <c r="F19" s="300"/>
      <c r="G19" s="389"/>
      <c r="H19" s="389"/>
      <c r="I19" s="300"/>
      <c r="J19" s="389"/>
      <c r="K19" s="239"/>
      <c r="L19" s="239"/>
      <c r="M19" s="239"/>
      <c r="N19" s="239"/>
      <c r="O19" s="399"/>
      <c r="P19" s="199"/>
      <c r="Q19" s="399"/>
      <c r="R19" s="399"/>
      <c r="S19" s="399"/>
      <c r="T19" s="399"/>
      <c r="U19" s="360"/>
      <c r="V19" s="360"/>
      <c r="W19" s="360"/>
      <c r="X19" s="360"/>
      <c r="Y19" s="360"/>
      <c r="Z19" s="360"/>
      <c r="AA19" s="127"/>
    </row>
    <row r="20" spans="1:27" ht="15" customHeight="1" thickBot="1" x14ac:dyDescent="0.2">
      <c r="A20" s="313" t="s">
        <v>463</v>
      </c>
      <c r="B20" s="313"/>
      <c r="C20" s="313"/>
      <c r="D20" s="313"/>
      <c r="E20" s="313"/>
      <c r="F20" s="313"/>
      <c r="G20" s="313"/>
      <c r="H20" s="313"/>
      <c r="I20" s="349"/>
      <c r="J20" s="349"/>
      <c r="K20" s="349"/>
      <c r="L20" s="349"/>
      <c r="M20" s="349"/>
      <c r="N20" s="349"/>
      <c r="O20" s="349"/>
      <c r="P20" s="349"/>
      <c r="Q20" s="349"/>
      <c r="R20" s="349"/>
      <c r="S20" s="349"/>
      <c r="T20" s="349"/>
      <c r="U20" s="557" t="s">
        <v>213</v>
      </c>
      <c r="V20" s="557"/>
      <c r="W20" s="557"/>
      <c r="X20" s="557"/>
      <c r="Y20" s="557"/>
      <c r="Z20" s="557"/>
      <c r="AA20" s="127"/>
    </row>
    <row r="21" spans="1:27" ht="15" customHeight="1" x14ac:dyDescent="0.15">
      <c r="A21" s="1019" t="s">
        <v>214</v>
      </c>
      <c r="B21" s="1021" t="s">
        <v>694</v>
      </c>
      <c r="C21" s="1021"/>
      <c r="D21" s="1021"/>
      <c r="E21" s="1021"/>
      <c r="F21" s="1021"/>
      <c r="G21" s="1021"/>
      <c r="H21" s="1021"/>
      <c r="I21" s="1021"/>
      <c r="J21" s="1021" t="s">
        <v>695</v>
      </c>
      <c r="K21" s="1021"/>
      <c r="L21" s="1021"/>
      <c r="M21" s="1021"/>
      <c r="N21" s="1021"/>
      <c r="O21" s="1021"/>
      <c r="P21" s="1021"/>
      <c r="Q21" s="1021" t="s">
        <v>215</v>
      </c>
      <c r="R21" s="1021"/>
      <c r="S21" s="1021"/>
      <c r="T21" s="1021"/>
      <c r="U21" s="1022" t="s">
        <v>216</v>
      </c>
      <c r="V21" s="1022"/>
      <c r="W21" s="1022"/>
      <c r="X21" s="1022"/>
      <c r="Y21" s="1022"/>
      <c r="Z21" s="1023"/>
      <c r="AA21" s="117"/>
    </row>
    <row r="22" spans="1:27" ht="20.100000000000001" customHeight="1" x14ac:dyDescent="0.15">
      <c r="A22" s="1020"/>
      <c r="B22" s="1024" t="s">
        <v>696</v>
      </c>
      <c r="C22" s="1024"/>
      <c r="D22" s="1024"/>
      <c r="E22" s="1024"/>
      <c r="F22" s="1024"/>
      <c r="G22" s="1024"/>
      <c r="H22" s="1024"/>
      <c r="I22" s="1024"/>
      <c r="J22" s="1024" t="s">
        <v>697</v>
      </c>
      <c r="K22" s="1024"/>
      <c r="L22" s="1024"/>
      <c r="M22" s="1024"/>
      <c r="N22" s="1024"/>
      <c r="O22" s="1024"/>
      <c r="P22" s="1024"/>
      <c r="Q22" s="966" t="s">
        <v>217</v>
      </c>
      <c r="R22" s="966"/>
      <c r="S22" s="966"/>
      <c r="T22" s="966"/>
      <c r="U22" s="966" t="s">
        <v>698</v>
      </c>
      <c r="V22" s="966"/>
      <c r="W22" s="966"/>
      <c r="X22" s="966"/>
      <c r="Y22" s="966"/>
      <c r="Z22" s="967"/>
      <c r="AA22" s="117"/>
    </row>
    <row r="23" spans="1:27" ht="20.100000000000001" customHeight="1" x14ac:dyDescent="0.15">
      <c r="A23" s="307" t="s">
        <v>699</v>
      </c>
      <c r="B23" s="968">
        <v>228790</v>
      </c>
      <c r="C23" s="968"/>
      <c r="D23" s="968"/>
      <c r="E23" s="968"/>
      <c r="F23" s="968"/>
      <c r="G23" s="968"/>
      <c r="H23" s="968"/>
      <c r="I23" s="968"/>
      <c r="J23" s="964">
        <v>0</v>
      </c>
      <c r="K23" s="964"/>
      <c r="L23" s="964"/>
      <c r="M23" s="964"/>
      <c r="N23" s="964"/>
      <c r="O23" s="964"/>
      <c r="P23" s="964"/>
      <c r="Q23" s="964">
        <v>1861</v>
      </c>
      <c r="R23" s="964"/>
      <c r="S23" s="964"/>
      <c r="T23" s="964"/>
      <c r="U23" s="969">
        <v>580</v>
      </c>
      <c r="V23" s="969"/>
      <c r="W23" s="969"/>
      <c r="X23" s="969"/>
      <c r="Y23" s="969"/>
      <c r="Z23" s="970"/>
      <c r="AA23" s="155"/>
    </row>
    <row r="24" spans="1:27" s="30" customFormat="1" ht="16.5" customHeight="1" thickBot="1" x14ac:dyDescent="0.2">
      <c r="A24" s="308">
        <v>29</v>
      </c>
      <c r="B24" s="971">
        <v>225107</v>
      </c>
      <c r="C24" s="971"/>
      <c r="D24" s="971"/>
      <c r="E24" s="971"/>
      <c r="F24" s="971"/>
      <c r="G24" s="971"/>
      <c r="H24" s="971"/>
      <c r="I24" s="971"/>
      <c r="J24" s="965">
        <v>0</v>
      </c>
      <c r="K24" s="965"/>
      <c r="L24" s="965"/>
      <c r="M24" s="965"/>
      <c r="N24" s="965"/>
      <c r="O24" s="965"/>
      <c r="P24" s="965"/>
      <c r="Q24" s="965">
        <v>1855</v>
      </c>
      <c r="R24" s="965"/>
      <c r="S24" s="965"/>
      <c r="T24" s="965"/>
      <c r="U24" s="972">
        <v>612</v>
      </c>
      <c r="V24" s="972"/>
      <c r="W24" s="972"/>
      <c r="X24" s="972"/>
      <c r="Y24" s="972"/>
      <c r="Z24" s="973"/>
      <c r="AA24" s="155"/>
    </row>
    <row r="25" spans="1:27" ht="16.5" customHeight="1" x14ac:dyDescent="0.15">
      <c r="A25" s="399" t="s">
        <v>700</v>
      </c>
      <c r="B25" s="367"/>
      <c r="C25" s="367"/>
      <c r="D25" s="367"/>
      <c r="E25" s="367"/>
      <c r="F25" s="399"/>
      <c r="G25" s="399"/>
      <c r="H25" s="367"/>
      <c r="I25" s="367"/>
      <c r="J25" s="367"/>
      <c r="K25" s="367"/>
      <c r="L25" s="367"/>
      <c r="M25" s="367"/>
      <c r="N25" s="367"/>
      <c r="O25" s="367"/>
      <c r="P25" s="367"/>
      <c r="Q25" s="367"/>
      <c r="R25" s="367"/>
      <c r="S25" s="399"/>
      <c r="T25" s="127"/>
      <c r="U25" s="379"/>
      <c r="V25" s="1026" t="s">
        <v>681</v>
      </c>
      <c r="W25" s="1026"/>
      <c r="X25" s="1026"/>
      <c r="Y25" s="1026"/>
      <c r="Z25" s="1026"/>
      <c r="AA25" s="127"/>
    </row>
    <row r="26" spans="1:27" s="30" customFormat="1" ht="16.5" customHeight="1" x14ac:dyDescent="0.15">
      <c r="A26" s="127" t="s">
        <v>701</v>
      </c>
      <c r="B26" s="155"/>
      <c r="C26" s="155"/>
      <c r="D26" s="155"/>
      <c r="E26" s="155"/>
      <c r="F26" s="399"/>
      <c r="G26" s="399"/>
      <c r="H26" s="155"/>
      <c r="I26" s="155"/>
      <c r="J26" s="155"/>
      <c r="K26" s="155"/>
      <c r="L26" s="155"/>
      <c r="M26" s="155"/>
      <c r="N26" s="155"/>
      <c r="O26" s="155"/>
      <c r="P26" s="155"/>
      <c r="Q26" s="155"/>
      <c r="R26" s="155"/>
      <c r="S26" s="155"/>
      <c r="T26" s="155"/>
      <c r="U26" s="399"/>
      <c r="V26" s="399"/>
      <c r="W26" s="155"/>
      <c r="X26" s="127"/>
      <c r="Y26" s="127"/>
      <c r="Z26" s="127"/>
      <c r="AA26" s="127"/>
    </row>
    <row r="27" spans="1:27" ht="16.5" customHeight="1" x14ac:dyDescent="0.15">
      <c r="A27" s="399"/>
      <c r="B27" s="399"/>
      <c r="C27" s="399"/>
      <c r="D27" s="399"/>
      <c r="E27" s="399"/>
      <c r="F27" s="399"/>
      <c r="G27" s="399"/>
      <c r="H27" s="399"/>
      <c r="I27" s="399"/>
      <c r="J27" s="399"/>
      <c r="K27" s="399"/>
      <c r="L27" s="399"/>
      <c r="M27" s="399"/>
      <c r="N27" s="399"/>
      <c r="O27" s="399"/>
      <c r="P27" s="399"/>
      <c r="Q27" s="399"/>
      <c r="R27" s="399"/>
      <c r="S27" s="399"/>
      <c r="T27" s="399"/>
      <c r="U27" s="399"/>
      <c r="V27" s="399"/>
      <c r="W27" s="399"/>
      <c r="X27" s="127"/>
      <c r="Y27" s="127"/>
      <c r="Z27" s="127"/>
      <c r="AA27" s="127"/>
    </row>
    <row r="28" spans="1:27" ht="16.5" customHeight="1" thickBot="1" x14ac:dyDescent="0.2">
      <c r="A28" s="399" t="s">
        <v>549</v>
      </c>
      <c r="B28" s="399"/>
      <c r="C28" s="399"/>
      <c r="D28" s="399"/>
      <c r="E28" s="399"/>
      <c r="F28" s="399"/>
      <c r="G28" s="399"/>
      <c r="H28" s="399"/>
      <c r="I28" s="399"/>
      <c r="J28" s="399"/>
      <c r="K28" s="399"/>
      <c r="L28" s="399"/>
      <c r="M28" s="399"/>
      <c r="N28" s="399"/>
      <c r="O28" s="399"/>
      <c r="P28" s="399"/>
      <c r="Q28" s="399"/>
      <c r="R28" s="399"/>
      <c r="S28" s="399"/>
      <c r="T28" s="399"/>
      <c r="U28" s="399"/>
      <c r="V28" s="980" t="s">
        <v>38</v>
      </c>
      <c r="W28" s="980"/>
      <c r="X28" s="980"/>
      <c r="Y28" s="980"/>
      <c r="Z28" s="980"/>
      <c r="AA28" s="127"/>
    </row>
    <row r="29" spans="1:27" ht="15" customHeight="1" thickBot="1" x14ac:dyDescent="0.2">
      <c r="A29" s="1019" t="s">
        <v>214</v>
      </c>
      <c r="B29" s="1028" t="s">
        <v>218</v>
      </c>
      <c r="C29" s="1028"/>
      <c r="D29" s="1028"/>
      <c r="E29" s="1028"/>
      <c r="F29" s="1028"/>
      <c r="G29" s="1028" t="s">
        <v>219</v>
      </c>
      <c r="H29" s="1028"/>
      <c r="I29" s="1028"/>
      <c r="J29" s="1028"/>
      <c r="K29" s="1028" t="s">
        <v>220</v>
      </c>
      <c r="L29" s="1028"/>
      <c r="M29" s="1028"/>
      <c r="N29" s="1028"/>
      <c r="O29" s="1029" t="s">
        <v>221</v>
      </c>
      <c r="P29" s="1029"/>
      <c r="Q29" s="1029"/>
      <c r="R29" s="1029"/>
      <c r="S29" s="1028" t="s">
        <v>222</v>
      </c>
      <c r="T29" s="1028"/>
      <c r="U29" s="1028"/>
      <c r="V29" s="1028"/>
      <c r="W29" s="1030" t="s">
        <v>223</v>
      </c>
      <c r="X29" s="1030"/>
      <c r="Y29" s="1030"/>
      <c r="Z29" s="1031"/>
      <c r="AA29" s="127"/>
    </row>
    <row r="30" spans="1:27" ht="20.100000000000001" customHeight="1" x14ac:dyDescent="0.15">
      <c r="A30" s="1027"/>
      <c r="B30" s="1032" t="s">
        <v>224</v>
      </c>
      <c r="C30" s="1032"/>
      <c r="D30" s="1032"/>
      <c r="E30" s="1033" t="s">
        <v>225</v>
      </c>
      <c r="F30" s="1034"/>
      <c r="G30" s="989" t="s">
        <v>224</v>
      </c>
      <c r="H30" s="989"/>
      <c r="I30" s="989" t="s">
        <v>225</v>
      </c>
      <c r="J30" s="989"/>
      <c r="K30" s="989" t="s">
        <v>224</v>
      </c>
      <c r="L30" s="989"/>
      <c r="M30" s="989" t="s">
        <v>225</v>
      </c>
      <c r="N30" s="989"/>
      <c r="O30" s="989" t="s">
        <v>226</v>
      </c>
      <c r="P30" s="989"/>
      <c r="Q30" s="989" t="s">
        <v>225</v>
      </c>
      <c r="R30" s="989"/>
      <c r="S30" s="989" t="s">
        <v>226</v>
      </c>
      <c r="T30" s="989"/>
      <c r="U30" s="989" t="s">
        <v>225</v>
      </c>
      <c r="V30" s="989"/>
      <c r="W30" s="989" t="s">
        <v>226</v>
      </c>
      <c r="X30" s="989"/>
      <c r="Y30" s="1035" t="s">
        <v>225</v>
      </c>
      <c r="Z30" s="1036"/>
      <c r="AA30" s="127"/>
    </row>
    <row r="31" spans="1:27" ht="20.100000000000001" customHeight="1" x14ac:dyDescent="0.15">
      <c r="A31" s="307" t="s">
        <v>584</v>
      </c>
      <c r="B31" s="309">
        <f t="shared" ref="B31:C35" si="1">+G31+K31+O31+S31+W31</f>
        <v>19</v>
      </c>
      <c r="C31" s="996">
        <f>+H31+L31+P31+T31+X31</f>
        <v>21</v>
      </c>
      <c r="D31" s="996"/>
      <c r="E31" s="998">
        <f>+I31+M31+Q31+U31+Y31</f>
        <v>23613</v>
      </c>
      <c r="F31" s="998"/>
      <c r="G31" s="155">
        <v>10</v>
      </c>
      <c r="H31" s="185">
        <v>10</v>
      </c>
      <c r="I31" s="998">
        <v>20394</v>
      </c>
      <c r="J31" s="998"/>
      <c r="K31" s="155">
        <v>6</v>
      </c>
      <c r="L31" s="41">
        <v>7</v>
      </c>
      <c r="M31" s="998">
        <v>2530</v>
      </c>
      <c r="N31" s="998"/>
      <c r="O31" s="118">
        <v>0</v>
      </c>
      <c r="P31" s="171">
        <v>0</v>
      </c>
      <c r="Q31" s="1005">
        <v>0</v>
      </c>
      <c r="R31" s="1005"/>
      <c r="S31" s="118">
        <v>1</v>
      </c>
      <c r="T31" s="171">
        <v>2</v>
      </c>
      <c r="U31" s="999">
        <v>260</v>
      </c>
      <c r="V31" s="999"/>
      <c r="W31" s="155">
        <v>2</v>
      </c>
      <c r="X31" s="41">
        <v>2</v>
      </c>
      <c r="Y31" s="463">
        <v>429</v>
      </c>
      <c r="Z31" s="749"/>
      <c r="AA31" s="127"/>
    </row>
    <row r="32" spans="1:27" s="30" customFormat="1" ht="17.25" customHeight="1" x14ac:dyDescent="0.15">
      <c r="A32" s="310">
        <v>26</v>
      </c>
      <c r="B32" s="309">
        <f t="shared" si="1"/>
        <v>20</v>
      </c>
      <c r="C32" s="997">
        <f t="shared" si="1"/>
        <v>28</v>
      </c>
      <c r="D32" s="997"/>
      <c r="E32" s="1000">
        <f>+I32+M32+Q32+U32+Y32</f>
        <v>25853</v>
      </c>
      <c r="F32" s="1000"/>
      <c r="G32" s="155">
        <v>7</v>
      </c>
      <c r="H32" s="133">
        <v>10</v>
      </c>
      <c r="I32" s="998">
        <v>17766</v>
      </c>
      <c r="J32" s="998"/>
      <c r="K32" s="155">
        <v>7</v>
      </c>
      <c r="L32" s="41">
        <v>10</v>
      </c>
      <c r="M32" s="998">
        <v>1960</v>
      </c>
      <c r="N32" s="998"/>
      <c r="O32" s="118">
        <v>0</v>
      </c>
      <c r="P32" s="171">
        <v>0</v>
      </c>
      <c r="Q32" s="1005">
        <v>0</v>
      </c>
      <c r="R32" s="1005"/>
      <c r="S32" s="172">
        <v>0</v>
      </c>
      <c r="T32" s="171">
        <v>1</v>
      </c>
      <c r="U32" s="804">
        <v>0</v>
      </c>
      <c r="V32" s="804"/>
      <c r="W32" s="155">
        <v>6</v>
      </c>
      <c r="X32" s="41">
        <v>7</v>
      </c>
      <c r="Y32" s="463">
        <v>6127</v>
      </c>
      <c r="Z32" s="749"/>
      <c r="AA32" s="127"/>
    </row>
    <row r="33" spans="1:27" s="30" customFormat="1" ht="17.25" customHeight="1" x14ac:dyDescent="0.15">
      <c r="A33" s="310">
        <v>27</v>
      </c>
      <c r="B33" s="309">
        <f t="shared" si="1"/>
        <v>46</v>
      </c>
      <c r="C33" s="997">
        <f t="shared" si="1"/>
        <v>55</v>
      </c>
      <c r="D33" s="997"/>
      <c r="E33" s="1000">
        <f>+I33+M33+Q33+U33+Y33</f>
        <v>68489</v>
      </c>
      <c r="F33" s="1000"/>
      <c r="G33" s="155">
        <v>22</v>
      </c>
      <c r="H33" s="133">
        <v>25</v>
      </c>
      <c r="I33" s="1000">
        <v>52612</v>
      </c>
      <c r="J33" s="1000"/>
      <c r="K33" s="155">
        <v>17</v>
      </c>
      <c r="L33" s="184">
        <v>22</v>
      </c>
      <c r="M33" s="998">
        <v>8063</v>
      </c>
      <c r="N33" s="998"/>
      <c r="O33" s="118">
        <v>0</v>
      </c>
      <c r="P33" s="171">
        <v>0</v>
      </c>
      <c r="Q33" s="1037">
        <v>0</v>
      </c>
      <c r="R33" s="1037"/>
      <c r="S33" s="118">
        <v>1</v>
      </c>
      <c r="T33" s="171">
        <v>1</v>
      </c>
      <c r="U33" s="1004">
        <v>260</v>
      </c>
      <c r="V33" s="1004"/>
      <c r="W33" s="155">
        <v>6</v>
      </c>
      <c r="X33" s="41">
        <v>7</v>
      </c>
      <c r="Y33" s="463">
        <v>7554</v>
      </c>
      <c r="Z33" s="749"/>
      <c r="AA33" s="127"/>
    </row>
    <row r="34" spans="1:27" s="30" customFormat="1" ht="17.25" customHeight="1" x14ac:dyDescent="0.15">
      <c r="A34" s="311">
        <v>28</v>
      </c>
      <c r="B34" s="309">
        <f t="shared" si="1"/>
        <v>23</v>
      </c>
      <c r="C34" s="997">
        <f t="shared" si="1"/>
        <v>30</v>
      </c>
      <c r="D34" s="997"/>
      <c r="E34" s="1000">
        <f>+I34+M34+Q34+U34+Y34</f>
        <v>34964</v>
      </c>
      <c r="F34" s="1000"/>
      <c r="G34" s="155">
        <v>9</v>
      </c>
      <c r="H34" s="133">
        <v>11</v>
      </c>
      <c r="I34" s="1000">
        <v>26633</v>
      </c>
      <c r="J34" s="1000"/>
      <c r="K34" s="367">
        <v>6</v>
      </c>
      <c r="L34" s="184">
        <v>8</v>
      </c>
      <c r="M34" s="998">
        <v>2577</v>
      </c>
      <c r="N34" s="998"/>
      <c r="O34" s="118">
        <v>2</v>
      </c>
      <c r="P34" s="171">
        <v>2</v>
      </c>
      <c r="Q34" s="998">
        <v>1896</v>
      </c>
      <c r="R34" s="998"/>
      <c r="S34" s="118">
        <v>3</v>
      </c>
      <c r="T34" s="171">
        <v>3</v>
      </c>
      <c r="U34" s="1002">
        <v>609</v>
      </c>
      <c r="V34" s="1002"/>
      <c r="W34" s="155">
        <v>3</v>
      </c>
      <c r="X34" s="41">
        <v>6</v>
      </c>
      <c r="Y34" s="463">
        <v>3249</v>
      </c>
      <c r="Z34" s="749"/>
      <c r="AA34" s="127"/>
    </row>
    <row r="35" spans="1:27" ht="17.25" customHeight="1" thickBot="1" x14ac:dyDescent="0.2">
      <c r="A35" s="308">
        <v>29</v>
      </c>
      <c r="B35" s="438">
        <f>+G35+K35+O35+S35+W35</f>
        <v>35</v>
      </c>
      <c r="C35" s="1007">
        <f t="shared" si="1"/>
        <v>39</v>
      </c>
      <c r="D35" s="1007"/>
      <c r="E35" s="1001">
        <f>+I35+M35+Q35+U35+Y35</f>
        <v>40939</v>
      </c>
      <c r="F35" s="1001"/>
      <c r="G35" s="439">
        <v>13</v>
      </c>
      <c r="H35" s="440">
        <v>14</v>
      </c>
      <c r="I35" s="1001">
        <v>29963</v>
      </c>
      <c r="J35" s="1001"/>
      <c r="K35" s="402">
        <v>13</v>
      </c>
      <c r="L35" s="441">
        <v>14</v>
      </c>
      <c r="M35" s="1006">
        <v>2841</v>
      </c>
      <c r="N35" s="1006"/>
      <c r="O35" s="442">
        <v>1</v>
      </c>
      <c r="P35" s="443">
        <v>1</v>
      </c>
      <c r="Q35" s="1006">
        <v>909</v>
      </c>
      <c r="R35" s="1006"/>
      <c r="S35" s="444">
        <v>1</v>
      </c>
      <c r="T35" s="445">
        <v>2</v>
      </c>
      <c r="U35" s="1003">
        <v>180</v>
      </c>
      <c r="V35" s="1003"/>
      <c r="W35" s="439">
        <v>7</v>
      </c>
      <c r="X35" s="446">
        <v>8</v>
      </c>
      <c r="Y35" s="462">
        <v>7046</v>
      </c>
      <c r="Z35" s="990"/>
      <c r="AA35" s="127"/>
    </row>
    <row r="36" spans="1:27" ht="17.25" customHeight="1" x14ac:dyDescent="0.15">
      <c r="A36" s="399" t="s">
        <v>456</v>
      </c>
      <c r="B36" s="399"/>
      <c r="C36" s="399"/>
      <c r="D36" s="399"/>
      <c r="E36" s="399"/>
      <c r="F36" s="399"/>
      <c r="G36" s="399"/>
      <c r="H36" s="399"/>
      <c r="I36" s="399"/>
      <c r="J36" s="399"/>
      <c r="K36" s="399"/>
      <c r="L36" s="399"/>
      <c r="M36" s="399"/>
      <c r="N36" s="399"/>
      <c r="O36" s="399"/>
      <c r="P36" s="399"/>
      <c r="Q36" s="399"/>
      <c r="R36" s="399"/>
      <c r="S36" s="399"/>
      <c r="T36" s="399"/>
      <c r="U36" s="399"/>
      <c r="V36" s="980" t="s">
        <v>681</v>
      </c>
      <c r="W36" s="980"/>
      <c r="X36" s="980"/>
      <c r="Y36" s="980"/>
      <c r="Z36" s="980"/>
      <c r="AA36" s="127"/>
    </row>
    <row r="37" spans="1:27" ht="15" customHeight="1" x14ac:dyDescent="0.15">
      <c r="A37" s="399" t="s">
        <v>527</v>
      </c>
      <c r="B37" s="399"/>
      <c r="C37" s="399"/>
      <c r="D37" s="399"/>
      <c r="E37" s="399"/>
      <c r="F37" s="399"/>
      <c r="G37" s="399"/>
      <c r="H37" s="399"/>
      <c r="I37" s="399"/>
      <c r="J37" s="399"/>
      <c r="K37" s="399"/>
      <c r="L37" s="399"/>
      <c r="M37" s="399"/>
      <c r="N37" s="399"/>
      <c r="O37" s="399"/>
      <c r="P37" s="399"/>
      <c r="Q37" s="399"/>
      <c r="R37" s="399"/>
      <c r="S37" s="399"/>
      <c r="T37" s="399"/>
      <c r="U37" s="399"/>
      <c r="V37" s="379"/>
      <c r="W37" s="379"/>
      <c r="X37" s="127"/>
      <c r="Y37" s="127"/>
      <c r="Z37" s="127"/>
      <c r="AA37" s="127"/>
    </row>
    <row r="38" spans="1:27" ht="20.100000000000001" customHeight="1" x14ac:dyDescent="0.15">
      <c r="A38" s="399"/>
      <c r="B38" s="399"/>
      <c r="C38" s="399"/>
      <c r="D38" s="399"/>
      <c r="E38" s="399"/>
      <c r="F38" s="399"/>
      <c r="G38" s="399"/>
      <c r="H38" s="399"/>
      <c r="I38" s="399"/>
      <c r="J38" s="399"/>
      <c r="K38" s="399"/>
      <c r="L38" s="399"/>
      <c r="M38" s="399"/>
      <c r="N38" s="399"/>
      <c r="O38" s="399"/>
      <c r="P38" s="399"/>
      <c r="Q38" s="399"/>
      <c r="R38" s="399"/>
      <c r="S38" s="399"/>
      <c r="T38" s="399"/>
      <c r="U38" s="399"/>
      <c r="V38" s="379"/>
      <c r="W38" s="379"/>
      <c r="X38" s="127"/>
      <c r="Y38" s="127"/>
      <c r="Z38" s="127"/>
      <c r="AA38" s="127"/>
    </row>
    <row r="39" spans="1:27" ht="20.100000000000001" customHeight="1" thickBot="1" x14ac:dyDescent="0.2">
      <c r="A39" s="399" t="s">
        <v>702</v>
      </c>
      <c r="B39" s="399"/>
      <c r="C39" s="399"/>
      <c r="D39" s="399"/>
      <c r="E39" s="399"/>
      <c r="F39" s="399"/>
      <c r="G39" s="399"/>
      <c r="H39" s="399"/>
      <c r="I39" s="399"/>
      <c r="J39" s="399"/>
      <c r="K39" s="399"/>
      <c r="L39" s="399"/>
      <c r="M39" s="399"/>
      <c r="N39" s="399"/>
      <c r="O39" s="399"/>
      <c r="P39" s="399"/>
      <c r="Q39" s="980" t="s">
        <v>227</v>
      </c>
      <c r="R39" s="980"/>
      <c r="S39" s="980"/>
      <c r="T39" s="980"/>
      <c r="U39" s="980"/>
      <c r="V39" s="980"/>
      <c r="W39" s="980"/>
      <c r="X39" s="980"/>
      <c r="Y39" s="980"/>
      <c r="Z39" s="980"/>
      <c r="AA39" s="127"/>
    </row>
    <row r="40" spans="1:27" ht="16.5" customHeight="1" x14ac:dyDescent="0.15">
      <c r="A40" s="986" t="s">
        <v>214</v>
      </c>
      <c r="B40" s="987"/>
      <c r="C40" s="993" t="s">
        <v>16</v>
      </c>
      <c r="D40" s="993"/>
      <c r="E40" s="993"/>
      <c r="F40" s="993"/>
      <c r="G40" s="993"/>
      <c r="H40" s="993"/>
      <c r="I40" s="987" t="s">
        <v>228</v>
      </c>
      <c r="J40" s="987"/>
      <c r="K40" s="987"/>
      <c r="L40" s="987"/>
      <c r="M40" s="987"/>
      <c r="N40" s="987"/>
      <c r="O40" s="987" t="s">
        <v>229</v>
      </c>
      <c r="P40" s="987"/>
      <c r="Q40" s="987"/>
      <c r="R40" s="987"/>
      <c r="S40" s="987"/>
      <c r="T40" s="987"/>
      <c r="U40" s="987" t="s">
        <v>230</v>
      </c>
      <c r="V40" s="987"/>
      <c r="W40" s="987"/>
      <c r="X40" s="987"/>
      <c r="Y40" s="987"/>
      <c r="Z40" s="994"/>
      <c r="AA40" s="127"/>
    </row>
    <row r="41" spans="1:27" ht="16.5" customHeight="1" x14ac:dyDescent="0.15">
      <c r="A41" s="988"/>
      <c r="B41" s="989"/>
      <c r="C41" s="974" t="s">
        <v>233</v>
      </c>
      <c r="D41" s="974"/>
      <c r="E41" s="974" t="s">
        <v>232</v>
      </c>
      <c r="F41" s="974"/>
      <c r="G41" s="974"/>
      <c r="H41" s="974"/>
      <c r="I41" s="992" t="s">
        <v>234</v>
      </c>
      <c r="J41" s="974"/>
      <c r="K41" s="974" t="s">
        <v>235</v>
      </c>
      <c r="L41" s="974"/>
      <c r="M41" s="974"/>
      <c r="N41" s="974"/>
      <c r="O41" s="974" t="s">
        <v>234</v>
      </c>
      <c r="P41" s="974"/>
      <c r="Q41" s="974" t="s">
        <v>235</v>
      </c>
      <c r="R41" s="974"/>
      <c r="S41" s="974"/>
      <c r="T41" s="974"/>
      <c r="U41" s="974" t="s">
        <v>234</v>
      </c>
      <c r="V41" s="974"/>
      <c r="W41" s="974" t="s">
        <v>235</v>
      </c>
      <c r="X41" s="974"/>
      <c r="Y41" s="974"/>
      <c r="Z41" s="995"/>
      <c r="AA41" s="127"/>
    </row>
    <row r="42" spans="1:27" ht="16.5" customHeight="1" x14ac:dyDescent="0.15">
      <c r="A42" s="981" t="s">
        <v>584</v>
      </c>
      <c r="B42" s="982"/>
      <c r="C42" s="975">
        <f>E42/(I42+O42+U42+C50+I50+O50+U50+C58+I58+O58+U58)</f>
        <v>71.203373945641985</v>
      </c>
      <c r="D42" s="976"/>
      <c r="E42" s="984">
        <f>+K42+Q42+W42+E50+K50+Q50+W50+E58+K58+Q58+W58</f>
        <v>227922</v>
      </c>
      <c r="F42" s="984"/>
      <c r="G42" s="984"/>
      <c r="H42" s="985"/>
      <c r="I42" s="979">
        <v>291</v>
      </c>
      <c r="J42" s="980"/>
      <c r="K42" s="800">
        <v>13969</v>
      </c>
      <c r="L42" s="800"/>
      <c r="M42" s="800"/>
      <c r="N42" s="977"/>
      <c r="O42" s="979">
        <v>291</v>
      </c>
      <c r="P42" s="980"/>
      <c r="Q42" s="800">
        <v>13512</v>
      </c>
      <c r="R42" s="800"/>
      <c r="S42" s="800"/>
      <c r="T42" s="977"/>
      <c r="U42" s="979">
        <v>291</v>
      </c>
      <c r="V42" s="980"/>
      <c r="W42" s="800">
        <v>16481</v>
      </c>
      <c r="X42" s="800"/>
      <c r="Y42" s="800"/>
      <c r="Z42" s="991"/>
      <c r="AA42" s="312"/>
    </row>
    <row r="43" spans="1:27" ht="16.5" customHeight="1" x14ac:dyDescent="0.15">
      <c r="A43" s="978">
        <v>26</v>
      </c>
      <c r="B43" s="558"/>
      <c r="C43" s="975">
        <f>E43/(I43+O43+U43+C51+I51+O51+U51+C59+I59+O59+U59)</f>
        <v>66.074921630094039</v>
      </c>
      <c r="D43" s="976"/>
      <c r="E43" s="800">
        <f>+K43+Q43+W43+E51+K51+Q51+W51+E59+K59+Q59+W59</f>
        <v>210779</v>
      </c>
      <c r="F43" s="800"/>
      <c r="G43" s="800"/>
      <c r="H43" s="977"/>
      <c r="I43" s="979">
        <v>290</v>
      </c>
      <c r="J43" s="980"/>
      <c r="K43" s="800">
        <v>12591</v>
      </c>
      <c r="L43" s="800"/>
      <c r="M43" s="800"/>
      <c r="N43" s="895"/>
      <c r="O43" s="983">
        <v>290</v>
      </c>
      <c r="P43" s="980"/>
      <c r="Q43" s="800">
        <v>12020</v>
      </c>
      <c r="R43" s="800"/>
      <c r="S43" s="800"/>
      <c r="T43" s="895"/>
      <c r="U43" s="983">
        <v>290</v>
      </c>
      <c r="V43" s="980"/>
      <c r="W43" s="800">
        <v>14802</v>
      </c>
      <c r="X43" s="800"/>
      <c r="Y43" s="800"/>
      <c r="Z43" s="991"/>
      <c r="AA43" s="127"/>
    </row>
    <row r="44" spans="1:27" ht="16.5" customHeight="1" x14ac:dyDescent="0.15">
      <c r="A44" s="978">
        <v>27</v>
      </c>
      <c r="B44" s="558"/>
      <c r="C44" s="975">
        <f>E44/(I44+O44+U44+C52+I52+O52+U52+C60+I60+O60+U60)</f>
        <v>67.301651604861334</v>
      </c>
      <c r="D44" s="976"/>
      <c r="E44" s="800">
        <f>+K44+Q44+W44+E52+K52+Q52+W52+E60+K60+Q60+W60</f>
        <v>215971</v>
      </c>
      <c r="F44" s="800"/>
      <c r="G44" s="800"/>
      <c r="H44" s="977"/>
      <c r="I44" s="979">
        <v>291</v>
      </c>
      <c r="J44" s="980"/>
      <c r="K44" s="800">
        <v>15738</v>
      </c>
      <c r="L44" s="800"/>
      <c r="M44" s="800"/>
      <c r="N44" s="800"/>
      <c r="O44" s="983">
        <v>291</v>
      </c>
      <c r="P44" s="980"/>
      <c r="Q44" s="800">
        <v>13502</v>
      </c>
      <c r="R44" s="800"/>
      <c r="S44" s="800"/>
      <c r="T44" s="800"/>
      <c r="U44" s="983">
        <v>291</v>
      </c>
      <c r="V44" s="980"/>
      <c r="W44" s="800">
        <v>14210</v>
      </c>
      <c r="X44" s="800"/>
      <c r="Y44" s="800"/>
      <c r="Z44" s="991"/>
      <c r="AA44" s="312"/>
    </row>
    <row r="45" spans="1:27" ht="16.5" customHeight="1" x14ac:dyDescent="0.15">
      <c r="A45" s="978">
        <v>28</v>
      </c>
      <c r="B45" s="558"/>
      <c r="C45" s="975">
        <f>E45/(I45+O45+U45+C53+I53+O53+U53+C61+I61+O61+U61)</f>
        <v>63.730805390159823</v>
      </c>
      <c r="D45" s="976"/>
      <c r="E45" s="800">
        <f>+K45+Q45+W45+E53+K53+Q53+W53+E61+K61+Q61+W61</f>
        <v>203365</v>
      </c>
      <c r="F45" s="800"/>
      <c r="G45" s="800"/>
      <c r="H45" s="977"/>
      <c r="I45" s="979">
        <v>291</v>
      </c>
      <c r="J45" s="980"/>
      <c r="K45" s="800">
        <v>16542</v>
      </c>
      <c r="L45" s="800"/>
      <c r="M45" s="800"/>
      <c r="N45" s="800"/>
      <c r="O45" s="983">
        <v>290</v>
      </c>
      <c r="P45" s="980"/>
      <c r="Q45" s="800">
        <v>13600</v>
      </c>
      <c r="R45" s="800"/>
      <c r="S45" s="800"/>
      <c r="T45" s="800"/>
      <c r="U45" s="983">
        <v>291</v>
      </c>
      <c r="V45" s="980"/>
      <c r="W45" s="800">
        <v>13793</v>
      </c>
      <c r="X45" s="800"/>
      <c r="Y45" s="800"/>
      <c r="Z45" s="991"/>
      <c r="AA45" s="127"/>
    </row>
    <row r="46" spans="1:27" ht="16.5" customHeight="1" thickBot="1" x14ac:dyDescent="0.2">
      <c r="A46" s="1038">
        <v>29</v>
      </c>
      <c r="B46" s="1039"/>
      <c r="C46" s="1040">
        <f>E46/(I46+O46+U46+C54+I54+O54+U54+C62+I62+O62+U62)</f>
        <v>64.031523096129831</v>
      </c>
      <c r="D46" s="1041"/>
      <c r="E46" s="1042">
        <f>+K46+Q46+W46+E54+K54+Q54+W54+E62+K62+Q62+W62</f>
        <v>205157</v>
      </c>
      <c r="F46" s="1042"/>
      <c r="G46" s="1042"/>
      <c r="H46" s="1043"/>
      <c r="I46" s="1044">
        <v>293</v>
      </c>
      <c r="J46" s="1044"/>
      <c r="K46" s="1045">
        <v>16434</v>
      </c>
      <c r="L46" s="1045"/>
      <c r="M46" s="1045"/>
      <c r="N46" s="1045"/>
      <c r="O46" s="1046">
        <v>291</v>
      </c>
      <c r="P46" s="1044"/>
      <c r="Q46" s="1045">
        <v>12391</v>
      </c>
      <c r="R46" s="1045"/>
      <c r="S46" s="1045"/>
      <c r="T46" s="1045"/>
      <c r="U46" s="1046">
        <v>291</v>
      </c>
      <c r="V46" s="1044"/>
      <c r="W46" s="1045">
        <v>13732</v>
      </c>
      <c r="X46" s="1045"/>
      <c r="Y46" s="1045"/>
      <c r="Z46" s="1047"/>
      <c r="AA46" s="127"/>
    </row>
    <row r="47" spans="1:27" ht="20.100000000000001" customHeight="1" thickBot="1" x14ac:dyDescent="0.2">
      <c r="A47" s="399"/>
      <c r="B47" s="399"/>
      <c r="C47" s="399"/>
      <c r="D47" s="399"/>
      <c r="E47" s="399"/>
      <c r="F47" s="399"/>
      <c r="G47" s="1048"/>
      <c r="H47" s="1048"/>
      <c r="I47" s="399"/>
      <c r="J47" s="127"/>
      <c r="K47" s="127"/>
      <c r="L47" s="399"/>
      <c r="M47" s="399"/>
      <c r="N47" s="127"/>
      <c r="O47" s="399"/>
      <c r="P47" s="399"/>
      <c r="Q47" s="980"/>
      <c r="R47" s="980"/>
      <c r="S47" s="980"/>
      <c r="T47" s="980"/>
      <c r="U47" s="980"/>
      <c r="V47" s="980"/>
      <c r="W47" s="379"/>
      <c r="X47" s="127"/>
      <c r="Y47" s="127"/>
      <c r="Z47" s="127"/>
      <c r="AA47" s="127"/>
    </row>
    <row r="48" spans="1:27" ht="20.100000000000001" customHeight="1" x14ac:dyDescent="0.15">
      <c r="A48" s="986" t="s">
        <v>214</v>
      </c>
      <c r="B48" s="987"/>
      <c r="C48" s="987" t="s">
        <v>231</v>
      </c>
      <c r="D48" s="987"/>
      <c r="E48" s="987"/>
      <c r="F48" s="987"/>
      <c r="G48" s="987"/>
      <c r="H48" s="987"/>
      <c r="I48" s="1049" t="s">
        <v>236</v>
      </c>
      <c r="J48" s="1049"/>
      <c r="K48" s="1049"/>
      <c r="L48" s="1049"/>
      <c r="M48" s="1049"/>
      <c r="N48" s="1049"/>
      <c r="O48" s="1049" t="s">
        <v>237</v>
      </c>
      <c r="P48" s="1049"/>
      <c r="Q48" s="1049"/>
      <c r="R48" s="1049"/>
      <c r="S48" s="1049"/>
      <c r="T48" s="1049"/>
      <c r="U48" s="1049" t="s">
        <v>238</v>
      </c>
      <c r="V48" s="1049"/>
      <c r="W48" s="1049"/>
      <c r="X48" s="1049"/>
      <c r="Y48" s="1049"/>
      <c r="Z48" s="1050"/>
      <c r="AA48" s="127"/>
    </row>
    <row r="49" spans="1:27" ht="20.100000000000001" customHeight="1" x14ac:dyDescent="0.15">
      <c r="A49" s="988"/>
      <c r="B49" s="989"/>
      <c r="C49" s="974" t="s">
        <v>234</v>
      </c>
      <c r="D49" s="974"/>
      <c r="E49" s="989" t="s">
        <v>235</v>
      </c>
      <c r="F49" s="989"/>
      <c r="G49" s="989"/>
      <c r="H49" s="989"/>
      <c r="I49" s="974" t="s">
        <v>234</v>
      </c>
      <c r="J49" s="974"/>
      <c r="K49" s="974" t="s">
        <v>235</v>
      </c>
      <c r="L49" s="974"/>
      <c r="M49" s="974"/>
      <c r="N49" s="974"/>
      <c r="O49" s="974" t="s">
        <v>234</v>
      </c>
      <c r="P49" s="974"/>
      <c r="Q49" s="974" t="s">
        <v>235</v>
      </c>
      <c r="R49" s="974"/>
      <c r="S49" s="974"/>
      <c r="T49" s="974"/>
      <c r="U49" s="974" t="s">
        <v>234</v>
      </c>
      <c r="V49" s="974"/>
      <c r="W49" s="974" t="s">
        <v>235</v>
      </c>
      <c r="X49" s="974"/>
      <c r="Y49" s="974"/>
      <c r="Z49" s="995"/>
      <c r="AA49" s="127"/>
    </row>
    <row r="50" spans="1:27" ht="20.100000000000001" customHeight="1" x14ac:dyDescent="0.15">
      <c r="A50" s="981" t="s">
        <v>584</v>
      </c>
      <c r="B50" s="982"/>
      <c r="C50" s="1051">
        <v>291</v>
      </c>
      <c r="D50" s="1052"/>
      <c r="E50" s="800">
        <v>19157</v>
      </c>
      <c r="F50" s="800"/>
      <c r="G50" s="800"/>
      <c r="H50" s="977"/>
      <c r="I50" s="1051">
        <v>291</v>
      </c>
      <c r="J50" s="1052"/>
      <c r="K50" s="800">
        <v>19585</v>
      </c>
      <c r="L50" s="800"/>
      <c r="M50" s="800"/>
      <c r="N50" s="977"/>
      <c r="O50" s="1051">
        <v>291</v>
      </c>
      <c r="P50" s="1052"/>
      <c r="Q50" s="800">
        <v>16077</v>
      </c>
      <c r="R50" s="800"/>
      <c r="S50" s="800"/>
      <c r="T50" s="977"/>
      <c r="U50" s="1051">
        <v>291</v>
      </c>
      <c r="V50" s="1052"/>
      <c r="W50" s="800">
        <v>25979</v>
      </c>
      <c r="X50" s="800"/>
      <c r="Y50" s="800"/>
      <c r="Z50" s="991"/>
      <c r="AA50" s="312"/>
    </row>
    <row r="51" spans="1:27" ht="20.100000000000001" customHeight="1" x14ac:dyDescent="0.15">
      <c r="A51" s="978">
        <v>26</v>
      </c>
      <c r="B51" s="558"/>
      <c r="C51" s="1051">
        <v>290</v>
      </c>
      <c r="D51" s="1052"/>
      <c r="E51" s="800">
        <v>16844</v>
      </c>
      <c r="F51" s="800"/>
      <c r="G51" s="800"/>
      <c r="H51" s="977"/>
      <c r="I51" s="1051">
        <v>290</v>
      </c>
      <c r="J51" s="1052"/>
      <c r="K51" s="800">
        <v>21067</v>
      </c>
      <c r="L51" s="800"/>
      <c r="M51" s="800"/>
      <c r="N51" s="977"/>
      <c r="O51" s="1051">
        <v>290</v>
      </c>
      <c r="P51" s="1052"/>
      <c r="Q51" s="800">
        <v>13154</v>
      </c>
      <c r="R51" s="800"/>
      <c r="S51" s="800"/>
      <c r="T51" s="977"/>
      <c r="U51" s="1051">
        <v>290</v>
      </c>
      <c r="V51" s="1052"/>
      <c r="W51" s="800">
        <v>24916</v>
      </c>
      <c r="X51" s="800"/>
      <c r="Y51" s="800"/>
      <c r="Z51" s="991"/>
      <c r="AA51" s="312"/>
    </row>
    <row r="52" spans="1:27" ht="20.100000000000001" customHeight="1" x14ac:dyDescent="0.15">
      <c r="A52" s="978">
        <v>27</v>
      </c>
      <c r="B52" s="558"/>
      <c r="C52" s="979">
        <v>296</v>
      </c>
      <c r="D52" s="980"/>
      <c r="E52" s="800">
        <v>21245</v>
      </c>
      <c r="F52" s="800"/>
      <c r="G52" s="800"/>
      <c r="H52" s="977"/>
      <c r="I52" s="979">
        <v>291</v>
      </c>
      <c r="J52" s="980"/>
      <c r="K52" s="800">
        <v>18475</v>
      </c>
      <c r="L52" s="800"/>
      <c r="M52" s="800"/>
      <c r="N52" s="977"/>
      <c r="O52" s="979">
        <v>291</v>
      </c>
      <c r="P52" s="980"/>
      <c r="Q52" s="800">
        <v>14018</v>
      </c>
      <c r="R52" s="800"/>
      <c r="S52" s="800"/>
      <c r="T52" s="977"/>
      <c r="U52" s="979">
        <v>291</v>
      </c>
      <c r="V52" s="980"/>
      <c r="W52" s="800">
        <v>22805</v>
      </c>
      <c r="X52" s="800"/>
      <c r="Y52" s="800"/>
      <c r="Z52" s="991"/>
      <c r="AA52" s="312"/>
    </row>
    <row r="53" spans="1:27" ht="20.100000000000001" customHeight="1" x14ac:dyDescent="0.15">
      <c r="A53" s="978">
        <v>28</v>
      </c>
      <c r="B53" s="558"/>
      <c r="C53" s="979">
        <v>290</v>
      </c>
      <c r="D53" s="980"/>
      <c r="E53" s="800">
        <v>16492</v>
      </c>
      <c r="F53" s="800"/>
      <c r="G53" s="800"/>
      <c r="H53" s="800"/>
      <c r="I53" s="979">
        <v>290</v>
      </c>
      <c r="J53" s="980"/>
      <c r="K53" s="800">
        <v>19429</v>
      </c>
      <c r="L53" s="800"/>
      <c r="M53" s="800"/>
      <c r="N53" s="800"/>
      <c r="O53" s="979">
        <v>291</v>
      </c>
      <c r="P53" s="980"/>
      <c r="Q53" s="800">
        <v>15348</v>
      </c>
      <c r="R53" s="800"/>
      <c r="S53" s="800"/>
      <c r="T53" s="800"/>
      <c r="U53" s="979">
        <v>290</v>
      </c>
      <c r="V53" s="980"/>
      <c r="W53" s="800">
        <v>21088</v>
      </c>
      <c r="X53" s="800"/>
      <c r="Y53" s="800"/>
      <c r="Z53" s="991"/>
      <c r="AA53" s="127"/>
    </row>
    <row r="54" spans="1:27" ht="20.100000000000001" customHeight="1" thickBot="1" x14ac:dyDescent="0.2">
      <c r="A54" s="1038">
        <v>29</v>
      </c>
      <c r="B54" s="1039"/>
      <c r="C54" s="1053">
        <v>291</v>
      </c>
      <c r="D54" s="1044"/>
      <c r="E54" s="1045">
        <v>16827</v>
      </c>
      <c r="F54" s="1045"/>
      <c r="G54" s="1045"/>
      <c r="H54" s="1045"/>
      <c r="I54" s="1053">
        <v>291</v>
      </c>
      <c r="J54" s="1044"/>
      <c r="K54" s="1045">
        <v>18033</v>
      </c>
      <c r="L54" s="1045"/>
      <c r="M54" s="1045"/>
      <c r="N54" s="1045"/>
      <c r="O54" s="1053">
        <v>291</v>
      </c>
      <c r="P54" s="1044"/>
      <c r="Q54" s="1045">
        <v>15726</v>
      </c>
      <c r="R54" s="1045"/>
      <c r="S54" s="1045"/>
      <c r="T54" s="1045"/>
      <c r="U54" s="1053">
        <v>291</v>
      </c>
      <c r="V54" s="1044"/>
      <c r="W54" s="1045">
        <v>23203</v>
      </c>
      <c r="X54" s="1045"/>
      <c r="Y54" s="1045"/>
      <c r="Z54" s="1047"/>
      <c r="AA54" s="127"/>
    </row>
    <row r="55" spans="1:27" ht="20.100000000000001" customHeight="1" thickBot="1" x14ac:dyDescent="0.2">
      <c r="A55" s="467"/>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127"/>
    </row>
    <row r="56" spans="1:27" ht="20.100000000000001" customHeight="1" x14ac:dyDescent="0.15">
      <c r="A56" s="986" t="s">
        <v>214</v>
      </c>
      <c r="B56" s="987"/>
      <c r="C56" s="1049" t="s">
        <v>239</v>
      </c>
      <c r="D56" s="1049"/>
      <c r="E56" s="1049"/>
      <c r="F56" s="1049"/>
      <c r="G56" s="1049"/>
      <c r="H56" s="1049"/>
      <c r="I56" s="1049" t="s">
        <v>240</v>
      </c>
      <c r="J56" s="1049"/>
      <c r="K56" s="1049"/>
      <c r="L56" s="1049"/>
      <c r="M56" s="1049"/>
      <c r="N56" s="1049"/>
      <c r="O56" s="1049" t="s">
        <v>241</v>
      </c>
      <c r="P56" s="1049"/>
      <c r="Q56" s="1049"/>
      <c r="R56" s="1049"/>
      <c r="S56" s="1049"/>
      <c r="T56" s="1049"/>
      <c r="U56" s="1049" t="s">
        <v>440</v>
      </c>
      <c r="V56" s="1049"/>
      <c r="W56" s="1049"/>
      <c r="X56" s="1049"/>
      <c r="Y56" s="1049"/>
      <c r="Z56" s="1050"/>
      <c r="AA56" s="127"/>
    </row>
    <row r="57" spans="1:27" ht="20.100000000000001" customHeight="1" x14ac:dyDescent="0.15">
      <c r="A57" s="988"/>
      <c r="B57" s="989"/>
      <c r="C57" s="974" t="s">
        <v>234</v>
      </c>
      <c r="D57" s="974"/>
      <c r="E57" s="974" t="s">
        <v>235</v>
      </c>
      <c r="F57" s="974"/>
      <c r="G57" s="974"/>
      <c r="H57" s="974"/>
      <c r="I57" s="974" t="s">
        <v>234</v>
      </c>
      <c r="J57" s="974"/>
      <c r="K57" s="974" t="s">
        <v>235</v>
      </c>
      <c r="L57" s="974"/>
      <c r="M57" s="974"/>
      <c r="N57" s="974"/>
      <c r="O57" s="974" t="s">
        <v>234</v>
      </c>
      <c r="P57" s="974"/>
      <c r="Q57" s="974" t="s">
        <v>235</v>
      </c>
      <c r="R57" s="974"/>
      <c r="S57" s="974"/>
      <c r="T57" s="974"/>
      <c r="U57" s="974" t="s">
        <v>441</v>
      </c>
      <c r="V57" s="974"/>
      <c r="W57" s="974" t="s">
        <v>442</v>
      </c>
      <c r="X57" s="974"/>
      <c r="Y57" s="974"/>
      <c r="Z57" s="995"/>
      <c r="AA57" s="127"/>
    </row>
    <row r="58" spans="1:27" ht="20.100000000000001" customHeight="1" x14ac:dyDescent="0.15">
      <c r="A58" s="981" t="s">
        <v>584</v>
      </c>
      <c r="B58" s="982"/>
      <c r="C58" s="1051">
        <v>291</v>
      </c>
      <c r="D58" s="1052"/>
      <c r="E58" s="800">
        <v>38254</v>
      </c>
      <c r="F58" s="800"/>
      <c r="G58" s="800"/>
      <c r="H58" s="977"/>
      <c r="I58" s="1051">
        <v>291</v>
      </c>
      <c r="J58" s="1052"/>
      <c r="K58" s="800">
        <v>19851</v>
      </c>
      <c r="L58" s="800"/>
      <c r="M58" s="800"/>
      <c r="N58" s="977"/>
      <c r="O58" s="1051">
        <v>291</v>
      </c>
      <c r="P58" s="1052"/>
      <c r="Q58" s="800">
        <v>24147</v>
      </c>
      <c r="R58" s="800"/>
      <c r="S58" s="800"/>
      <c r="T58" s="977"/>
      <c r="U58" s="1051">
        <v>291</v>
      </c>
      <c r="V58" s="1052"/>
      <c r="W58" s="800">
        <v>20910</v>
      </c>
      <c r="X58" s="800"/>
      <c r="Y58" s="800"/>
      <c r="Z58" s="991"/>
      <c r="AA58" s="127"/>
    </row>
    <row r="59" spans="1:27" ht="20.100000000000001" customHeight="1" x14ac:dyDescent="0.15">
      <c r="A59" s="978">
        <v>26</v>
      </c>
      <c r="B59" s="558"/>
      <c r="C59" s="1051">
        <v>290</v>
      </c>
      <c r="D59" s="1052"/>
      <c r="E59" s="800">
        <v>32731</v>
      </c>
      <c r="F59" s="800"/>
      <c r="G59" s="800"/>
      <c r="H59" s="977"/>
      <c r="I59" s="1051">
        <v>290</v>
      </c>
      <c r="J59" s="1052"/>
      <c r="K59" s="800">
        <v>20931</v>
      </c>
      <c r="L59" s="800"/>
      <c r="M59" s="800"/>
      <c r="N59" s="977"/>
      <c r="O59" s="1051">
        <v>290</v>
      </c>
      <c r="P59" s="1052"/>
      <c r="Q59" s="800">
        <v>19754</v>
      </c>
      <c r="R59" s="800"/>
      <c r="S59" s="800"/>
      <c r="T59" s="977"/>
      <c r="U59" s="1051">
        <v>290</v>
      </c>
      <c r="V59" s="1052"/>
      <c r="W59" s="800">
        <v>21969</v>
      </c>
      <c r="X59" s="800"/>
      <c r="Y59" s="800"/>
      <c r="Z59" s="991"/>
      <c r="AA59" s="127"/>
    </row>
    <row r="60" spans="1:27" ht="20.100000000000001" customHeight="1" x14ac:dyDescent="0.15">
      <c r="A60" s="978">
        <v>27</v>
      </c>
      <c r="B60" s="558"/>
      <c r="C60" s="979">
        <v>293</v>
      </c>
      <c r="D60" s="980"/>
      <c r="E60" s="800">
        <v>35976</v>
      </c>
      <c r="F60" s="800"/>
      <c r="G60" s="800"/>
      <c r="H60" s="977"/>
      <c r="I60" s="979">
        <v>291</v>
      </c>
      <c r="J60" s="980"/>
      <c r="K60" s="800">
        <v>22362</v>
      </c>
      <c r="L60" s="800"/>
      <c r="M60" s="800"/>
      <c r="N60" s="977"/>
      <c r="O60" s="979">
        <v>291</v>
      </c>
      <c r="P60" s="980"/>
      <c r="Q60" s="800">
        <v>16308</v>
      </c>
      <c r="R60" s="800"/>
      <c r="S60" s="800"/>
      <c r="T60" s="977"/>
      <c r="U60" s="979">
        <v>292</v>
      </c>
      <c r="V60" s="980"/>
      <c r="W60" s="800">
        <v>21332</v>
      </c>
      <c r="X60" s="800"/>
      <c r="Y60" s="800"/>
      <c r="Z60" s="991"/>
      <c r="AA60" s="127"/>
    </row>
    <row r="61" spans="1:27" ht="20.100000000000001" customHeight="1" x14ac:dyDescent="0.15">
      <c r="A61" s="978">
        <v>28</v>
      </c>
      <c r="B61" s="558"/>
      <c r="C61" s="979">
        <v>287</v>
      </c>
      <c r="D61" s="980"/>
      <c r="E61" s="800">
        <v>31303</v>
      </c>
      <c r="F61" s="800"/>
      <c r="G61" s="800"/>
      <c r="H61" s="800"/>
      <c r="I61" s="979">
        <v>291</v>
      </c>
      <c r="J61" s="980"/>
      <c r="K61" s="800">
        <v>22714</v>
      </c>
      <c r="L61" s="800"/>
      <c r="M61" s="800"/>
      <c r="N61" s="800"/>
      <c r="O61" s="979">
        <v>291</v>
      </c>
      <c r="P61" s="980"/>
      <c r="Q61" s="800">
        <v>16476</v>
      </c>
      <c r="R61" s="800"/>
      <c r="S61" s="800"/>
      <c r="T61" s="800"/>
      <c r="U61" s="979">
        <v>289</v>
      </c>
      <c r="V61" s="980"/>
      <c r="W61" s="800">
        <v>16580</v>
      </c>
      <c r="X61" s="800"/>
      <c r="Y61" s="800"/>
      <c r="Z61" s="991"/>
      <c r="AA61" s="127"/>
    </row>
    <row r="62" spans="1:27" ht="20.100000000000001" customHeight="1" thickBot="1" x14ac:dyDescent="0.2">
      <c r="A62" s="1038">
        <v>29</v>
      </c>
      <c r="B62" s="1039"/>
      <c r="C62" s="1053">
        <v>291</v>
      </c>
      <c r="D62" s="1044"/>
      <c r="E62" s="1045">
        <v>32737</v>
      </c>
      <c r="F62" s="1045"/>
      <c r="G62" s="1045"/>
      <c r="H62" s="1045"/>
      <c r="I62" s="1053">
        <v>291</v>
      </c>
      <c r="J62" s="1044"/>
      <c r="K62" s="1045">
        <v>25579</v>
      </c>
      <c r="L62" s="1045"/>
      <c r="M62" s="1045"/>
      <c r="N62" s="1045"/>
      <c r="O62" s="1053">
        <v>292</v>
      </c>
      <c r="P62" s="1044"/>
      <c r="Q62" s="1045">
        <v>13943</v>
      </c>
      <c r="R62" s="1045"/>
      <c r="S62" s="1045"/>
      <c r="T62" s="1045"/>
      <c r="U62" s="1053">
        <v>291</v>
      </c>
      <c r="V62" s="1044"/>
      <c r="W62" s="1045">
        <v>16552</v>
      </c>
      <c r="X62" s="1045"/>
      <c r="Y62" s="1045"/>
      <c r="Z62" s="1047"/>
      <c r="AA62" s="127"/>
    </row>
    <row r="63" spans="1:27" ht="20.100000000000001" customHeight="1" x14ac:dyDescent="0.15">
      <c r="A63" s="1054" t="s">
        <v>242</v>
      </c>
      <c r="B63" s="1054"/>
      <c r="C63" s="1054"/>
      <c r="D63" s="1054"/>
      <c r="E63" s="1054"/>
      <c r="F63" s="1054"/>
      <c r="G63" s="1054"/>
      <c r="H63" s="1054"/>
      <c r="I63" s="1054"/>
      <c r="J63" s="1054"/>
      <c r="K63" s="1054"/>
      <c r="L63" s="1054"/>
      <c r="M63" s="1054"/>
      <c r="N63" s="1055" t="s">
        <v>707</v>
      </c>
      <c r="O63" s="1055"/>
      <c r="P63" s="1055"/>
      <c r="Q63" s="1055"/>
      <c r="R63" s="1055"/>
      <c r="S63" s="1055"/>
      <c r="T63" s="1055"/>
      <c r="U63" s="1055"/>
      <c r="V63" s="1055"/>
      <c r="W63" s="1055"/>
      <c r="X63" s="1055"/>
      <c r="Y63" s="1055"/>
      <c r="Z63" s="1055"/>
      <c r="AA63" s="127"/>
    </row>
    <row r="64" spans="1:27" ht="20.100000000000001" customHeight="1" x14ac:dyDescent="0.15">
      <c r="A64" s="127" t="s">
        <v>516</v>
      </c>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row>
  </sheetData>
  <sheetProtection sheet="1" objects="1" scenarios="1"/>
  <mergeCells count="417">
    <mergeCell ref="A63:M63"/>
    <mergeCell ref="N63:Z63"/>
    <mergeCell ref="A62:B62"/>
    <mergeCell ref="C62:D62"/>
    <mergeCell ref="E62:H62"/>
    <mergeCell ref="I62:J62"/>
    <mergeCell ref="K62:N62"/>
    <mergeCell ref="O62:P62"/>
    <mergeCell ref="Q62:T62"/>
    <mergeCell ref="U62:V62"/>
    <mergeCell ref="W62:Z62"/>
    <mergeCell ref="A61:B61"/>
    <mergeCell ref="C61:D61"/>
    <mergeCell ref="E61:H61"/>
    <mergeCell ref="I61:J61"/>
    <mergeCell ref="K61:N61"/>
    <mergeCell ref="O61:P61"/>
    <mergeCell ref="Q61:T61"/>
    <mergeCell ref="U61:V61"/>
    <mergeCell ref="W61:Z61"/>
    <mergeCell ref="A60:B60"/>
    <mergeCell ref="C60:D60"/>
    <mergeCell ref="E60:H60"/>
    <mergeCell ref="I60:J60"/>
    <mergeCell ref="K60:N60"/>
    <mergeCell ref="O60:P60"/>
    <mergeCell ref="Q60:T60"/>
    <mergeCell ref="U60:V60"/>
    <mergeCell ref="W60:Z60"/>
    <mergeCell ref="A59:B59"/>
    <mergeCell ref="C59:D59"/>
    <mergeCell ref="E59:H59"/>
    <mergeCell ref="I59:J59"/>
    <mergeCell ref="K59:N59"/>
    <mergeCell ref="O59:P59"/>
    <mergeCell ref="Q59:T59"/>
    <mergeCell ref="U59:V59"/>
    <mergeCell ref="W59:Z59"/>
    <mergeCell ref="A58:B58"/>
    <mergeCell ref="C58:D58"/>
    <mergeCell ref="E58:H58"/>
    <mergeCell ref="I58:J58"/>
    <mergeCell ref="K58:N58"/>
    <mergeCell ref="O58:P58"/>
    <mergeCell ref="Q58:T58"/>
    <mergeCell ref="U58:V58"/>
    <mergeCell ref="W58:Z58"/>
    <mergeCell ref="A55:Z55"/>
    <mergeCell ref="A56:B57"/>
    <mergeCell ref="C56:H56"/>
    <mergeCell ref="I56:N56"/>
    <mergeCell ref="O56:T56"/>
    <mergeCell ref="U56:Z56"/>
    <mergeCell ref="C57:D57"/>
    <mergeCell ref="E57:H57"/>
    <mergeCell ref="I57:J57"/>
    <mergeCell ref="K57:N57"/>
    <mergeCell ref="O57:P57"/>
    <mergeCell ref="Q57:T57"/>
    <mergeCell ref="U57:V57"/>
    <mergeCell ref="W57:Z57"/>
    <mergeCell ref="A54:B54"/>
    <mergeCell ref="C54:D54"/>
    <mergeCell ref="E54:H54"/>
    <mergeCell ref="I54:J54"/>
    <mergeCell ref="K54:N54"/>
    <mergeCell ref="O54:P54"/>
    <mergeCell ref="Q54:T54"/>
    <mergeCell ref="U54:V54"/>
    <mergeCell ref="W54:Z54"/>
    <mergeCell ref="A53:B53"/>
    <mergeCell ref="C53:D53"/>
    <mergeCell ref="E53:H53"/>
    <mergeCell ref="I53:J53"/>
    <mergeCell ref="K53:N53"/>
    <mergeCell ref="O53:P53"/>
    <mergeCell ref="Q53:T53"/>
    <mergeCell ref="U53:V53"/>
    <mergeCell ref="W53:Z53"/>
    <mergeCell ref="A52:B52"/>
    <mergeCell ref="C52:D52"/>
    <mergeCell ref="E52:H52"/>
    <mergeCell ref="I52:J52"/>
    <mergeCell ref="K52:N52"/>
    <mergeCell ref="O52:P52"/>
    <mergeCell ref="Q52:T52"/>
    <mergeCell ref="U52:V52"/>
    <mergeCell ref="W52:Z52"/>
    <mergeCell ref="A51:B51"/>
    <mergeCell ref="C51:D51"/>
    <mergeCell ref="E51:H51"/>
    <mergeCell ref="I51:J51"/>
    <mergeCell ref="K51:N51"/>
    <mergeCell ref="O51:P51"/>
    <mergeCell ref="Q51:T51"/>
    <mergeCell ref="U51:V51"/>
    <mergeCell ref="W51:Z51"/>
    <mergeCell ref="A50:B50"/>
    <mergeCell ref="C50:D50"/>
    <mergeCell ref="E50:H50"/>
    <mergeCell ref="I50:J50"/>
    <mergeCell ref="K50:N50"/>
    <mergeCell ref="O50:P50"/>
    <mergeCell ref="Q50:T50"/>
    <mergeCell ref="U50:V50"/>
    <mergeCell ref="W50:Z50"/>
    <mergeCell ref="G47:H47"/>
    <mergeCell ref="Q47:V47"/>
    <mergeCell ref="A48:B49"/>
    <mergeCell ref="C48:H48"/>
    <mergeCell ref="I48:N48"/>
    <mergeCell ref="O48:T48"/>
    <mergeCell ref="U48:Z48"/>
    <mergeCell ref="C49:D49"/>
    <mergeCell ref="E49:H49"/>
    <mergeCell ref="I49:J49"/>
    <mergeCell ref="K49:N49"/>
    <mergeCell ref="O49:P49"/>
    <mergeCell ref="Q49:T49"/>
    <mergeCell ref="U49:V49"/>
    <mergeCell ref="W49:Z49"/>
    <mergeCell ref="W43:Z43"/>
    <mergeCell ref="Q42:T42"/>
    <mergeCell ref="A46:B46"/>
    <mergeCell ref="C46:D46"/>
    <mergeCell ref="E46:H46"/>
    <mergeCell ref="I46:J46"/>
    <mergeCell ref="K46:N46"/>
    <mergeCell ref="O46:P46"/>
    <mergeCell ref="Q46:T46"/>
    <mergeCell ref="U46:V46"/>
    <mergeCell ref="W46:Z46"/>
    <mergeCell ref="A45:B45"/>
    <mergeCell ref="C45:D45"/>
    <mergeCell ref="E45:H45"/>
    <mergeCell ref="I45:J45"/>
    <mergeCell ref="K45:N45"/>
    <mergeCell ref="O45:P45"/>
    <mergeCell ref="Q45:T45"/>
    <mergeCell ref="U45:V45"/>
    <mergeCell ref="W45:Z45"/>
    <mergeCell ref="A44:B44"/>
    <mergeCell ref="Y31:Z31"/>
    <mergeCell ref="E32:F32"/>
    <mergeCell ref="M32:N32"/>
    <mergeCell ref="Q32:R32"/>
    <mergeCell ref="Y32:Z32"/>
    <mergeCell ref="E33:F33"/>
    <mergeCell ref="M33:N33"/>
    <mergeCell ref="Q33:R33"/>
    <mergeCell ref="Y33:Z33"/>
    <mergeCell ref="U32:V32"/>
    <mergeCell ref="V25:Z25"/>
    <mergeCell ref="V28:Z28"/>
    <mergeCell ref="A29:A30"/>
    <mergeCell ref="B29:F29"/>
    <mergeCell ref="G29:J29"/>
    <mergeCell ref="K29:N29"/>
    <mergeCell ref="O29:R29"/>
    <mergeCell ref="S29:V29"/>
    <mergeCell ref="W29:Z29"/>
    <mergeCell ref="B30:D30"/>
    <mergeCell ref="E30:F30"/>
    <mergeCell ref="G30:H30"/>
    <mergeCell ref="I30:J30"/>
    <mergeCell ref="K30:L30"/>
    <mergeCell ref="M30:N30"/>
    <mergeCell ref="O30:P30"/>
    <mergeCell ref="Q30:R30"/>
    <mergeCell ref="S30:T30"/>
    <mergeCell ref="U30:V30"/>
    <mergeCell ref="W30:X30"/>
    <mergeCell ref="Y30:Z30"/>
    <mergeCell ref="T15:U15"/>
    <mergeCell ref="V15:W15"/>
    <mergeCell ref="X15:Y15"/>
    <mergeCell ref="Z15:AA15"/>
    <mergeCell ref="A16:H16"/>
    <mergeCell ref="U20:Z20"/>
    <mergeCell ref="A21:A22"/>
    <mergeCell ref="B21:I21"/>
    <mergeCell ref="J21:P21"/>
    <mergeCell ref="Q21:T21"/>
    <mergeCell ref="U21:Z21"/>
    <mergeCell ref="B22:I22"/>
    <mergeCell ref="J22:P22"/>
    <mergeCell ref="Q22:T22"/>
    <mergeCell ref="B15:C15"/>
    <mergeCell ref="D15:E15"/>
    <mergeCell ref="F15:G15"/>
    <mergeCell ref="H15:I15"/>
    <mergeCell ref="J15:K15"/>
    <mergeCell ref="L15:M15"/>
    <mergeCell ref="N15:O15"/>
    <mergeCell ref="P15:Q15"/>
    <mergeCell ref="R15:S15"/>
    <mergeCell ref="L14:M14"/>
    <mergeCell ref="N14:O14"/>
    <mergeCell ref="P14:Q14"/>
    <mergeCell ref="R14:S14"/>
    <mergeCell ref="T14:U14"/>
    <mergeCell ref="V14:W14"/>
    <mergeCell ref="X14:Y14"/>
    <mergeCell ref="Z14:AA14"/>
    <mergeCell ref="D13:E13"/>
    <mergeCell ref="F13:G13"/>
    <mergeCell ref="H13:I13"/>
    <mergeCell ref="J13:K13"/>
    <mergeCell ref="L13:M13"/>
    <mergeCell ref="N13:O13"/>
    <mergeCell ref="P13:Q13"/>
    <mergeCell ref="R13:S13"/>
    <mergeCell ref="T10:U10"/>
    <mergeCell ref="V10:W10"/>
    <mergeCell ref="X10:Y10"/>
    <mergeCell ref="Z10:AA10"/>
    <mergeCell ref="B11:C11"/>
    <mergeCell ref="D11:E11"/>
    <mergeCell ref="F11:G11"/>
    <mergeCell ref="H11:I11"/>
    <mergeCell ref="J11:K11"/>
    <mergeCell ref="L11:M11"/>
    <mergeCell ref="N11:O11"/>
    <mergeCell ref="P11:Q11"/>
    <mergeCell ref="R11:S11"/>
    <mergeCell ref="T11:U11"/>
    <mergeCell ref="V11:W11"/>
    <mergeCell ref="X11:Y11"/>
    <mergeCell ref="Z11:AA11"/>
    <mergeCell ref="B10:C10"/>
    <mergeCell ref="D10:E10"/>
    <mergeCell ref="F10:G10"/>
    <mergeCell ref="H10:I10"/>
    <mergeCell ref="J10:K10"/>
    <mergeCell ref="L10:M10"/>
    <mergeCell ref="N10:O10"/>
    <mergeCell ref="P10:Q10"/>
    <mergeCell ref="R10:S10"/>
    <mergeCell ref="T8:U8"/>
    <mergeCell ref="V8:W8"/>
    <mergeCell ref="X8:Y8"/>
    <mergeCell ref="Z8:AA8"/>
    <mergeCell ref="B9:C9"/>
    <mergeCell ref="D9:E9"/>
    <mergeCell ref="F9:G9"/>
    <mergeCell ref="H9:I9"/>
    <mergeCell ref="J9:K9"/>
    <mergeCell ref="L9:M9"/>
    <mergeCell ref="N9:O9"/>
    <mergeCell ref="P9:Q9"/>
    <mergeCell ref="R9:S9"/>
    <mergeCell ref="T9:U9"/>
    <mergeCell ref="V9:W9"/>
    <mergeCell ref="X9:Y9"/>
    <mergeCell ref="Z9:AA9"/>
    <mergeCell ref="B8:C8"/>
    <mergeCell ref="D8:E8"/>
    <mergeCell ref="F8:G8"/>
    <mergeCell ref="H8:I8"/>
    <mergeCell ref="J8:K8"/>
    <mergeCell ref="L8:M8"/>
    <mergeCell ref="N8:O8"/>
    <mergeCell ref="P8:Q8"/>
    <mergeCell ref="R8:S8"/>
    <mergeCell ref="T6:U6"/>
    <mergeCell ref="V6:W6"/>
    <mergeCell ref="X6:Y6"/>
    <mergeCell ref="Z6:AA6"/>
    <mergeCell ref="T7:U7"/>
    <mergeCell ref="V7:W7"/>
    <mergeCell ref="X7:Y7"/>
    <mergeCell ref="Z7:AA7"/>
    <mergeCell ref="B7:C7"/>
    <mergeCell ref="D7:E7"/>
    <mergeCell ref="F7:G7"/>
    <mergeCell ref="H7:I7"/>
    <mergeCell ref="J7:K7"/>
    <mergeCell ref="L7:M7"/>
    <mergeCell ref="N7:O7"/>
    <mergeCell ref="P7:Q7"/>
    <mergeCell ref="R7:S7"/>
    <mergeCell ref="B6:C6"/>
    <mergeCell ref="D6:E6"/>
    <mergeCell ref="F6:G6"/>
    <mergeCell ref="H6:I6"/>
    <mergeCell ref="J6:K6"/>
    <mergeCell ref="L6:M6"/>
    <mergeCell ref="N6:O6"/>
    <mergeCell ref="P6:Q6"/>
    <mergeCell ref="R6:S6"/>
    <mergeCell ref="X3:Y4"/>
    <mergeCell ref="Z3:AA4"/>
    <mergeCell ref="B5:C5"/>
    <mergeCell ref="D5:E5"/>
    <mergeCell ref="F5:G5"/>
    <mergeCell ref="H5:I5"/>
    <mergeCell ref="J5:K5"/>
    <mergeCell ref="L5:M5"/>
    <mergeCell ref="N5:O5"/>
    <mergeCell ref="P5:Q5"/>
    <mergeCell ref="R5:S5"/>
    <mergeCell ref="T5:U5"/>
    <mergeCell ref="V5:W5"/>
    <mergeCell ref="X5:Y5"/>
    <mergeCell ref="Z5:AA5"/>
    <mergeCell ref="C31:D31"/>
    <mergeCell ref="C32:D32"/>
    <mergeCell ref="I31:J31"/>
    <mergeCell ref="U31:V31"/>
    <mergeCell ref="I34:J34"/>
    <mergeCell ref="I35:J35"/>
    <mergeCell ref="C33:D33"/>
    <mergeCell ref="U34:V34"/>
    <mergeCell ref="U35:V35"/>
    <mergeCell ref="U33:V33"/>
    <mergeCell ref="I32:J32"/>
    <mergeCell ref="I33:J33"/>
    <mergeCell ref="E31:F31"/>
    <mergeCell ref="M31:N31"/>
    <mergeCell ref="Q31:R31"/>
    <mergeCell ref="Q34:R34"/>
    <mergeCell ref="E35:F35"/>
    <mergeCell ref="M35:N35"/>
    <mergeCell ref="Q35:R35"/>
    <mergeCell ref="C35:D35"/>
    <mergeCell ref="C34:D34"/>
    <mergeCell ref="E34:F34"/>
    <mergeCell ref="M34:N34"/>
    <mergeCell ref="U41:V41"/>
    <mergeCell ref="Y34:Z34"/>
    <mergeCell ref="Y35:Z35"/>
    <mergeCell ref="V36:Z36"/>
    <mergeCell ref="Q39:Z39"/>
    <mergeCell ref="W44:Z44"/>
    <mergeCell ref="Q44:T44"/>
    <mergeCell ref="E41:H41"/>
    <mergeCell ref="I42:J42"/>
    <mergeCell ref="E43:H43"/>
    <mergeCell ref="I41:J41"/>
    <mergeCell ref="U44:V44"/>
    <mergeCell ref="C40:H40"/>
    <mergeCell ref="I40:N40"/>
    <mergeCell ref="O40:T40"/>
    <mergeCell ref="U40:Z40"/>
    <mergeCell ref="K43:N43"/>
    <mergeCell ref="W41:Z41"/>
    <mergeCell ref="U42:V42"/>
    <mergeCell ref="Q41:T41"/>
    <mergeCell ref="W42:Z42"/>
    <mergeCell ref="K41:N41"/>
    <mergeCell ref="O43:P43"/>
    <mergeCell ref="U43:V43"/>
    <mergeCell ref="C41:D41"/>
    <mergeCell ref="C42:D42"/>
    <mergeCell ref="C43:D43"/>
    <mergeCell ref="E44:H44"/>
    <mergeCell ref="A43:B43"/>
    <mergeCell ref="Q43:T43"/>
    <mergeCell ref="O41:P41"/>
    <mergeCell ref="O42:P42"/>
    <mergeCell ref="C44:D44"/>
    <mergeCell ref="A42:B42"/>
    <mergeCell ref="O44:P44"/>
    <mergeCell ref="E42:H42"/>
    <mergeCell ref="K44:N44"/>
    <mergeCell ref="I44:J44"/>
    <mergeCell ref="I43:J43"/>
    <mergeCell ref="K42:N42"/>
    <mergeCell ref="A40:B41"/>
    <mergeCell ref="H12:I12"/>
    <mergeCell ref="J12:K12"/>
    <mergeCell ref="L12:M12"/>
    <mergeCell ref="N12:O12"/>
    <mergeCell ref="P12:Q12"/>
    <mergeCell ref="R12:S12"/>
    <mergeCell ref="Q23:T23"/>
    <mergeCell ref="Q24:T24"/>
    <mergeCell ref="U22:Z22"/>
    <mergeCell ref="B23:I23"/>
    <mergeCell ref="J23:P23"/>
    <mergeCell ref="U23:Z23"/>
    <mergeCell ref="B24:I24"/>
    <mergeCell ref="J24:P24"/>
    <mergeCell ref="U24:Z24"/>
    <mergeCell ref="T13:U13"/>
    <mergeCell ref="V13:W13"/>
    <mergeCell ref="X13:Y13"/>
    <mergeCell ref="Z13:AA13"/>
    <mergeCell ref="B14:C14"/>
    <mergeCell ref="D14:E14"/>
    <mergeCell ref="F14:G14"/>
    <mergeCell ref="H14:I14"/>
    <mergeCell ref="J14:K14"/>
    <mergeCell ref="T12:U12"/>
    <mergeCell ref="V12:W12"/>
    <mergeCell ref="X12:Y12"/>
    <mergeCell ref="Z12:AA12"/>
    <mergeCell ref="B13:C13"/>
    <mergeCell ref="U1:Z1"/>
    <mergeCell ref="B2:C4"/>
    <mergeCell ref="D2:I2"/>
    <mergeCell ref="J2:O2"/>
    <mergeCell ref="P2:U2"/>
    <mergeCell ref="V2:AA2"/>
    <mergeCell ref="D3:E4"/>
    <mergeCell ref="F3:G4"/>
    <mergeCell ref="H3:I4"/>
    <mergeCell ref="J3:K4"/>
    <mergeCell ref="L3:M4"/>
    <mergeCell ref="N3:O4"/>
    <mergeCell ref="P3:Q4"/>
    <mergeCell ref="R3:S4"/>
    <mergeCell ref="T3:U4"/>
    <mergeCell ref="V3:W4"/>
    <mergeCell ref="B12:C12"/>
    <mergeCell ref="D12:E12"/>
    <mergeCell ref="F12:G12"/>
  </mergeCells>
  <phoneticPr fontId="22"/>
  <printOptions horizontalCentered="1"/>
  <pageMargins left="0.35433070866141736" right="0.19685039370078741" top="0.59055118110236227" bottom="0.59055118110236227" header="0.39370078740157483" footer="0.39370078740157483"/>
  <pageSetup paperSize="9" scale="70"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Y54"/>
  <sheetViews>
    <sheetView view="pageBreakPreview" topLeftCell="B1" zoomScaleNormal="100" zoomScaleSheetLayoutView="100" workbookViewId="0">
      <selection activeCell="S1" sqref="S1:BC1048576"/>
    </sheetView>
  </sheetViews>
  <sheetFormatPr defaultRowHeight="15.95" customHeight="1" x14ac:dyDescent="0.15"/>
  <cols>
    <col min="1" max="1" width="11" style="55" customWidth="1"/>
    <col min="2" max="2" width="4.140625" style="55" customWidth="1"/>
    <col min="3" max="3" width="9.140625" style="55"/>
    <col min="4" max="4" width="10" style="55" customWidth="1"/>
    <col min="5" max="5" width="4" style="55" customWidth="1"/>
    <col min="6" max="6" width="3.5703125" style="55" customWidth="1"/>
    <col min="7" max="7" width="4" style="55" customWidth="1"/>
    <col min="8" max="8" width="5.5703125" style="55" customWidth="1"/>
    <col min="9" max="9" width="3.140625" style="55" customWidth="1"/>
    <col min="10" max="10" width="4" style="55" customWidth="1"/>
    <col min="11" max="11" width="8.140625" style="55" customWidth="1"/>
    <col min="12" max="12" width="2" style="55" customWidth="1"/>
    <col min="13" max="13" width="5.85546875" style="55" customWidth="1"/>
    <col min="14" max="14" width="2.140625" style="55" customWidth="1"/>
    <col min="15" max="15" width="5" style="55" customWidth="1"/>
    <col min="16" max="16" width="4" style="55" customWidth="1"/>
    <col min="17" max="17" width="6.85546875" style="55" customWidth="1"/>
    <col min="18" max="18" width="8.5703125" style="55" bestFit="1" customWidth="1"/>
    <col min="19" max="19" width="0.5703125" style="55" hidden="1" customWidth="1"/>
    <col min="20" max="20" width="1.7109375" style="55" hidden="1" customWidth="1"/>
    <col min="21" max="21" width="5.7109375" style="55" hidden="1" customWidth="1"/>
    <col min="22" max="22" width="1.42578125" style="55" hidden="1" customWidth="1"/>
    <col min="23" max="23" width="5.7109375" style="55" hidden="1" customWidth="1"/>
    <col min="24" max="24" width="2.7109375" style="55" hidden="1" customWidth="1"/>
    <col min="25" max="26" width="1.28515625" style="55" hidden="1" customWidth="1"/>
    <col min="27" max="27" width="3.140625" style="55" hidden="1" customWidth="1"/>
    <col min="28" max="28" width="3.42578125" style="55" hidden="1" customWidth="1"/>
    <col min="29" max="29" width="6.7109375" style="55" hidden="1" customWidth="1"/>
    <col min="30" max="30" width="2.7109375" style="55" hidden="1" customWidth="1"/>
    <col min="31" max="31" width="4.85546875" style="55" hidden="1" customWidth="1"/>
    <col min="32" max="32" width="4.7109375" style="55" hidden="1" customWidth="1"/>
    <col min="33" max="33" width="5.85546875" style="55" hidden="1" customWidth="1"/>
    <col min="34" max="34" width="9.7109375" style="55" hidden="1" customWidth="1"/>
    <col min="35" max="35" width="1.7109375" style="55" hidden="1" customWidth="1"/>
    <col min="36" max="36" width="9" style="55" hidden="1" customWidth="1"/>
    <col min="37" max="37" width="4.85546875" style="55" hidden="1" customWidth="1"/>
    <col min="38" max="38" width="5" style="55" hidden="1" customWidth="1"/>
    <col min="39" max="39" width="2.7109375" style="55" hidden="1" customWidth="1"/>
    <col min="40" max="40" width="6" style="55" hidden="1" customWidth="1"/>
    <col min="41" max="41" width="5.140625" style="55" hidden="1" customWidth="1"/>
    <col min="42" max="42" width="3.85546875" style="55" hidden="1" customWidth="1"/>
    <col min="43" max="43" width="4.5703125" style="55" hidden="1" customWidth="1"/>
    <col min="44" max="44" width="4.42578125" style="55" hidden="1" customWidth="1"/>
    <col min="45" max="45" width="5.7109375" style="55" hidden="1" customWidth="1"/>
    <col min="46" max="47" width="0" style="55" hidden="1" customWidth="1"/>
    <col min="48" max="48" width="11" style="55" hidden="1" customWidth="1"/>
    <col min="49" max="55" width="0" style="55" hidden="1" customWidth="1"/>
    <col min="56" max="16384" width="9.140625" style="55"/>
  </cols>
  <sheetData>
    <row r="1" spans="1:51" ht="5.0999999999999996" customHeight="1" x14ac:dyDescent="0.15">
      <c r="B1" s="1056"/>
      <c r="C1" s="1056"/>
      <c r="D1" s="1056"/>
      <c r="E1" s="1056"/>
      <c r="F1" s="1056"/>
      <c r="G1" s="1056"/>
      <c r="H1" s="1056"/>
      <c r="I1" s="1056"/>
      <c r="J1" s="1056"/>
      <c r="K1" s="1056"/>
      <c r="L1" s="1056"/>
      <c r="M1" s="1056"/>
      <c r="N1" s="1056"/>
      <c r="O1" s="1056"/>
      <c r="P1" s="1056"/>
      <c r="Q1" s="1056"/>
      <c r="R1" s="1056"/>
      <c r="U1" s="54"/>
      <c r="V1" s="54"/>
      <c r="W1" s="54"/>
      <c r="X1" s="54"/>
      <c r="Y1" s="54"/>
      <c r="Z1" s="54"/>
      <c r="AA1" s="54"/>
      <c r="AB1" s="54"/>
      <c r="AC1" s="54"/>
      <c r="AD1" s="54"/>
      <c r="AE1" s="54"/>
      <c r="AF1" s="54"/>
      <c r="AG1" s="54"/>
      <c r="AH1" s="54"/>
      <c r="AI1" s="54"/>
      <c r="AJ1" s="54"/>
      <c r="AK1" s="54"/>
      <c r="AL1" s="54"/>
      <c r="AM1" s="54"/>
      <c r="AN1" s="54"/>
      <c r="AP1" s="56"/>
      <c r="AQ1" s="54"/>
      <c r="AS1" s="56"/>
      <c r="AT1" s="54"/>
    </row>
    <row r="2" spans="1:51" ht="19.5" customHeight="1" x14ac:dyDescent="0.15">
      <c r="A2" s="57" t="s">
        <v>243</v>
      </c>
      <c r="B2" s="58"/>
      <c r="C2" s="58"/>
      <c r="D2" s="58"/>
      <c r="E2" s="58"/>
      <c r="F2" s="58"/>
      <c r="G2" s="58"/>
      <c r="H2" s="58"/>
      <c r="I2" s="58"/>
      <c r="J2" s="58"/>
      <c r="K2" s="58"/>
      <c r="L2" s="58"/>
      <c r="M2" s="58"/>
      <c r="N2" s="58"/>
      <c r="O2" s="58"/>
      <c r="P2" s="58"/>
      <c r="Q2" s="58"/>
      <c r="R2" s="58"/>
      <c r="U2" s="54"/>
      <c r="V2" s="54"/>
      <c r="W2" s="54"/>
      <c r="X2" s="54"/>
      <c r="Y2" s="54"/>
      <c r="Z2" s="54"/>
      <c r="AA2" s="54"/>
      <c r="AB2" s="54"/>
      <c r="AC2" s="54"/>
      <c r="AD2" s="54"/>
      <c r="AE2" s="54"/>
      <c r="AF2" s="54"/>
      <c r="AG2" s="54"/>
      <c r="AH2" s="54"/>
      <c r="AI2" s="54"/>
      <c r="AJ2" s="54"/>
      <c r="AK2" s="54"/>
      <c r="AL2" s="54"/>
      <c r="AM2" s="54"/>
      <c r="AN2" s="54"/>
      <c r="AP2" s="56"/>
      <c r="AQ2" s="54"/>
      <c r="AS2" s="56"/>
      <c r="AT2" s="54"/>
    </row>
    <row r="3" spans="1:51" ht="5.0999999999999996" customHeight="1" x14ac:dyDescent="0.15">
      <c r="R3" s="58"/>
      <c r="U3" s="54"/>
      <c r="V3" s="54"/>
      <c r="W3" s="54"/>
      <c r="X3" s="54"/>
      <c r="Y3" s="54"/>
      <c r="Z3" s="54"/>
      <c r="AA3" s="54"/>
      <c r="AB3" s="54"/>
      <c r="AC3" s="54"/>
      <c r="AD3" s="54"/>
      <c r="AE3" s="54"/>
      <c r="AF3" s="54"/>
      <c r="AG3" s="54"/>
      <c r="AH3" s="54"/>
      <c r="AI3" s="54"/>
      <c r="AJ3" s="54"/>
      <c r="AK3" s="54"/>
      <c r="AL3" s="54"/>
      <c r="AM3" s="54"/>
      <c r="AN3" s="54"/>
      <c r="AP3" s="56"/>
      <c r="AQ3" s="54"/>
      <c r="AS3" s="56"/>
      <c r="AT3" s="54"/>
    </row>
    <row r="4" spans="1:51" ht="15" customHeight="1" thickBot="1" x14ac:dyDescent="0.2">
      <c r="A4" s="467" t="s">
        <v>244</v>
      </c>
      <c r="B4" s="467"/>
      <c r="C4" s="467"/>
      <c r="D4" s="467"/>
      <c r="E4" s="467"/>
      <c r="F4" s="467"/>
      <c r="G4" s="467"/>
      <c r="H4" s="467"/>
      <c r="I4" s="467"/>
      <c r="J4" s="467"/>
      <c r="K4" s="467"/>
      <c r="L4" s="467"/>
      <c r="M4" s="467"/>
      <c r="N4" s="467"/>
      <c r="O4" s="467"/>
      <c r="P4" s="467"/>
      <c r="Q4" s="467"/>
      <c r="R4" s="467"/>
      <c r="U4" s="5" t="s">
        <v>666</v>
      </c>
      <c r="V4" s="54"/>
      <c r="W4" s="54"/>
      <c r="X4" s="54"/>
      <c r="Y4" s="54"/>
      <c r="Z4" s="54"/>
      <c r="AA4" s="54"/>
      <c r="AB4" s="54"/>
      <c r="AC4" s="54"/>
      <c r="AD4" s="54"/>
      <c r="AE4" s="54"/>
      <c r="AF4" s="54"/>
      <c r="AG4" s="54"/>
      <c r="AH4" s="54"/>
      <c r="AI4" s="54"/>
      <c r="AJ4" s="54"/>
      <c r="AK4" s="54"/>
      <c r="AL4" s="54"/>
      <c r="AM4" s="54"/>
      <c r="AO4" s="56"/>
      <c r="AP4" s="54"/>
      <c r="AR4" s="56" t="s">
        <v>245</v>
      </c>
      <c r="AS4" s="54"/>
      <c r="AT4" s="54"/>
    </row>
    <row r="5" spans="1:51" ht="15" customHeight="1" thickBot="1" x14ac:dyDescent="0.2">
      <c r="A5" s="467" t="s">
        <v>457</v>
      </c>
      <c r="B5" s="467"/>
      <c r="C5" s="467"/>
      <c r="D5" s="467"/>
      <c r="E5" s="467"/>
      <c r="F5" s="467"/>
      <c r="G5" s="467"/>
      <c r="H5" s="467"/>
      <c r="I5" s="467"/>
      <c r="J5" s="467"/>
      <c r="K5" s="467"/>
      <c r="L5" s="467"/>
      <c r="M5" s="467"/>
      <c r="N5" s="467"/>
      <c r="O5" s="467"/>
      <c r="P5" s="467"/>
      <c r="Q5" s="467"/>
      <c r="R5" s="467"/>
      <c r="S5" s="59"/>
      <c r="T5" s="1057" t="s">
        <v>246</v>
      </c>
      <c r="U5" s="1058"/>
      <c r="V5" s="1058"/>
      <c r="W5" s="1058"/>
      <c r="X5" s="1058"/>
      <c r="Y5" s="1058"/>
      <c r="Z5" s="1058"/>
      <c r="AA5" s="1059"/>
      <c r="AB5" s="1063" t="s">
        <v>247</v>
      </c>
      <c r="AC5" s="1064"/>
      <c r="AD5" s="1064"/>
      <c r="AE5" s="1064"/>
      <c r="AF5" s="1064"/>
      <c r="AG5" s="1067" t="s">
        <v>248</v>
      </c>
      <c r="AH5" s="1067"/>
      <c r="AI5" s="1067"/>
      <c r="AJ5" s="1067"/>
      <c r="AK5" s="1067"/>
      <c r="AL5" s="1067"/>
      <c r="AM5" s="1067"/>
      <c r="AN5" s="1067"/>
      <c r="AO5" s="1076" t="s">
        <v>249</v>
      </c>
      <c r="AP5" s="1076"/>
      <c r="AQ5" s="1076"/>
      <c r="AR5" s="1077"/>
      <c r="AS5" s="54"/>
      <c r="AT5" s="225" t="s">
        <v>254</v>
      </c>
      <c r="AU5" s="131"/>
      <c r="AV5" s="391">
        <v>324435</v>
      </c>
      <c r="AW5" s="389">
        <f>9489+7</f>
        <v>9496</v>
      </c>
      <c r="AX5" s="389">
        <f>12516+7</f>
        <v>12523</v>
      </c>
      <c r="AY5" s="390">
        <f>AX5/AV5*1000</f>
        <v>38.599411284232588</v>
      </c>
    </row>
    <row r="6" spans="1:51" ht="15" customHeight="1" x14ac:dyDescent="0.15">
      <c r="A6" s="1078" t="s">
        <v>458</v>
      </c>
      <c r="B6" s="1078"/>
      <c r="C6" s="1078"/>
      <c r="D6" s="1078"/>
      <c r="E6" s="1078"/>
      <c r="F6" s="1078"/>
      <c r="G6" s="1078"/>
      <c r="H6" s="1078"/>
      <c r="I6" s="1078"/>
      <c r="J6" s="1078"/>
      <c r="K6" s="1078"/>
      <c r="L6" s="1078"/>
      <c r="M6" s="1078"/>
      <c r="N6" s="1078"/>
      <c r="O6" s="1078"/>
      <c r="P6" s="1078"/>
      <c r="Q6" s="1078"/>
      <c r="R6" s="1078"/>
      <c r="S6" s="59"/>
      <c r="T6" s="1060"/>
      <c r="U6" s="1061"/>
      <c r="V6" s="1061"/>
      <c r="W6" s="1061"/>
      <c r="X6" s="1061"/>
      <c r="Y6" s="1061"/>
      <c r="Z6" s="1061"/>
      <c r="AA6" s="1062"/>
      <c r="AB6" s="1065"/>
      <c r="AC6" s="1066"/>
      <c r="AD6" s="1066"/>
      <c r="AE6" s="1066"/>
      <c r="AF6" s="1066"/>
      <c r="AG6" s="1079" t="s">
        <v>250</v>
      </c>
      <c r="AH6" s="1079"/>
      <c r="AI6" s="1079"/>
      <c r="AJ6" s="1079"/>
      <c r="AK6" s="1079" t="s">
        <v>251</v>
      </c>
      <c r="AL6" s="1079"/>
      <c r="AM6" s="1079"/>
      <c r="AN6" s="1079"/>
      <c r="AO6" s="1080" t="s">
        <v>252</v>
      </c>
      <c r="AP6" s="1080"/>
      <c r="AQ6" s="1080"/>
      <c r="AR6" s="1081"/>
      <c r="AS6" s="54"/>
      <c r="AT6" s="225" t="s">
        <v>465</v>
      </c>
      <c r="AU6" s="131"/>
      <c r="AV6" s="391">
        <v>141543</v>
      </c>
      <c r="AW6" s="389">
        <f>3929+23</f>
        <v>3952</v>
      </c>
      <c r="AX6" s="389">
        <f>5247+32</f>
        <v>5279</v>
      </c>
      <c r="AY6" s="390">
        <f t="shared" ref="AY6:AY15" si="0">AX6/AV6*1000</f>
        <v>37.296086701567717</v>
      </c>
    </row>
    <row r="7" spans="1:51" ht="15" customHeight="1" x14ac:dyDescent="0.15">
      <c r="A7" s="467" t="s">
        <v>752</v>
      </c>
      <c r="B7" s="467"/>
      <c r="C7" s="467"/>
      <c r="D7" s="467"/>
      <c r="E7" s="467"/>
      <c r="F7" s="467"/>
      <c r="G7" s="467"/>
      <c r="H7" s="467"/>
      <c r="I7" s="467"/>
      <c r="J7" s="467"/>
      <c r="K7" s="467"/>
      <c r="L7" s="467"/>
      <c r="M7" s="467"/>
      <c r="N7" s="467"/>
      <c r="O7" s="467"/>
      <c r="P7" s="467"/>
      <c r="Q7" s="467"/>
      <c r="R7" s="467"/>
      <c r="S7" s="59"/>
      <c r="T7" s="1082" t="s">
        <v>464</v>
      </c>
      <c r="U7" s="1083"/>
      <c r="V7" s="1083"/>
      <c r="W7" s="1083"/>
      <c r="X7" s="1083"/>
      <c r="Y7" s="1083"/>
      <c r="Z7" s="1083"/>
      <c r="AA7" s="1084"/>
      <c r="AB7" s="1085">
        <f>AB8+AB9</f>
        <v>1466571</v>
      </c>
      <c r="AC7" s="1086"/>
      <c r="AD7" s="1086"/>
      <c r="AE7" s="1086"/>
      <c r="AF7" s="1086"/>
      <c r="AG7" s="1087">
        <f>SUM(AG8:AJ9)</f>
        <v>28479</v>
      </c>
      <c r="AH7" s="1087"/>
      <c r="AI7" s="1087"/>
      <c r="AJ7" s="1087"/>
      <c r="AK7" s="1087">
        <f>SUM(AK8:AN9)</f>
        <v>37092</v>
      </c>
      <c r="AL7" s="1087"/>
      <c r="AM7" s="1087"/>
      <c r="AN7" s="1087"/>
      <c r="AO7" s="1068">
        <f t="shared" ref="AO7:AO20" si="1">AK7/AB7*1000</f>
        <v>25.29164970533305</v>
      </c>
      <c r="AP7" s="1068"/>
      <c r="AQ7" s="1068"/>
      <c r="AR7" s="1069"/>
      <c r="AS7" s="54"/>
      <c r="AT7" s="225" t="s">
        <v>258</v>
      </c>
      <c r="AU7" s="131"/>
      <c r="AV7" s="391">
        <v>97662</v>
      </c>
      <c r="AW7" s="389">
        <f>1840+3</f>
        <v>1843</v>
      </c>
      <c r="AX7" s="389">
        <f>2550+3</f>
        <v>2553</v>
      </c>
      <c r="AY7" s="390">
        <f t="shared" si="0"/>
        <v>26.141180807274068</v>
      </c>
    </row>
    <row r="8" spans="1:51" ht="15" customHeight="1" x14ac:dyDescent="0.15">
      <c r="A8" s="467" t="s">
        <v>708</v>
      </c>
      <c r="B8" s="467"/>
      <c r="C8" s="467"/>
      <c r="D8" s="467"/>
      <c r="E8" s="467"/>
      <c r="F8" s="467"/>
      <c r="G8" s="467"/>
      <c r="H8" s="467"/>
      <c r="I8" s="467"/>
      <c r="J8" s="467"/>
      <c r="K8" s="467"/>
      <c r="L8" s="467"/>
      <c r="M8" s="467"/>
      <c r="N8" s="467"/>
      <c r="O8" s="467"/>
      <c r="P8" s="467"/>
      <c r="Q8" s="467"/>
      <c r="R8" s="467"/>
      <c r="S8" s="59"/>
      <c r="T8" s="1070" t="s">
        <v>253</v>
      </c>
      <c r="U8" s="1071"/>
      <c r="V8" s="1071"/>
      <c r="W8" s="1071"/>
      <c r="X8" s="1071"/>
      <c r="Y8" s="1071"/>
      <c r="Z8" s="1071"/>
      <c r="AA8" s="1072"/>
      <c r="AB8" s="1073">
        <v>333911</v>
      </c>
      <c r="AC8" s="696"/>
      <c r="AD8" s="696"/>
      <c r="AE8" s="696"/>
      <c r="AF8" s="696"/>
      <c r="AG8" s="696">
        <v>3919</v>
      </c>
      <c r="AH8" s="696"/>
      <c r="AI8" s="696"/>
      <c r="AJ8" s="696"/>
      <c r="AK8" s="696">
        <v>4998</v>
      </c>
      <c r="AL8" s="696"/>
      <c r="AM8" s="696"/>
      <c r="AN8" s="696"/>
      <c r="AO8" s="1074">
        <f t="shared" si="1"/>
        <v>14.968060351411005</v>
      </c>
      <c r="AP8" s="1074"/>
      <c r="AQ8" s="1074"/>
      <c r="AR8" s="1075"/>
      <c r="AS8" s="54"/>
      <c r="AT8" s="225" t="s">
        <v>260</v>
      </c>
      <c r="AU8" s="131"/>
      <c r="AV8" s="391">
        <v>61970</v>
      </c>
      <c r="AW8" s="389">
        <f>1108+12</f>
        <v>1120</v>
      </c>
      <c r="AX8" s="389">
        <f>1479+14</f>
        <v>1493</v>
      </c>
      <c r="AY8" s="390">
        <f t="shared" si="0"/>
        <v>24.092302727126029</v>
      </c>
    </row>
    <row r="9" spans="1:51" ht="15" customHeight="1" x14ac:dyDescent="0.15">
      <c r="A9" s="467" t="s">
        <v>709</v>
      </c>
      <c r="B9" s="467"/>
      <c r="C9" s="467"/>
      <c r="D9" s="467"/>
      <c r="E9" s="467"/>
      <c r="F9" s="467"/>
      <c r="G9" s="467"/>
      <c r="H9" s="467"/>
      <c r="I9" s="467"/>
      <c r="J9" s="467"/>
      <c r="K9" s="467"/>
      <c r="L9" s="467"/>
      <c r="M9" s="467"/>
      <c r="N9" s="467"/>
      <c r="O9" s="467"/>
      <c r="P9" s="467"/>
      <c r="Q9" s="467"/>
      <c r="R9" s="467"/>
      <c r="S9" s="59"/>
      <c r="T9" s="1070" t="s">
        <v>436</v>
      </c>
      <c r="U9" s="1071"/>
      <c r="V9" s="1071"/>
      <c r="W9" s="1071"/>
      <c r="X9" s="1071"/>
      <c r="Y9" s="1071"/>
      <c r="Z9" s="1071"/>
      <c r="AA9" s="1072"/>
      <c r="AB9" s="1073">
        <v>1132660</v>
      </c>
      <c r="AC9" s="696"/>
      <c r="AD9" s="696"/>
      <c r="AE9" s="696"/>
      <c r="AF9" s="696"/>
      <c r="AG9" s="696">
        <v>24560</v>
      </c>
      <c r="AH9" s="696"/>
      <c r="AI9" s="696"/>
      <c r="AJ9" s="696"/>
      <c r="AK9" s="696">
        <v>32094</v>
      </c>
      <c r="AL9" s="696"/>
      <c r="AM9" s="696"/>
      <c r="AN9" s="696"/>
      <c r="AO9" s="1074">
        <f t="shared" si="1"/>
        <v>28.335069659032719</v>
      </c>
      <c r="AP9" s="1074"/>
      <c r="AQ9" s="1074"/>
      <c r="AR9" s="1075"/>
      <c r="AS9" s="54"/>
      <c r="AT9" s="225" t="s">
        <v>255</v>
      </c>
      <c r="AU9" s="131"/>
      <c r="AV9" s="391">
        <v>49254</v>
      </c>
      <c r="AW9" s="389">
        <f>863+5</f>
        <v>868</v>
      </c>
      <c r="AX9" s="389">
        <f>1161+11</f>
        <v>1172</v>
      </c>
      <c r="AY9" s="390">
        <f t="shared" si="0"/>
        <v>23.795021724123931</v>
      </c>
    </row>
    <row r="10" spans="1:51" ht="15" customHeight="1" x14ac:dyDescent="0.15">
      <c r="A10" s="467" t="s">
        <v>753</v>
      </c>
      <c r="B10" s="467"/>
      <c r="C10" s="467"/>
      <c r="D10" s="467"/>
      <c r="E10" s="467"/>
      <c r="F10" s="467"/>
      <c r="G10" s="467"/>
      <c r="H10" s="467"/>
      <c r="I10" s="467"/>
      <c r="J10" s="467"/>
      <c r="K10" s="467"/>
      <c r="L10" s="467"/>
      <c r="M10" s="467"/>
      <c r="N10" s="467"/>
      <c r="O10" s="467"/>
      <c r="P10" s="467"/>
      <c r="Q10" s="467"/>
      <c r="R10" s="467"/>
      <c r="S10" s="59"/>
      <c r="T10" s="1070" t="s">
        <v>254</v>
      </c>
      <c r="U10" s="1071"/>
      <c r="V10" s="1071"/>
      <c r="W10" s="1071"/>
      <c r="X10" s="1071"/>
      <c r="Y10" s="1071"/>
      <c r="Z10" s="1071"/>
      <c r="AA10" s="1072"/>
      <c r="AB10" s="1073">
        <v>323217</v>
      </c>
      <c r="AC10" s="696"/>
      <c r="AD10" s="696"/>
      <c r="AE10" s="696"/>
      <c r="AF10" s="696"/>
      <c r="AG10" s="696">
        <v>9708</v>
      </c>
      <c r="AH10" s="696"/>
      <c r="AI10" s="696"/>
      <c r="AJ10" s="696"/>
      <c r="AK10" s="696">
        <v>12650</v>
      </c>
      <c r="AL10" s="696"/>
      <c r="AM10" s="696"/>
      <c r="AN10" s="696"/>
      <c r="AO10" s="1074">
        <f t="shared" si="1"/>
        <v>39.137792875993526</v>
      </c>
      <c r="AP10" s="1074"/>
      <c r="AQ10" s="1074"/>
      <c r="AR10" s="1075"/>
      <c r="AS10" s="54"/>
      <c r="AT10" s="226" t="s">
        <v>467</v>
      </c>
      <c r="AU10" s="77"/>
      <c r="AV10" s="396">
        <v>113578</v>
      </c>
      <c r="AW10" s="394">
        <v>1914</v>
      </c>
      <c r="AX10" s="394">
        <v>2577</v>
      </c>
      <c r="AY10" s="395">
        <f t="shared" si="0"/>
        <v>22.689253200443748</v>
      </c>
    </row>
    <row r="11" spans="1:51" ht="15" customHeight="1" x14ac:dyDescent="0.15">
      <c r="A11" s="467" t="s">
        <v>711</v>
      </c>
      <c r="B11" s="467"/>
      <c r="C11" s="467"/>
      <c r="D11" s="467"/>
      <c r="E11" s="467"/>
      <c r="F11" s="467"/>
      <c r="G11" s="467"/>
      <c r="H11" s="467"/>
      <c r="I11" s="467"/>
      <c r="J11" s="467"/>
      <c r="K11" s="467"/>
      <c r="L11" s="467"/>
      <c r="M11" s="467"/>
      <c r="N11" s="467"/>
      <c r="O11" s="467"/>
      <c r="P11" s="467"/>
      <c r="Q11" s="467"/>
      <c r="R11" s="467"/>
      <c r="T11" s="1070" t="s">
        <v>465</v>
      </c>
      <c r="U11" s="1071"/>
      <c r="V11" s="1071"/>
      <c r="W11" s="1071"/>
      <c r="X11" s="1071"/>
      <c r="Y11" s="1071"/>
      <c r="Z11" s="1071"/>
      <c r="AA11" s="1072"/>
      <c r="AB11" s="1073">
        <v>141540</v>
      </c>
      <c r="AC11" s="696"/>
      <c r="AD11" s="696"/>
      <c r="AE11" s="696"/>
      <c r="AF11" s="696"/>
      <c r="AG11" s="696">
        <v>4061</v>
      </c>
      <c r="AH11" s="696"/>
      <c r="AI11" s="696"/>
      <c r="AJ11" s="696"/>
      <c r="AK11" s="696">
        <v>5313</v>
      </c>
      <c r="AL11" s="696"/>
      <c r="AM11" s="696"/>
      <c r="AN11" s="696"/>
      <c r="AO11" s="1074">
        <f t="shared" si="1"/>
        <v>37.537091988130562</v>
      </c>
      <c r="AP11" s="1074"/>
      <c r="AQ11" s="1074"/>
      <c r="AR11" s="1075"/>
      <c r="AS11" s="54"/>
      <c r="AT11" s="225" t="s">
        <v>466</v>
      </c>
      <c r="AU11" s="131"/>
      <c r="AV11" s="391">
        <v>122702</v>
      </c>
      <c r="AW11" s="389">
        <f>2131+12</f>
        <v>2143</v>
      </c>
      <c r="AX11" s="389">
        <f>2746+19</f>
        <v>2765</v>
      </c>
      <c r="AY11" s="390">
        <f t="shared" si="0"/>
        <v>22.534270020048574</v>
      </c>
    </row>
    <row r="12" spans="1:51" ht="15" customHeight="1" x14ac:dyDescent="0.15">
      <c r="A12" s="10" t="s">
        <v>710</v>
      </c>
      <c r="B12" s="10"/>
      <c r="C12" s="10"/>
      <c r="D12" s="10"/>
      <c r="E12" s="10"/>
      <c r="F12" s="10"/>
      <c r="G12" s="10"/>
      <c r="H12" s="10"/>
      <c r="I12" s="10"/>
      <c r="J12" s="10"/>
      <c r="K12" s="10"/>
      <c r="L12" s="10"/>
      <c r="M12" s="10"/>
      <c r="N12" s="10"/>
      <c r="O12" s="10"/>
      <c r="P12" s="10"/>
      <c r="Q12" s="10"/>
      <c r="R12" s="10"/>
      <c r="T12" s="1070" t="s">
        <v>255</v>
      </c>
      <c r="U12" s="1071"/>
      <c r="V12" s="1071"/>
      <c r="W12" s="1071"/>
      <c r="X12" s="1071"/>
      <c r="Y12" s="1071"/>
      <c r="Z12" s="1071"/>
      <c r="AA12" s="1072"/>
      <c r="AB12" s="1073">
        <v>48377</v>
      </c>
      <c r="AC12" s="696"/>
      <c r="AD12" s="696"/>
      <c r="AE12" s="696"/>
      <c r="AF12" s="696"/>
      <c r="AG12" s="696">
        <v>834</v>
      </c>
      <c r="AH12" s="696"/>
      <c r="AI12" s="696"/>
      <c r="AJ12" s="696"/>
      <c r="AK12" s="696">
        <v>1106</v>
      </c>
      <c r="AL12" s="696"/>
      <c r="AM12" s="696"/>
      <c r="AN12" s="696"/>
      <c r="AO12" s="1074">
        <f>AK12/AB12*1000</f>
        <v>22.862103892345537</v>
      </c>
      <c r="AP12" s="1074"/>
      <c r="AQ12" s="1074"/>
      <c r="AR12" s="1075"/>
      <c r="AS12" s="54"/>
      <c r="AT12" s="225" t="s">
        <v>256</v>
      </c>
      <c r="AU12" s="131"/>
      <c r="AV12" s="391">
        <v>53778</v>
      </c>
      <c r="AW12" s="389">
        <f>909+3</f>
        <v>912</v>
      </c>
      <c r="AX12" s="389">
        <f>1190+8</f>
        <v>1198</v>
      </c>
      <c r="AY12" s="390">
        <f t="shared" si="0"/>
        <v>22.276767451374166</v>
      </c>
    </row>
    <row r="13" spans="1:51" ht="15" customHeight="1" x14ac:dyDescent="0.15">
      <c r="A13" s="467"/>
      <c r="B13" s="467"/>
      <c r="C13" s="467"/>
      <c r="D13" s="467"/>
      <c r="E13" s="467"/>
      <c r="F13" s="467"/>
      <c r="G13" s="467"/>
      <c r="H13" s="467"/>
      <c r="I13" s="467"/>
      <c r="J13" s="467"/>
      <c r="K13" s="467"/>
      <c r="L13" s="467"/>
      <c r="M13" s="467"/>
      <c r="N13" s="467"/>
      <c r="O13" s="467"/>
      <c r="P13" s="467"/>
      <c r="Q13" s="467"/>
      <c r="R13" s="467"/>
      <c r="S13" s="131"/>
      <c r="T13" s="1070" t="s">
        <v>256</v>
      </c>
      <c r="U13" s="1071"/>
      <c r="V13" s="1071"/>
      <c r="W13" s="1071"/>
      <c r="X13" s="1071"/>
      <c r="Y13" s="1071"/>
      <c r="Z13" s="1071"/>
      <c r="AA13" s="1072"/>
      <c r="AB13" s="1073">
        <v>53847</v>
      </c>
      <c r="AC13" s="696"/>
      <c r="AD13" s="696"/>
      <c r="AE13" s="696"/>
      <c r="AF13" s="696"/>
      <c r="AG13" s="696">
        <v>872</v>
      </c>
      <c r="AH13" s="696"/>
      <c r="AI13" s="696"/>
      <c r="AJ13" s="696"/>
      <c r="AK13" s="696">
        <v>1113</v>
      </c>
      <c r="AL13" s="696"/>
      <c r="AM13" s="696"/>
      <c r="AN13" s="696"/>
      <c r="AO13" s="1074">
        <f t="shared" si="1"/>
        <v>20.669675190818428</v>
      </c>
      <c r="AP13" s="1074"/>
      <c r="AQ13" s="1074"/>
      <c r="AR13" s="1075"/>
      <c r="AS13" s="54"/>
      <c r="AT13" s="225" t="s">
        <v>257</v>
      </c>
      <c r="AU13" s="131"/>
      <c r="AV13" s="391">
        <v>60963</v>
      </c>
      <c r="AW13" s="389">
        <f>933+6</f>
        <v>939</v>
      </c>
      <c r="AX13" s="389">
        <f>1221+8</f>
        <v>1229</v>
      </c>
      <c r="AY13" s="390">
        <f t="shared" si="0"/>
        <v>20.159769040237524</v>
      </c>
    </row>
    <row r="14" spans="1:51" ht="15" customHeight="1" x14ac:dyDescent="0.15">
      <c r="A14" s="54"/>
      <c r="B14" s="54"/>
      <c r="C14" s="54"/>
      <c r="D14" s="54"/>
      <c r="E14" s="54"/>
      <c r="F14" s="54"/>
      <c r="G14" s="54"/>
      <c r="H14" s="54"/>
      <c r="I14" s="54"/>
      <c r="J14" s="54"/>
      <c r="K14" s="54"/>
      <c r="L14" s="54"/>
      <c r="M14" s="54"/>
      <c r="N14" s="54"/>
      <c r="O14" s="54"/>
      <c r="P14" s="54"/>
      <c r="T14" s="1070" t="s">
        <v>257</v>
      </c>
      <c r="U14" s="1071"/>
      <c r="V14" s="1071"/>
      <c r="W14" s="1071"/>
      <c r="X14" s="1071"/>
      <c r="Y14" s="1071"/>
      <c r="Z14" s="1071"/>
      <c r="AA14" s="1072"/>
      <c r="AB14" s="1073">
        <v>61550</v>
      </c>
      <c r="AC14" s="696"/>
      <c r="AD14" s="696"/>
      <c r="AE14" s="696"/>
      <c r="AF14" s="696"/>
      <c r="AG14" s="696">
        <v>959</v>
      </c>
      <c r="AH14" s="696"/>
      <c r="AI14" s="696"/>
      <c r="AJ14" s="696"/>
      <c r="AK14" s="696">
        <v>1230</v>
      </c>
      <c r="AL14" s="696"/>
      <c r="AM14" s="696"/>
      <c r="AN14" s="696"/>
      <c r="AO14" s="1074">
        <f t="shared" si="1"/>
        <v>19.983753046303818</v>
      </c>
      <c r="AP14" s="1074"/>
      <c r="AQ14" s="1074"/>
      <c r="AR14" s="1075"/>
      <c r="AS14" s="54"/>
      <c r="AT14" s="225" t="s">
        <v>259</v>
      </c>
      <c r="AU14" s="131"/>
      <c r="AV14" s="391">
        <v>62779</v>
      </c>
      <c r="AW14" s="389">
        <f>523+4</f>
        <v>527</v>
      </c>
      <c r="AX14" s="389">
        <f>699+7</f>
        <v>706</v>
      </c>
      <c r="AY14" s="390">
        <f t="shared" si="0"/>
        <v>11.245798754360536</v>
      </c>
    </row>
    <row r="15" spans="1:51" ht="15" customHeight="1" thickBot="1" x14ac:dyDescent="0.2">
      <c r="A15" s="54"/>
      <c r="B15" s="54"/>
      <c r="C15" s="54"/>
      <c r="D15" s="54"/>
      <c r="E15" s="54"/>
      <c r="F15" s="54"/>
      <c r="G15" s="54"/>
      <c r="H15" s="54"/>
      <c r="I15" s="54"/>
      <c r="J15" s="54"/>
      <c r="K15" s="54"/>
      <c r="L15" s="54"/>
      <c r="M15" s="54"/>
      <c r="N15" s="54"/>
      <c r="O15" s="54"/>
      <c r="P15" s="54"/>
      <c r="T15" s="1070" t="s">
        <v>466</v>
      </c>
      <c r="U15" s="1071"/>
      <c r="V15" s="1071"/>
      <c r="W15" s="1071"/>
      <c r="X15" s="1071"/>
      <c r="Y15" s="1071"/>
      <c r="Z15" s="1071"/>
      <c r="AA15" s="1072"/>
      <c r="AB15" s="1073">
        <v>123308</v>
      </c>
      <c r="AC15" s="696"/>
      <c r="AD15" s="696"/>
      <c r="AE15" s="696"/>
      <c r="AF15" s="696"/>
      <c r="AG15" s="696">
        <v>2204</v>
      </c>
      <c r="AH15" s="696"/>
      <c r="AI15" s="696"/>
      <c r="AJ15" s="696"/>
      <c r="AK15" s="696">
        <v>2805</v>
      </c>
      <c r="AL15" s="696"/>
      <c r="AM15" s="696"/>
      <c r="AN15" s="696"/>
      <c r="AO15" s="1074">
        <f t="shared" si="1"/>
        <v>22.747915788107825</v>
      </c>
      <c r="AP15" s="1074"/>
      <c r="AQ15" s="1074"/>
      <c r="AR15" s="1075"/>
      <c r="AS15" s="54"/>
      <c r="AT15" s="224" t="s">
        <v>261</v>
      </c>
      <c r="AU15" s="223"/>
      <c r="AV15" s="392">
        <v>43285</v>
      </c>
      <c r="AW15" s="393">
        <f>334+3</f>
        <v>337</v>
      </c>
      <c r="AX15" s="393">
        <f>423+4</f>
        <v>427</v>
      </c>
      <c r="AY15" s="222">
        <f t="shared" si="0"/>
        <v>9.8648492549382016</v>
      </c>
    </row>
    <row r="16" spans="1:51" ht="15" customHeight="1" x14ac:dyDescent="0.15">
      <c r="A16" s="54"/>
      <c r="B16" s="54"/>
      <c r="C16" s="54"/>
      <c r="D16" s="54"/>
      <c r="E16" s="54"/>
      <c r="F16" s="54"/>
      <c r="G16" s="54"/>
      <c r="H16" s="131"/>
      <c r="I16" s="54"/>
      <c r="J16" s="54"/>
      <c r="K16" s="54"/>
      <c r="L16" s="54"/>
      <c r="M16" s="54"/>
      <c r="N16" s="54"/>
      <c r="O16" s="54"/>
      <c r="P16" s="54"/>
      <c r="T16" s="1070" t="s">
        <v>258</v>
      </c>
      <c r="U16" s="1071"/>
      <c r="V16" s="1071"/>
      <c r="W16" s="1071"/>
      <c r="X16" s="1071"/>
      <c r="Y16" s="1071"/>
      <c r="Z16" s="1071"/>
      <c r="AA16" s="1072"/>
      <c r="AB16" s="1073">
        <v>97845</v>
      </c>
      <c r="AC16" s="696"/>
      <c r="AD16" s="696"/>
      <c r="AE16" s="696"/>
      <c r="AF16" s="696"/>
      <c r="AG16" s="696">
        <v>1937</v>
      </c>
      <c r="AH16" s="696"/>
      <c r="AI16" s="696"/>
      <c r="AJ16" s="696"/>
      <c r="AK16" s="696">
        <v>2667</v>
      </c>
      <c r="AL16" s="696"/>
      <c r="AM16" s="696"/>
      <c r="AN16" s="696"/>
      <c r="AO16" s="1074">
        <f t="shared" si="1"/>
        <v>27.25739690326537</v>
      </c>
      <c r="AP16" s="1074"/>
      <c r="AQ16" s="1074"/>
      <c r="AR16" s="1075"/>
      <c r="AS16" s="54"/>
      <c r="AT16" s="54"/>
    </row>
    <row r="17" spans="1:46" ht="15" customHeight="1" x14ac:dyDescent="0.15">
      <c r="A17" s="54"/>
      <c r="B17" s="54"/>
      <c r="C17" s="54"/>
      <c r="D17" s="54"/>
      <c r="E17" s="54"/>
      <c r="F17" s="54"/>
      <c r="G17" s="54"/>
      <c r="H17" s="54"/>
      <c r="I17" s="54"/>
      <c r="J17" s="54"/>
      <c r="K17" s="54"/>
      <c r="L17" s="54"/>
      <c r="M17" s="54"/>
      <c r="N17" s="54"/>
      <c r="O17" s="54"/>
      <c r="P17" s="54"/>
      <c r="T17" s="1082" t="s">
        <v>467</v>
      </c>
      <c r="U17" s="1083"/>
      <c r="V17" s="1083"/>
      <c r="W17" s="1083"/>
      <c r="X17" s="1083"/>
      <c r="Y17" s="1083"/>
      <c r="Z17" s="1083"/>
      <c r="AA17" s="1084"/>
      <c r="AB17" s="1095">
        <v>113447</v>
      </c>
      <c r="AC17" s="1096"/>
      <c r="AD17" s="1096"/>
      <c r="AE17" s="1096"/>
      <c r="AF17" s="1096"/>
      <c r="AG17" s="1096">
        <v>1970</v>
      </c>
      <c r="AH17" s="1096"/>
      <c r="AI17" s="1096"/>
      <c r="AJ17" s="1096"/>
      <c r="AK17" s="1096">
        <v>2627</v>
      </c>
      <c r="AL17" s="1096"/>
      <c r="AM17" s="1096"/>
      <c r="AN17" s="1096"/>
      <c r="AO17" s="1097">
        <f t="shared" si="1"/>
        <v>23.156187470801346</v>
      </c>
      <c r="AP17" s="1097"/>
      <c r="AQ17" s="1097"/>
      <c r="AR17" s="1098"/>
      <c r="AS17" s="54"/>
      <c r="AT17" s="54"/>
    </row>
    <row r="18" spans="1:46" ht="15" customHeight="1" x14ac:dyDescent="0.15">
      <c r="A18" s="54"/>
      <c r="B18" s="54"/>
      <c r="C18" s="54"/>
      <c r="D18" s="54"/>
      <c r="E18" s="54"/>
      <c r="F18" s="54"/>
      <c r="G18" s="54"/>
      <c r="H18" s="54"/>
      <c r="I18" s="54"/>
      <c r="J18" s="54"/>
      <c r="K18" s="54"/>
      <c r="L18" s="54"/>
      <c r="M18" s="54"/>
      <c r="N18" s="54"/>
      <c r="O18" s="54"/>
      <c r="P18" s="54"/>
      <c r="T18" s="1070" t="s">
        <v>259</v>
      </c>
      <c r="U18" s="1071"/>
      <c r="V18" s="1071"/>
      <c r="W18" s="1071"/>
      <c r="X18" s="1071"/>
      <c r="Y18" s="1071"/>
      <c r="Z18" s="1071"/>
      <c r="AA18" s="1072"/>
      <c r="AB18" s="1073">
        <v>63695</v>
      </c>
      <c r="AC18" s="696"/>
      <c r="AD18" s="696"/>
      <c r="AE18" s="696"/>
      <c r="AF18" s="696"/>
      <c r="AG18" s="696">
        <v>533</v>
      </c>
      <c r="AH18" s="696"/>
      <c r="AI18" s="696"/>
      <c r="AJ18" s="696"/>
      <c r="AK18" s="696">
        <v>710</v>
      </c>
      <c r="AL18" s="696"/>
      <c r="AM18" s="696"/>
      <c r="AN18" s="696"/>
      <c r="AO18" s="1074">
        <f t="shared" si="1"/>
        <v>11.146871810974174</v>
      </c>
      <c r="AP18" s="1074"/>
      <c r="AQ18" s="1074"/>
      <c r="AR18" s="1075"/>
      <c r="AS18" s="54"/>
      <c r="AT18" s="54"/>
    </row>
    <row r="19" spans="1:46" ht="15" customHeight="1" x14ac:dyDescent="0.15">
      <c r="A19" s="54"/>
      <c r="B19" s="54"/>
      <c r="C19" s="54"/>
      <c r="D19" s="54"/>
      <c r="E19" s="54"/>
      <c r="F19" s="54"/>
      <c r="G19" s="54"/>
      <c r="H19" s="54"/>
      <c r="I19" s="54"/>
      <c r="J19" s="54"/>
      <c r="K19" s="54"/>
      <c r="L19" s="54"/>
      <c r="M19" s="54"/>
      <c r="N19" s="54"/>
      <c r="O19" s="54"/>
      <c r="P19" s="54"/>
      <c r="T19" s="1070" t="s">
        <v>260</v>
      </c>
      <c r="U19" s="1071"/>
      <c r="V19" s="1071"/>
      <c r="W19" s="1071"/>
      <c r="X19" s="1071"/>
      <c r="Y19" s="1071"/>
      <c r="Z19" s="1071"/>
      <c r="AA19" s="1072"/>
      <c r="AB19" s="1073">
        <v>62146</v>
      </c>
      <c r="AC19" s="696"/>
      <c r="AD19" s="696"/>
      <c r="AE19" s="696"/>
      <c r="AF19" s="696"/>
      <c r="AG19" s="696">
        <v>1136</v>
      </c>
      <c r="AH19" s="696"/>
      <c r="AI19" s="696"/>
      <c r="AJ19" s="696"/>
      <c r="AK19" s="696">
        <v>1461</v>
      </c>
      <c r="AL19" s="696"/>
      <c r="AM19" s="696"/>
      <c r="AN19" s="696"/>
      <c r="AO19" s="1074">
        <f t="shared" si="1"/>
        <v>23.509155858784151</v>
      </c>
      <c r="AP19" s="1074"/>
      <c r="AQ19" s="1074"/>
      <c r="AR19" s="1075"/>
      <c r="AS19" s="54"/>
      <c r="AT19" s="54"/>
    </row>
    <row r="20" spans="1:46" ht="15" customHeight="1" thickBot="1" x14ac:dyDescent="0.2">
      <c r="A20" s="54"/>
      <c r="B20" s="54"/>
      <c r="C20" s="54"/>
      <c r="D20" s="54"/>
      <c r="E20" s="54"/>
      <c r="F20" s="54"/>
      <c r="G20" s="54"/>
      <c r="H20" s="54"/>
      <c r="I20" s="54"/>
      <c r="J20" s="54"/>
      <c r="K20" s="54"/>
      <c r="L20" s="54"/>
      <c r="M20" s="54"/>
      <c r="N20" s="54"/>
      <c r="O20" s="54"/>
      <c r="P20" s="54"/>
      <c r="T20" s="1088" t="s">
        <v>261</v>
      </c>
      <c r="U20" s="1089"/>
      <c r="V20" s="1089"/>
      <c r="W20" s="1089"/>
      <c r="X20" s="1089"/>
      <c r="Y20" s="1089"/>
      <c r="Z20" s="1089"/>
      <c r="AA20" s="1090"/>
      <c r="AB20" s="1091">
        <v>43688</v>
      </c>
      <c r="AC20" s="1092"/>
      <c r="AD20" s="1092"/>
      <c r="AE20" s="1092"/>
      <c r="AF20" s="1092"/>
      <c r="AG20" s="1092">
        <v>336</v>
      </c>
      <c r="AH20" s="1092"/>
      <c r="AI20" s="1092"/>
      <c r="AJ20" s="1092"/>
      <c r="AK20" s="1092">
        <v>412</v>
      </c>
      <c r="AL20" s="1092"/>
      <c r="AM20" s="1092"/>
      <c r="AN20" s="1092"/>
      <c r="AO20" s="1093">
        <f t="shared" si="1"/>
        <v>9.4305072331074893</v>
      </c>
      <c r="AP20" s="1093"/>
      <c r="AQ20" s="1093"/>
      <c r="AR20" s="1094"/>
      <c r="AS20" s="54"/>
      <c r="AT20" s="54"/>
    </row>
    <row r="21" spans="1:46" ht="15" customHeight="1" x14ac:dyDescent="0.15">
      <c r="A21" s="54"/>
      <c r="B21" s="54"/>
      <c r="C21" s="54"/>
      <c r="D21" s="54"/>
      <c r="E21" s="54"/>
      <c r="F21" s="54"/>
      <c r="G21" s="54"/>
      <c r="H21" s="54"/>
      <c r="I21" s="54"/>
      <c r="J21" s="54"/>
      <c r="K21" s="54"/>
      <c r="L21" s="54"/>
      <c r="M21" s="54"/>
      <c r="N21" s="54"/>
      <c r="O21" s="54"/>
      <c r="P21" s="54"/>
      <c r="Q21" s="54"/>
      <c r="R21" s="54"/>
      <c r="T21" s="59"/>
      <c r="U21" s="131" t="s">
        <v>262</v>
      </c>
      <c r="V21" s="131"/>
      <c r="W21" s="131"/>
      <c r="X21" s="131"/>
      <c r="Y21" s="131"/>
      <c r="Z21" s="131"/>
      <c r="AA21" s="131"/>
      <c r="AB21" s="54"/>
      <c r="AC21" s="54"/>
      <c r="AD21" s="54"/>
      <c r="AE21" s="54"/>
      <c r="AF21" s="54"/>
      <c r="AG21" s="54"/>
      <c r="AH21" s="54"/>
      <c r="AI21" s="54"/>
      <c r="AJ21" s="54"/>
      <c r="AK21" s="54"/>
      <c r="AL21" s="54"/>
      <c r="AO21" s="56"/>
      <c r="AP21" s="54"/>
      <c r="AQ21" s="54"/>
      <c r="AR21" s="56" t="s">
        <v>263</v>
      </c>
      <c r="AS21" s="54"/>
      <c r="AT21" s="54"/>
    </row>
    <row r="22" spans="1:46" ht="15" customHeight="1" x14ac:dyDescent="0.15">
      <c r="A22" s="54"/>
      <c r="B22" s="54"/>
      <c r="C22" s="54"/>
      <c r="D22" s="54"/>
      <c r="E22" s="54"/>
      <c r="F22" s="54"/>
      <c r="G22" s="54"/>
      <c r="H22" s="54"/>
      <c r="I22" s="54"/>
      <c r="J22" s="54"/>
      <c r="K22" s="54"/>
      <c r="L22" s="54"/>
      <c r="M22" s="54"/>
      <c r="N22" s="54"/>
      <c r="O22" s="54"/>
      <c r="P22" s="54"/>
      <c r="Q22" s="54"/>
      <c r="R22" s="54"/>
      <c r="T22" s="59"/>
      <c r="U22" s="131"/>
      <c r="V22" s="131"/>
      <c r="W22" s="131"/>
      <c r="X22" s="131"/>
      <c r="Y22" s="131"/>
      <c r="Z22" s="131"/>
      <c r="AA22" s="131"/>
      <c r="AB22" s="54"/>
      <c r="AC22" s="54"/>
      <c r="AD22" s="54"/>
      <c r="AE22" s="54"/>
      <c r="AF22" s="54"/>
      <c r="AG22" s="54"/>
      <c r="AH22" s="54"/>
      <c r="AI22" s="54"/>
      <c r="AJ22" s="54"/>
      <c r="AK22" s="54"/>
      <c r="AL22" s="54"/>
      <c r="AO22" s="56"/>
      <c r="AP22" s="54"/>
      <c r="AQ22" s="54"/>
      <c r="AR22" s="56"/>
      <c r="AS22" s="54"/>
      <c r="AT22" s="54"/>
    </row>
    <row r="23" spans="1:46" ht="15" customHeight="1" thickBot="1" x14ac:dyDescent="0.2">
      <c r="A23" s="54" t="s">
        <v>468</v>
      </c>
      <c r="B23" s="54"/>
      <c r="C23" s="54"/>
      <c r="D23" s="54"/>
      <c r="E23" s="54"/>
      <c r="F23" s="54"/>
      <c r="G23" s="54"/>
      <c r="H23" s="54"/>
      <c r="I23" s="54"/>
      <c r="J23" s="54"/>
      <c r="K23" s="54"/>
      <c r="L23" s="54"/>
      <c r="M23" s="54"/>
      <c r="N23" s="54"/>
      <c r="O23" s="54"/>
      <c r="P23" s="54"/>
      <c r="Q23" s="54"/>
      <c r="R23" s="60"/>
      <c r="S23" s="61"/>
      <c r="T23" s="59"/>
      <c r="W23" s="54"/>
      <c r="X23" s="54"/>
      <c r="Y23" s="54"/>
      <c r="Z23" s="54"/>
      <c r="AA23" s="54"/>
      <c r="AB23" s="54"/>
      <c r="AC23" s="54"/>
      <c r="AD23" s="54"/>
      <c r="AE23" s="54"/>
      <c r="AF23" s="54"/>
      <c r="AG23" s="54"/>
      <c r="AH23" s="54"/>
      <c r="AI23" s="54"/>
      <c r="AJ23" s="54"/>
      <c r="AK23" s="54"/>
      <c r="AL23" s="54"/>
      <c r="AM23" s="54"/>
      <c r="AO23" s="383"/>
      <c r="AP23" s="54"/>
      <c r="AQ23" s="54"/>
      <c r="AR23" s="383" t="s">
        <v>245</v>
      </c>
      <c r="AS23" s="54"/>
      <c r="AT23" s="54"/>
    </row>
    <row r="24" spans="1:46" ht="20.100000000000001" customHeight="1" thickBot="1" x14ac:dyDescent="0.2">
      <c r="A24" s="1099" t="s">
        <v>264</v>
      </c>
      <c r="B24" s="1064" t="s">
        <v>265</v>
      </c>
      <c r="C24" s="1064"/>
      <c r="D24" s="1064" t="s">
        <v>266</v>
      </c>
      <c r="E24" s="1064"/>
      <c r="F24" s="1064"/>
      <c r="G24" s="1064" t="s">
        <v>267</v>
      </c>
      <c r="H24" s="1064"/>
      <c r="I24" s="1064"/>
      <c r="J24" s="1064"/>
      <c r="K24" s="1064"/>
      <c r="L24" s="1064" t="s">
        <v>268</v>
      </c>
      <c r="M24" s="1064"/>
      <c r="N24" s="1064"/>
      <c r="O24" s="1064" t="s">
        <v>269</v>
      </c>
      <c r="P24" s="1064"/>
      <c r="Q24" s="1064"/>
      <c r="R24" s="1064"/>
      <c r="S24" s="1064"/>
      <c r="T24" s="1064" t="s">
        <v>270</v>
      </c>
      <c r="U24" s="1064"/>
      <c r="V24" s="1064"/>
      <c r="W24" s="1064"/>
      <c r="X24" s="1064"/>
      <c r="Y24" s="1064"/>
      <c r="Z24" s="1064"/>
      <c r="AA24" s="1064"/>
      <c r="AB24" s="1064" t="s">
        <v>271</v>
      </c>
      <c r="AC24" s="1064"/>
      <c r="AD24" s="1064"/>
      <c r="AE24" s="1064"/>
      <c r="AF24" s="1064" t="s">
        <v>272</v>
      </c>
      <c r="AG24" s="1064"/>
      <c r="AH24" s="1064"/>
      <c r="AI24" s="1064"/>
      <c r="AJ24" s="1100" t="s">
        <v>273</v>
      </c>
      <c r="AK24" s="1058"/>
      <c r="AL24" s="1058"/>
      <c r="AM24" s="1058"/>
      <c r="AN24" s="1101"/>
      <c r="AO24" s="1103" t="s">
        <v>469</v>
      </c>
      <c r="AP24" s="1104"/>
      <c r="AQ24" s="1105"/>
      <c r="AR24" s="1106"/>
      <c r="AS24" s="131"/>
    </row>
    <row r="25" spans="1:46" ht="20.100000000000001" customHeight="1" x14ac:dyDescent="0.15">
      <c r="A25" s="1099"/>
      <c r="B25" s="1064"/>
      <c r="C25" s="1064"/>
      <c r="D25" s="1064"/>
      <c r="E25" s="1064"/>
      <c r="F25" s="1064"/>
      <c r="G25" s="1079" t="s">
        <v>274</v>
      </c>
      <c r="H25" s="1079"/>
      <c r="I25" s="1079"/>
      <c r="J25" s="1079" t="s">
        <v>275</v>
      </c>
      <c r="K25" s="1079"/>
      <c r="L25" s="1064"/>
      <c r="M25" s="1064"/>
      <c r="N25" s="1064"/>
      <c r="O25" s="1079" t="s">
        <v>274</v>
      </c>
      <c r="P25" s="1079"/>
      <c r="Q25" s="1079"/>
      <c r="R25" s="1079" t="s">
        <v>276</v>
      </c>
      <c r="S25" s="1079"/>
      <c r="T25" s="1102" t="s">
        <v>494</v>
      </c>
      <c r="U25" s="1102"/>
      <c r="V25" s="1102"/>
      <c r="W25" s="1102" t="s">
        <v>495</v>
      </c>
      <c r="X25" s="1102"/>
      <c r="Y25" s="1102"/>
      <c r="Z25" s="1102"/>
      <c r="AA25" s="1102"/>
      <c r="AB25" s="1102" t="s">
        <v>494</v>
      </c>
      <c r="AC25" s="1102"/>
      <c r="AD25" s="1102" t="s">
        <v>495</v>
      </c>
      <c r="AE25" s="1102"/>
      <c r="AF25" s="1102" t="s">
        <v>494</v>
      </c>
      <c r="AG25" s="1102"/>
      <c r="AH25" s="1102" t="s">
        <v>495</v>
      </c>
      <c r="AI25" s="1102"/>
      <c r="AJ25" s="1102" t="s">
        <v>494</v>
      </c>
      <c r="AK25" s="1102"/>
      <c r="AL25" s="1102" t="s">
        <v>495</v>
      </c>
      <c r="AM25" s="1102"/>
      <c r="AN25" s="1102"/>
      <c r="AO25" s="1102" t="s">
        <v>494</v>
      </c>
      <c r="AP25" s="1102"/>
      <c r="AQ25" s="1107" t="s">
        <v>495</v>
      </c>
      <c r="AR25" s="1108"/>
      <c r="AS25" s="131"/>
    </row>
    <row r="26" spans="1:46" s="57" customFormat="1" ht="17.100000000000001" customHeight="1" x14ac:dyDescent="0.15">
      <c r="A26" s="63" t="s">
        <v>584</v>
      </c>
      <c r="B26" s="1114">
        <v>113893</v>
      </c>
      <c r="C26" s="1115"/>
      <c r="D26" s="1115">
        <v>113893</v>
      </c>
      <c r="E26" s="1115"/>
      <c r="F26" s="1115"/>
      <c r="G26" s="1116">
        <v>1627</v>
      </c>
      <c r="H26" s="1116"/>
      <c r="I26" s="1116"/>
      <c r="J26" s="1115">
        <v>2282</v>
      </c>
      <c r="K26" s="1115"/>
      <c r="L26" s="1117">
        <v>20.04</v>
      </c>
      <c r="M26" s="1117"/>
      <c r="N26" s="1117"/>
      <c r="O26" s="1116">
        <v>1519</v>
      </c>
      <c r="P26" s="1116"/>
      <c r="Q26" s="1116"/>
      <c r="R26" s="387">
        <v>2072</v>
      </c>
      <c r="S26" s="387"/>
      <c r="T26" s="1113">
        <v>1416</v>
      </c>
      <c r="U26" s="1113"/>
      <c r="V26" s="1113"/>
      <c r="W26" s="1113">
        <v>2012</v>
      </c>
      <c r="X26" s="1113"/>
      <c r="Y26" s="1113"/>
      <c r="Z26" s="1113"/>
      <c r="AA26" s="1113"/>
      <c r="AB26" s="1113">
        <v>113</v>
      </c>
      <c r="AC26" s="1113"/>
      <c r="AD26" s="1113">
        <v>182</v>
      </c>
      <c r="AE26" s="1113"/>
      <c r="AF26" s="1113">
        <v>324</v>
      </c>
      <c r="AG26" s="1113"/>
      <c r="AH26" s="1113">
        <v>328</v>
      </c>
      <c r="AI26" s="1113"/>
      <c r="AJ26" s="1113">
        <v>1308</v>
      </c>
      <c r="AK26" s="1113"/>
      <c r="AL26" s="1113">
        <v>1679</v>
      </c>
      <c r="AM26" s="1113"/>
      <c r="AN26" s="1113"/>
      <c r="AO26" s="1113">
        <v>60</v>
      </c>
      <c r="AP26" s="1113"/>
      <c r="AQ26" s="1113">
        <v>69</v>
      </c>
      <c r="AR26" s="1120"/>
      <c r="AS26" s="62"/>
    </row>
    <row r="27" spans="1:46" ht="17.100000000000001" customHeight="1" x14ac:dyDescent="0.15">
      <c r="A27" s="63">
        <v>26</v>
      </c>
      <c r="B27" s="1109">
        <v>113974</v>
      </c>
      <c r="C27" s="1110"/>
      <c r="D27" s="1110">
        <v>113974</v>
      </c>
      <c r="E27" s="1110"/>
      <c r="F27" s="1110"/>
      <c r="G27" s="800">
        <v>1734</v>
      </c>
      <c r="H27" s="800"/>
      <c r="I27" s="800"/>
      <c r="J27" s="1110">
        <v>2362</v>
      </c>
      <c r="K27" s="1110"/>
      <c r="L27" s="1111">
        <v>20.72</v>
      </c>
      <c r="M27" s="1111"/>
      <c r="N27" s="1111"/>
      <c r="O27" s="800">
        <v>1612</v>
      </c>
      <c r="P27" s="800"/>
      <c r="Q27" s="800"/>
      <c r="R27" s="367">
        <v>2145</v>
      </c>
      <c r="S27" s="130"/>
      <c r="T27" s="1112">
        <v>1504</v>
      </c>
      <c r="U27" s="1112"/>
      <c r="V27" s="1112"/>
      <c r="W27" s="1112">
        <v>2076</v>
      </c>
      <c r="X27" s="1112"/>
      <c r="Y27" s="1112"/>
      <c r="Z27" s="1112"/>
      <c r="AA27" s="1112"/>
      <c r="AB27" s="1112">
        <v>121</v>
      </c>
      <c r="AC27" s="1112"/>
      <c r="AD27" s="1112">
        <v>199</v>
      </c>
      <c r="AE27" s="1112"/>
      <c r="AF27" s="1112">
        <v>359</v>
      </c>
      <c r="AG27" s="1112"/>
      <c r="AH27" s="1112">
        <v>364</v>
      </c>
      <c r="AI27" s="1112"/>
      <c r="AJ27" s="1112">
        <v>1373</v>
      </c>
      <c r="AK27" s="1112"/>
      <c r="AL27" s="1112">
        <v>1707</v>
      </c>
      <c r="AM27" s="1112"/>
      <c r="AN27" s="1112"/>
      <c r="AO27" s="1118">
        <v>62</v>
      </c>
      <c r="AP27" s="1118"/>
      <c r="AQ27" s="1118">
        <v>71</v>
      </c>
      <c r="AR27" s="1119"/>
      <c r="AS27" s="62"/>
    </row>
    <row r="28" spans="1:46" ht="17.100000000000001" customHeight="1" x14ac:dyDescent="0.15">
      <c r="A28" s="63">
        <v>27</v>
      </c>
      <c r="B28" s="1109">
        <v>113580</v>
      </c>
      <c r="C28" s="1110"/>
      <c r="D28" s="1110">
        <v>113580</v>
      </c>
      <c r="E28" s="1110"/>
      <c r="F28" s="1110"/>
      <c r="G28" s="800">
        <v>1861</v>
      </c>
      <c r="H28" s="800"/>
      <c r="I28" s="800"/>
      <c r="J28" s="1110">
        <v>2518</v>
      </c>
      <c r="K28" s="1110"/>
      <c r="L28" s="1111">
        <v>22.17</v>
      </c>
      <c r="M28" s="1111"/>
      <c r="N28" s="1111"/>
      <c r="O28" s="800">
        <v>1710</v>
      </c>
      <c r="P28" s="800"/>
      <c r="Q28" s="800"/>
      <c r="R28" s="367">
        <v>2239</v>
      </c>
      <c r="S28" s="7"/>
      <c r="T28" s="1112">
        <v>1605</v>
      </c>
      <c r="U28" s="1112"/>
      <c r="V28" s="1112"/>
      <c r="W28" s="1112">
        <v>2195</v>
      </c>
      <c r="X28" s="1112"/>
      <c r="Y28" s="1112"/>
      <c r="Z28" s="1112"/>
      <c r="AA28" s="1112"/>
      <c r="AB28" s="1112">
        <v>119</v>
      </c>
      <c r="AC28" s="1112"/>
      <c r="AD28" s="1112">
        <v>193</v>
      </c>
      <c r="AE28" s="1112"/>
      <c r="AF28" s="1112">
        <v>404</v>
      </c>
      <c r="AG28" s="1112"/>
      <c r="AH28" s="1112">
        <v>408</v>
      </c>
      <c r="AI28" s="1112"/>
      <c r="AJ28" s="1112">
        <v>1471</v>
      </c>
      <c r="AK28" s="1112"/>
      <c r="AL28" s="1112">
        <v>1874</v>
      </c>
      <c r="AM28" s="1112"/>
      <c r="AN28" s="1112"/>
      <c r="AO28" s="1118">
        <v>71</v>
      </c>
      <c r="AP28" s="1118"/>
      <c r="AQ28" s="1122">
        <v>84</v>
      </c>
      <c r="AR28" s="1119"/>
      <c r="AS28" s="62"/>
    </row>
    <row r="29" spans="1:46" ht="17.100000000000001" customHeight="1" x14ac:dyDescent="0.15">
      <c r="A29" s="180">
        <v>28</v>
      </c>
      <c r="B29" s="1109">
        <v>113578</v>
      </c>
      <c r="C29" s="1109"/>
      <c r="D29" s="1110">
        <v>113578</v>
      </c>
      <c r="E29" s="1110"/>
      <c r="F29" s="1110"/>
      <c r="G29" s="1123">
        <v>1914</v>
      </c>
      <c r="H29" s="1123"/>
      <c r="I29" s="1123"/>
      <c r="J29" s="1110">
        <v>2577</v>
      </c>
      <c r="K29" s="1110"/>
      <c r="L29" s="1124">
        <v>22.69</v>
      </c>
      <c r="M29" s="1124"/>
      <c r="N29" s="1124"/>
      <c r="O29" s="1123">
        <v>1738</v>
      </c>
      <c r="P29" s="1123"/>
      <c r="Q29" s="1123"/>
      <c r="R29" s="386">
        <v>2309</v>
      </c>
      <c r="S29" s="447"/>
      <c r="T29" s="1121">
        <v>1679</v>
      </c>
      <c r="U29" s="1121"/>
      <c r="V29" s="1121"/>
      <c r="W29" s="1121">
        <v>2264</v>
      </c>
      <c r="X29" s="1121"/>
      <c r="Y29" s="1121"/>
      <c r="Z29" s="1121"/>
      <c r="AA29" s="1121"/>
      <c r="AB29" s="1121">
        <v>123</v>
      </c>
      <c r="AC29" s="1121"/>
      <c r="AD29" s="1121">
        <v>209</v>
      </c>
      <c r="AE29" s="1121"/>
      <c r="AF29" s="1121">
        <v>431</v>
      </c>
      <c r="AG29" s="1121"/>
      <c r="AH29" s="1121">
        <v>434</v>
      </c>
      <c r="AI29" s="1121"/>
      <c r="AJ29" s="1121">
        <v>1555</v>
      </c>
      <c r="AK29" s="1121"/>
      <c r="AL29" s="1121">
        <v>1889</v>
      </c>
      <c r="AM29" s="1121"/>
      <c r="AN29" s="1121"/>
      <c r="AO29" s="1125">
        <v>66</v>
      </c>
      <c r="AP29" s="1125"/>
      <c r="AQ29" s="1126">
        <v>81</v>
      </c>
      <c r="AR29" s="1127"/>
      <c r="AS29" s="62"/>
    </row>
    <row r="30" spans="1:46" s="195" customFormat="1" ht="17.100000000000001" customHeight="1" thickBot="1" x14ac:dyDescent="0.2">
      <c r="A30" s="221">
        <v>29</v>
      </c>
      <c r="B30" s="1138">
        <v>113447</v>
      </c>
      <c r="C30" s="1138"/>
      <c r="D30" s="1139">
        <v>113447</v>
      </c>
      <c r="E30" s="1139"/>
      <c r="F30" s="1139"/>
      <c r="G30" s="787">
        <v>1970</v>
      </c>
      <c r="H30" s="787"/>
      <c r="I30" s="787"/>
      <c r="J30" s="1139">
        <v>2627</v>
      </c>
      <c r="K30" s="1139"/>
      <c r="L30" s="1140">
        <v>23.16</v>
      </c>
      <c r="M30" s="1140"/>
      <c r="N30" s="1140"/>
      <c r="O30" s="787">
        <v>1760</v>
      </c>
      <c r="P30" s="787"/>
      <c r="Q30" s="787"/>
      <c r="R30" s="388">
        <v>2314</v>
      </c>
      <c r="S30" s="448"/>
      <c r="T30" s="1132">
        <v>1717</v>
      </c>
      <c r="U30" s="1132"/>
      <c r="V30" s="1132"/>
      <c r="W30" s="1132">
        <v>2298</v>
      </c>
      <c r="X30" s="1132"/>
      <c r="Y30" s="1132"/>
      <c r="Z30" s="1132"/>
      <c r="AA30" s="1132"/>
      <c r="AB30" s="1132">
        <v>128</v>
      </c>
      <c r="AC30" s="1132"/>
      <c r="AD30" s="1132">
        <v>212</v>
      </c>
      <c r="AE30" s="1132"/>
      <c r="AF30" s="1132">
        <v>461</v>
      </c>
      <c r="AG30" s="1132"/>
      <c r="AH30" s="1132">
        <v>469</v>
      </c>
      <c r="AI30" s="1132"/>
      <c r="AJ30" s="1132">
        <v>1597</v>
      </c>
      <c r="AK30" s="1132"/>
      <c r="AL30" s="1132">
        <v>1938</v>
      </c>
      <c r="AM30" s="1132"/>
      <c r="AN30" s="1132"/>
      <c r="AO30" s="1133">
        <v>71</v>
      </c>
      <c r="AP30" s="1133"/>
      <c r="AQ30" s="1134">
        <v>87</v>
      </c>
      <c r="AR30" s="1135"/>
      <c r="AS30" s="196"/>
    </row>
    <row r="31" spans="1:46" ht="15" customHeight="1" x14ac:dyDescent="0.15">
      <c r="A31" s="54" t="s">
        <v>277</v>
      </c>
      <c r="B31" s="64"/>
      <c r="C31" s="64"/>
      <c r="D31" s="64"/>
      <c r="E31" s="64"/>
      <c r="F31" s="64"/>
      <c r="G31" s="64"/>
      <c r="H31" s="65"/>
      <c r="I31" s="65"/>
      <c r="J31" s="65"/>
      <c r="K31" s="64"/>
      <c r="L31" s="64"/>
      <c r="M31" s="64"/>
      <c r="N31" s="64"/>
      <c r="O31" s="64"/>
      <c r="P31" s="64"/>
      <c r="Q31" s="64"/>
      <c r="R31" s="64"/>
      <c r="S31" s="59"/>
      <c r="T31" s="59"/>
      <c r="U31" s="131"/>
      <c r="V31" s="131"/>
      <c r="AA31" s="54"/>
      <c r="AB31" s="54"/>
      <c r="AC31" s="56"/>
      <c r="AD31" s="54"/>
      <c r="AE31" s="54"/>
      <c r="AF31" s="54"/>
      <c r="AG31" s="54"/>
      <c r="AH31" s="54"/>
      <c r="AJ31" s="54"/>
      <c r="AK31" s="54"/>
      <c r="AN31" s="1136" t="s">
        <v>263</v>
      </c>
      <c r="AO31" s="1136"/>
      <c r="AP31" s="1136"/>
      <c r="AQ31" s="1136"/>
      <c r="AR31" s="1136"/>
      <c r="AS31" s="59"/>
    </row>
    <row r="32" spans="1:46" ht="9.75" customHeight="1" x14ac:dyDescent="0.15">
      <c r="A32" s="1137" t="s">
        <v>278</v>
      </c>
      <c r="B32" s="1137"/>
      <c r="C32" s="1137"/>
      <c r="D32" s="1137"/>
      <c r="E32" s="54"/>
      <c r="F32" s="54"/>
      <c r="G32" s="54"/>
      <c r="H32" s="54"/>
      <c r="I32" s="54"/>
      <c r="J32" s="54"/>
      <c r="K32" s="54"/>
      <c r="L32" s="54"/>
      <c r="M32" s="54"/>
      <c r="N32" s="54"/>
      <c r="O32" s="54"/>
      <c r="P32" s="54"/>
      <c r="Q32" s="54"/>
      <c r="R32" s="54"/>
      <c r="S32" s="59"/>
      <c r="T32" s="59"/>
      <c r="U32" s="54"/>
      <c r="V32" s="54"/>
      <c r="W32" s="54"/>
      <c r="X32" s="54"/>
      <c r="Y32" s="54"/>
      <c r="Z32" s="54"/>
      <c r="AC32" s="54"/>
      <c r="AD32" s="54"/>
      <c r="AE32" s="54"/>
      <c r="AF32" s="54"/>
      <c r="AG32" s="54"/>
      <c r="AH32" s="54"/>
      <c r="AI32" s="54"/>
      <c r="AJ32" s="54"/>
      <c r="AK32" s="54"/>
      <c r="AL32" s="54"/>
      <c r="AM32" s="54"/>
      <c r="AN32" s="54"/>
      <c r="AO32" s="54"/>
      <c r="AP32" s="54"/>
      <c r="AQ32" s="54"/>
      <c r="AR32" s="54"/>
      <c r="AS32" s="54"/>
      <c r="AT32" s="54"/>
    </row>
    <row r="33" spans="1:46" ht="9.75" customHeight="1" x14ac:dyDescent="0.15">
      <c r="A33" s="1137"/>
      <c r="B33" s="1137"/>
      <c r="C33" s="1137"/>
      <c r="D33" s="1137"/>
      <c r="E33" s="54"/>
      <c r="F33" s="54"/>
      <c r="G33" s="54"/>
      <c r="H33" s="54"/>
      <c r="I33" s="54"/>
      <c r="J33" s="54"/>
      <c r="K33" s="54"/>
      <c r="L33" s="54"/>
      <c r="M33" s="54"/>
      <c r="N33" s="54"/>
      <c r="O33" s="54"/>
      <c r="P33" s="54"/>
      <c r="Q33" s="54"/>
      <c r="R33" s="54"/>
      <c r="S33" s="59"/>
      <c r="T33" s="59"/>
      <c r="U33" s="54"/>
      <c r="V33" s="54"/>
      <c r="W33" s="54"/>
      <c r="X33" s="54"/>
      <c r="Y33" s="54"/>
      <c r="Z33" s="54"/>
      <c r="AC33" s="54"/>
      <c r="AD33" s="54"/>
      <c r="AE33" s="54"/>
      <c r="AF33" s="54"/>
      <c r="AG33" s="54"/>
      <c r="AH33" s="54"/>
      <c r="AI33" s="54"/>
      <c r="AJ33" s="54"/>
      <c r="AK33" s="54"/>
      <c r="AL33" s="54"/>
      <c r="AM33" s="54"/>
      <c r="AN33" s="54"/>
      <c r="AO33" s="54"/>
      <c r="AP33" s="54"/>
      <c r="AQ33" s="54"/>
      <c r="AR33" s="54"/>
      <c r="AS33" s="54"/>
      <c r="AT33" s="54"/>
    </row>
    <row r="34" spans="1:46" ht="9.75" customHeight="1" x14ac:dyDescent="0.15">
      <c r="A34" s="384"/>
      <c r="B34" s="384"/>
      <c r="C34" s="384"/>
      <c r="D34" s="384"/>
      <c r="E34" s="54"/>
      <c r="F34" s="54"/>
      <c r="G34" s="54"/>
      <c r="H34" s="54"/>
      <c r="I34" s="54"/>
      <c r="J34" s="54"/>
      <c r="K34" s="54"/>
      <c r="L34" s="54"/>
      <c r="M34" s="54"/>
      <c r="N34" s="54"/>
      <c r="O34" s="54"/>
      <c r="P34" s="54"/>
      <c r="Q34" s="54"/>
      <c r="R34" s="54"/>
      <c r="S34" s="59"/>
      <c r="T34" s="59"/>
      <c r="U34" s="54"/>
      <c r="V34" s="54"/>
      <c r="W34" s="54"/>
      <c r="X34" s="54"/>
      <c r="Y34" s="54"/>
      <c r="Z34" s="54"/>
      <c r="AC34" s="54"/>
      <c r="AD34" s="54"/>
      <c r="AE34" s="54"/>
      <c r="AF34" s="54"/>
      <c r="AG34" s="54"/>
      <c r="AH34" s="54"/>
      <c r="AI34" s="54"/>
      <c r="AJ34" s="54"/>
      <c r="AK34" s="54"/>
      <c r="AL34" s="54"/>
      <c r="AM34" s="54"/>
      <c r="AN34" s="54"/>
      <c r="AO34" s="54"/>
      <c r="AP34" s="54"/>
      <c r="AQ34" s="54"/>
      <c r="AR34" s="54"/>
      <c r="AS34" s="54"/>
      <c r="AT34" s="54"/>
    </row>
    <row r="35" spans="1:46" ht="15" customHeight="1" x14ac:dyDescent="0.15">
      <c r="A35" s="54" t="s">
        <v>496</v>
      </c>
      <c r="B35" s="54"/>
      <c r="C35" s="54"/>
      <c r="D35" s="54"/>
      <c r="E35" s="54"/>
      <c r="F35" s="54"/>
      <c r="G35" s="54"/>
      <c r="H35" s="54"/>
      <c r="I35" s="54"/>
      <c r="J35" s="54"/>
      <c r="K35" s="54"/>
      <c r="L35" s="54"/>
      <c r="M35" s="54"/>
      <c r="N35" s="54"/>
      <c r="O35" s="54"/>
      <c r="P35" s="54"/>
      <c r="R35" s="131"/>
      <c r="S35" s="59"/>
      <c r="T35" s="59"/>
      <c r="U35" s="131"/>
      <c r="V35" s="131"/>
      <c r="W35" s="131"/>
      <c r="X35" s="131"/>
      <c r="Y35" s="131"/>
      <c r="Z35" s="131"/>
      <c r="AA35" s="131"/>
      <c r="AB35" s="131"/>
      <c r="AC35" s="131"/>
      <c r="AD35" s="131"/>
      <c r="AE35" s="131"/>
      <c r="AF35" s="131"/>
      <c r="AG35" s="131"/>
      <c r="AH35" s="131"/>
      <c r="AI35" s="131"/>
      <c r="AJ35" s="131"/>
      <c r="AK35" s="131"/>
      <c r="AL35" s="131"/>
      <c r="AM35" s="131"/>
      <c r="AN35" s="59"/>
      <c r="AO35" s="383"/>
      <c r="AP35" s="131"/>
      <c r="AQ35" s="131"/>
      <c r="AR35" s="383" t="s">
        <v>213</v>
      </c>
      <c r="AS35" s="54"/>
      <c r="AT35" s="54"/>
    </row>
    <row r="36" spans="1:46" s="59" customFormat="1" ht="17.100000000000001" customHeight="1" x14ac:dyDescent="0.15">
      <c r="A36" s="1143" t="s">
        <v>470</v>
      </c>
      <c r="B36" s="1144"/>
      <c r="C36" s="1156" t="s">
        <v>476</v>
      </c>
      <c r="D36" s="1157"/>
      <c r="E36" s="1157"/>
      <c r="F36" s="1158"/>
      <c r="G36" s="1128" t="s">
        <v>471</v>
      </c>
      <c r="H36" s="1129"/>
      <c r="I36" s="1129"/>
      <c r="J36" s="1129"/>
      <c r="K36" s="1129"/>
      <c r="L36" s="1130"/>
      <c r="M36" s="1128" t="s">
        <v>478</v>
      </c>
      <c r="N36" s="1129"/>
      <c r="O36" s="1129"/>
      <c r="P36" s="1129"/>
      <c r="Q36" s="1129"/>
      <c r="R36" s="1129"/>
      <c r="S36" s="1130"/>
      <c r="T36" s="1128" t="s">
        <v>472</v>
      </c>
      <c r="U36" s="1129"/>
      <c r="V36" s="1129"/>
      <c r="W36" s="1129"/>
      <c r="X36" s="1129"/>
      <c r="Y36" s="1129"/>
      <c r="Z36" s="1129"/>
      <c r="AA36" s="1129"/>
      <c r="AB36" s="1130"/>
      <c r="AC36" s="1128" t="s">
        <v>473</v>
      </c>
      <c r="AD36" s="1129"/>
      <c r="AE36" s="1129"/>
      <c r="AF36" s="1129"/>
      <c r="AG36" s="1130"/>
      <c r="AH36" s="1128" t="s">
        <v>479</v>
      </c>
      <c r="AI36" s="1129"/>
      <c r="AJ36" s="1129"/>
      <c r="AK36" s="1129"/>
      <c r="AL36" s="1130"/>
      <c r="AM36" s="1128" t="s">
        <v>474</v>
      </c>
      <c r="AN36" s="1129"/>
      <c r="AO36" s="1129"/>
      <c r="AP36" s="1129"/>
      <c r="AQ36" s="1129"/>
      <c r="AR36" s="1131"/>
    </row>
    <row r="37" spans="1:46" s="59" customFormat="1" ht="17.100000000000001" customHeight="1" x14ac:dyDescent="0.15">
      <c r="A37" s="1145"/>
      <c r="B37" s="1146"/>
      <c r="C37" s="228" t="s">
        <v>477</v>
      </c>
      <c r="D37" s="1150" t="s">
        <v>498</v>
      </c>
      <c r="E37" s="1151"/>
      <c r="F37" s="1152"/>
      <c r="G37" s="1128" t="s">
        <v>477</v>
      </c>
      <c r="H37" s="1130"/>
      <c r="I37" s="1128" t="s">
        <v>475</v>
      </c>
      <c r="J37" s="1129"/>
      <c r="K37" s="1129"/>
      <c r="L37" s="1130"/>
      <c r="M37" s="1128" t="s">
        <v>477</v>
      </c>
      <c r="N37" s="1129"/>
      <c r="O37" s="1130"/>
      <c r="P37" s="1128" t="s">
        <v>475</v>
      </c>
      <c r="Q37" s="1129"/>
      <c r="R37" s="1129"/>
      <c r="S37" s="1130"/>
      <c r="T37" s="1128" t="s">
        <v>497</v>
      </c>
      <c r="U37" s="1129"/>
      <c r="V37" s="1130"/>
      <c r="W37" s="1153" t="s">
        <v>475</v>
      </c>
      <c r="X37" s="1154"/>
      <c r="Y37" s="1154"/>
      <c r="Z37" s="1154"/>
      <c r="AA37" s="1154"/>
      <c r="AB37" s="1155"/>
      <c r="AC37" s="1128" t="s">
        <v>477</v>
      </c>
      <c r="AD37" s="1130"/>
      <c r="AE37" s="1128" t="s">
        <v>475</v>
      </c>
      <c r="AF37" s="1129"/>
      <c r="AG37" s="1130"/>
      <c r="AH37" s="1128" t="s">
        <v>499</v>
      </c>
      <c r="AI37" s="1130"/>
      <c r="AJ37" s="1128" t="s">
        <v>475</v>
      </c>
      <c r="AK37" s="1129"/>
      <c r="AL37" s="1130"/>
      <c r="AM37" s="1128" t="s">
        <v>477</v>
      </c>
      <c r="AN37" s="1130"/>
      <c r="AO37" s="1128" t="s">
        <v>475</v>
      </c>
      <c r="AP37" s="1129"/>
      <c r="AQ37" s="1129"/>
      <c r="AR37" s="1131"/>
    </row>
    <row r="38" spans="1:46" s="59" customFormat="1" ht="17.100000000000001" customHeight="1" x14ac:dyDescent="0.15">
      <c r="A38" s="1143" t="s">
        <v>584</v>
      </c>
      <c r="B38" s="1144"/>
      <c r="C38" s="161">
        <f>G38+M38+T38+AC38+AH38+AM38</f>
        <v>66</v>
      </c>
      <c r="D38" s="1169">
        <f>I38+P38+W38+AE38+AJ38+AO38</f>
        <v>22526</v>
      </c>
      <c r="E38" s="1170"/>
      <c r="F38" s="1171"/>
      <c r="G38" s="1141">
        <v>22</v>
      </c>
      <c r="H38" s="1142"/>
      <c r="I38" s="1141">
        <v>6387</v>
      </c>
      <c r="J38" s="1147"/>
      <c r="K38" s="1147"/>
      <c r="L38" s="1142"/>
      <c r="M38" s="1141">
        <v>8</v>
      </c>
      <c r="N38" s="1147"/>
      <c r="O38" s="1142"/>
      <c r="P38" s="1141">
        <v>3657</v>
      </c>
      <c r="Q38" s="1147"/>
      <c r="R38" s="1147"/>
      <c r="S38" s="1142"/>
      <c r="T38" s="1141">
        <v>29</v>
      </c>
      <c r="U38" s="1147"/>
      <c r="V38" s="1142"/>
      <c r="W38" s="1141">
        <v>1605</v>
      </c>
      <c r="X38" s="1147"/>
      <c r="Y38" s="1147"/>
      <c r="Z38" s="1147"/>
      <c r="AA38" s="1147"/>
      <c r="AB38" s="1142"/>
      <c r="AC38" s="1141">
        <v>7</v>
      </c>
      <c r="AD38" s="1142"/>
      <c r="AE38" s="1141">
        <v>10877</v>
      </c>
      <c r="AF38" s="1147"/>
      <c r="AG38" s="1142"/>
      <c r="AH38" s="1141">
        <v>0</v>
      </c>
      <c r="AI38" s="1142"/>
      <c r="AJ38" s="1141">
        <v>0</v>
      </c>
      <c r="AK38" s="1147"/>
      <c r="AL38" s="1142"/>
      <c r="AM38" s="1141">
        <v>0</v>
      </c>
      <c r="AN38" s="1142"/>
      <c r="AO38" s="1141">
        <v>0</v>
      </c>
      <c r="AP38" s="1147"/>
      <c r="AQ38" s="1147"/>
      <c r="AR38" s="1207"/>
    </row>
    <row r="39" spans="1:46" s="59" customFormat="1" ht="17.100000000000001" customHeight="1" x14ac:dyDescent="0.15">
      <c r="A39" s="1167">
        <v>26</v>
      </c>
      <c r="B39" s="1168"/>
      <c r="C39" s="161">
        <v>67</v>
      </c>
      <c r="D39" s="1169">
        <v>30071</v>
      </c>
      <c r="E39" s="1170"/>
      <c r="F39" s="1171"/>
      <c r="G39" s="1172">
        <v>24</v>
      </c>
      <c r="H39" s="1173"/>
      <c r="I39" s="1164">
        <v>4513</v>
      </c>
      <c r="J39" s="999"/>
      <c r="K39" s="999"/>
      <c r="L39" s="1165"/>
      <c r="M39" s="1164">
        <v>12</v>
      </c>
      <c r="N39" s="999"/>
      <c r="O39" s="1165"/>
      <c r="P39" s="1164">
        <v>7001</v>
      </c>
      <c r="Q39" s="999"/>
      <c r="R39" s="999"/>
      <c r="S39" s="1165"/>
      <c r="T39" s="1148">
        <v>18</v>
      </c>
      <c r="U39" s="1148"/>
      <c r="V39" s="1148"/>
      <c r="W39" s="1148">
        <v>1210</v>
      </c>
      <c r="X39" s="1148"/>
      <c r="Y39" s="1148"/>
      <c r="Z39" s="1148"/>
      <c r="AA39" s="1148"/>
      <c r="AB39" s="1148"/>
      <c r="AC39" s="1148">
        <v>6</v>
      </c>
      <c r="AD39" s="1148"/>
      <c r="AE39" s="1148">
        <v>3550</v>
      </c>
      <c r="AF39" s="1148"/>
      <c r="AG39" s="1148"/>
      <c r="AH39" s="1148">
        <v>1</v>
      </c>
      <c r="AI39" s="1148"/>
      <c r="AJ39" s="1148">
        <v>13440</v>
      </c>
      <c r="AK39" s="1148"/>
      <c r="AL39" s="1148"/>
      <c r="AM39" s="1149">
        <v>6</v>
      </c>
      <c r="AN39" s="1149"/>
      <c r="AO39" s="1148">
        <v>357</v>
      </c>
      <c r="AP39" s="1148"/>
      <c r="AQ39" s="1148"/>
      <c r="AR39" s="1159"/>
    </row>
    <row r="40" spans="1:46" s="59" customFormat="1" ht="17.100000000000001" customHeight="1" x14ac:dyDescent="0.15">
      <c r="A40" s="1160">
        <v>27</v>
      </c>
      <c r="B40" s="1161"/>
      <c r="C40" s="193">
        <v>97</v>
      </c>
      <c r="D40" s="1162">
        <v>23574</v>
      </c>
      <c r="E40" s="555"/>
      <c r="F40" s="1163"/>
      <c r="G40" s="1164">
        <v>24</v>
      </c>
      <c r="H40" s="1165"/>
      <c r="I40" s="1164">
        <v>4618</v>
      </c>
      <c r="J40" s="999"/>
      <c r="K40" s="999"/>
      <c r="L40" s="1165"/>
      <c r="M40" s="1164">
        <v>23</v>
      </c>
      <c r="N40" s="999"/>
      <c r="O40" s="1165"/>
      <c r="P40" s="1164">
        <v>7338</v>
      </c>
      <c r="Q40" s="999"/>
      <c r="R40" s="999"/>
      <c r="S40" s="1165"/>
      <c r="T40" s="1164">
        <v>32</v>
      </c>
      <c r="U40" s="999"/>
      <c r="V40" s="1165"/>
      <c r="W40" s="999">
        <v>2177</v>
      </c>
      <c r="X40" s="999"/>
      <c r="Y40" s="999"/>
      <c r="Z40" s="999"/>
      <c r="AA40" s="999"/>
      <c r="AB40" s="999"/>
      <c r="AC40" s="1164">
        <v>15</v>
      </c>
      <c r="AD40" s="1165"/>
      <c r="AE40" s="999">
        <v>9341</v>
      </c>
      <c r="AF40" s="999"/>
      <c r="AG40" s="999"/>
      <c r="AH40" s="1164">
        <v>0</v>
      </c>
      <c r="AI40" s="1165"/>
      <c r="AJ40" s="999">
        <v>0</v>
      </c>
      <c r="AK40" s="999"/>
      <c r="AL40" s="999"/>
      <c r="AM40" s="1164">
        <v>3</v>
      </c>
      <c r="AN40" s="1165"/>
      <c r="AO40" s="999">
        <v>100</v>
      </c>
      <c r="AP40" s="999"/>
      <c r="AQ40" s="999"/>
      <c r="AR40" s="1166"/>
    </row>
    <row r="41" spans="1:46" s="59" customFormat="1" ht="17.100000000000001" customHeight="1" x14ac:dyDescent="0.15">
      <c r="A41" s="1167">
        <v>28</v>
      </c>
      <c r="B41" s="1168"/>
      <c r="C41" s="193">
        <v>73</v>
      </c>
      <c r="D41" s="555">
        <v>30054</v>
      </c>
      <c r="E41" s="555"/>
      <c r="F41" s="555"/>
      <c r="G41" s="1164">
        <v>29</v>
      </c>
      <c r="H41" s="1165"/>
      <c r="I41" s="999">
        <v>5114</v>
      </c>
      <c r="J41" s="999"/>
      <c r="K41" s="999"/>
      <c r="L41" s="999"/>
      <c r="M41" s="1164">
        <v>36</v>
      </c>
      <c r="N41" s="999"/>
      <c r="O41" s="1165"/>
      <c r="P41" s="1164">
        <v>10723</v>
      </c>
      <c r="Q41" s="999"/>
      <c r="R41" s="999"/>
      <c r="S41" s="1165"/>
      <c r="T41" s="1164">
        <v>17</v>
      </c>
      <c r="U41" s="999"/>
      <c r="V41" s="1165"/>
      <c r="W41" s="999">
        <v>1299</v>
      </c>
      <c r="X41" s="999"/>
      <c r="Y41" s="999"/>
      <c r="Z41" s="999"/>
      <c r="AA41" s="999"/>
      <c r="AB41" s="999"/>
      <c r="AC41" s="1164">
        <v>2</v>
      </c>
      <c r="AD41" s="1165"/>
      <c r="AE41" s="999">
        <v>2026</v>
      </c>
      <c r="AF41" s="999"/>
      <c r="AG41" s="999"/>
      <c r="AH41" s="1164">
        <v>0</v>
      </c>
      <c r="AI41" s="1165"/>
      <c r="AJ41" s="999">
        <v>0</v>
      </c>
      <c r="AK41" s="999"/>
      <c r="AL41" s="999"/>
      <c r="AM41" s="1164">
        <v>5</v>
      </c>
      <c r="AN41" s="1165"/>
      <c r="AO41" s="999">
        <v>430</v>
      </c>
      <c r="AP41" s="999"/>
      <c r="AQ41" s="999"/>
      <c r="AR41" s="1177"/>
    </row>
    <row r="42" spans="1:46" s="59" customFormat="1" ht="17.100000000000001" customHeight="1" thickBot="1" x14ac:dyDescent="0.2">
      <c r="A42" s="1178">
        <v>29</v>
      </c>
      <c r="B42" s="1179"/>
      <c r="C42" s="449">
        <f>SUM(G42,M42,T42,AC42,AH42,AM42)</f>
        <v>109</v>
      </c>
      <c r="D42" s="1180">
        <f>SUM(I42,P42,W42,AE42,AJ42,AO42)</f>
        <v>20590</v>
      </c>
      <c r="E42" s="1180"/>
      <c r="F42" s="1180"/>
      <c r="G42" s="1175">
        <v>29</v>
      </c>
      <c r="H42" s="1176"/>
      <c r="I42" s="1174">
        <v>5943</v>
      </c>
      <c r="J42" s="1174"/>
      <c r="K42" s="1174"/>
      <c r="L42" s="1174"/>
      <c r="M42" s="1175">
        <v>41</v>
      </c>
      <c r="N42" s="1174"/>
      <c r="O42" s="1176"/>
      <c r="P42" s="1175">
        <v>9770</v>
      </c>
      <c r="Q42" s="1174"/>
      <c r="R42" s="1174"/>
      <c r="S42" s="1176"/>
      <c r="T42" s="1175">
        <v>34</v>
      </c>
      <c r="U42" s="1174"/>
      <c r="V42" s="1176"/>
      <c r="W42" s="1174">
        <v>2777</v>
      </c>
      <c r="X42" s="1174"/>
      <c r="Y42" s="1174"/>
      <c r="Z42" s="1174"/>
      <c r="AA42" s="1174"/>
      <c r="AB42" s="1174"/>
      <c r="AC42" s="1175">
        <v>4</v>
      </c>
      <c r="AD42" s="1176"/>
      <c r="AE42" s="1174">
        <v>2034</v>
      </c>
      <c r="AF42" s="1174"/>
      <c r="AG42" s="1174"/>
      <c r="AH42" s="1175">
        <v>0</v>
      </c>
      <c r="AI42" s="1176"/>
      <c r="AJ42" s="1174">
        <v>0</v>
      </c>
      <c r="AK42" s="1174"/>
      <c r="AL42" s="1174"/>
      <c r="AM42" s="1175">
        <v>1</v>
      </c>
      <c r="AN42" s="1176"/>
      <c r="AO42" s="1174">
        <v>66</v>
      </c>
      <c r="AP42" s="1174"/>
      <c r="AQ42" s="1174"/>
      <c r="AR42" s="1181"/>
    </row>
    <row r="43" spans="1:46" ht="15" customHeight="1" x14ac:dyDescent="0.15">
      <c r="A43" s="54" t="s">
        <v>280</v>
      </c>
      <c r="B43" s="54"/>
      <c r="C43" s="54"/>
      <c r="D43" s="54"/>
      <c r="E43" s="54"/>
      <c r="F43" s="54"/>
      <c r="G43" s="54"/>
      <c r="H43" s="54"/>
      <c r="I43" s="54"/>
      <c r="J43" s="54"/>
      <c r="K43" s="54"/>
      <c r="L43" s="54"/>
      <c r="M43" s="54"/>
      <c r="N43" s="54"/>
      <c r="O43" s="54"/>
      <c r="P43" s="54"/>
      <c r="Q43" s="59"/>
      <c r="R43" s="131"/>
      <c r="S43" s="59"/>
      <c r="T43" s="59"/>
      <c r="U43" s="131"/>
      <c r="V43" s="131"/>
      <c r="W43" s="54"/>
      <c r="X43" s="54"/>
      <c r="Y43" s="54"/>
      <c r="Z43" s="54"/>
      <c r="AA43" s="54"/>
      <c r="AB43" s="54"/>
      <c r="AC43" s="54"/>
      <c r="AD43" s="54"/>
      <c r="AE43" s="54"/>
      <c r="AF43" s="54"/>
      <c r="AG43" s="54"/>
      <c r="AH43" s="54"/>
      <c r="AI43" s="54"/>
      <c r="AJ43" s="54"/>
      <c r="AK43" s="54"/>
      <c r="AL43" s="54"/>
      <c r="AM43" s="54"/>
      <c r="AO43" s="56"/>
      <c r="AP43" s="54"/>
      <c r="AQ43" s="54"/>
      <c r="AR43" s="56" t="s">
        <v>281</v>
      </c>
      <c r="AS43" s="54"/>
      <c r="AT43" s="54"/>
    </row>
    <row r="44" spans="1:46" ht="15" customHeight="1" x14ac:dyDescent="0.15">
      <c r="A44" s="54" t="s">
        <v>500</v>
      </c>
      <c r="B44" s="54"/>
      <c r="C44" s="54"/>
      <c r="D44" s="54"/>
      <c r="E44" s="54"/>
      <c r="F44" s="54"/>
      <c r="G44" s="54"/>
      <c r="H44" s="54"/>
      <c r="I44" s="54"/>
      <c r="J44" s="54"/>
      <c r="K44" s="54"/>
      <c r="L44" s="54"/>
      <c r="M44" s="54"/>
      <c r="N44" s="54"/>
      <c r="O44" s="54"/>
      <c r="P44" s="54"/>
      <c r="Q44" s="54"/>
      <c r="R44" s="54"/>
      <c r="S44" s="59"/>
      <c r="T44" s="59"/>
      <c r="U44" s="54"/>
      <c r="V44" s="54"/>
      <c r="W44" s="54"/>
      <c r="X44" s="54"/>
      <c r="Y44" s="54"/>
      <c r="Z44" s="54"/>
      <c r="AC44" s="54"/>
      <c r="AD44" s="54"/>
      <c r="AE44" s="54"/>
      <c r="AF44" s="54"/>
      <c r="AG44" s="54"/>
      <c r="AH44" s="54"/>
      <c r="AI44" s="54"/>
      <c r="AJ44" s="54"/>
      <c r="AK44" s="54"/>
      <c r="AL44" s="54"/>
      <c r="AM44" s="54"/>
      <c r="AN44" s="54"/>
      <c r="AO44" s="54"/>
      <c r="AP44" s="54"/>
      <c r="AQ44" s="54"/>
      <c r="AR44" s="54"/>
      <c r="AS44" s="54"/>
      <c r="AT44" s="54"/>
    </row>
    <row r="45" spans="1:46" ht="9.75" customHeight="1" x14ac:dyDescent="0.15">
      <c r="A45" s="54"/>
      <c r="B45" s="54"/>
      <c r="C45" s="54"/>
      <c r="D45" s="54"/>
      <c r="E45" s="54"/>
      <c r="F45" s="54"/>
      <c r="G45" s="54"/>
      <c r="H45" s="54"/>
      <c r="I45" s="54"/>
      <c r="J45" s="54"/>
      <c r="K45" s="54"/>
      <c r="L45" s="54"/>
      <c r="M45" s="54"/>
      <c r="N45" s="54"/>
      <c r="O45" s="54"/>
      <c r="P45" s="54"/>
      <c r="Q45" s="54"/>
      <c r="R45" s="54"/>
      <c r="S45" s="59"/>
      <c r="T45" s="59"/>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row r="46" spans="1:46" ht="15" customHeight="1" thickBot="1" x14ac:dyDescent="0.2">
      <c r="A46" s="54" t="s">
        <v>559</v>
      </c>
      <c r="B46" s="54"/>
      <c r="C46" s="54"/>
      <c r="D46" s="54"/>
      <c r="E46" s="54"/>
      <c r="F46" s="54"/>
      <c r="G46" s="54"/>
      <c r="H46" s="54"/>
      <c r="I46" s="54"/>
      <c r="J46" s="54"/>
      <c r="K46" s="54"/>
      <c r="L46" s="54"/>
      <c r="M46" s="54"/>
      <c r="N46" s="54"/>
      <c r="O46" s="53"/>
      <c r="P46" s="53"/>
      <c r="Q46" s="53"/>
      <c r="R46" s="53"/>
      <c r="S46" s="66"/>
      <c r="T46" s="59"/>
      <c r="U46" s="131"/>
      <c r="V46" s="131"/>
      <c r="W46" s="54"/>
      <c r="X46" s="54"/>
      <c r="Y46" s="54"/>
      <c r="Z46" s="54"/>
      <c r="AA46" s="54"/>
      <c r="AB46" s="54"/>
      <c r="AC46" s="54"/>
      <c r="AD46" s="54"/>
      <c r="AE46" s="54"/>
      <c r="AF46" s="54"/>
      <c r="AG46" s="54"/>
      <c r="AH46" s="54"/>
      <c r="AI46" s="54"/>
      <c r="AJ46" s="54"/>
      <c r="AL46" s="54"/>
      <c r="AM46" s="54"/>
      <c r="AO46" s="56"/>
      <c r="AP46" s="54"/>
      <c r="AQ46" s="54"/>
      <c r="AR46" s="56" t="s">
        <v>282</v>
      </c>
      <c r="AS46" s="383"/>
      <c r="AT46" s="54"/>
    </row>
    <row r="47" spans="1:46" ht="20.100000000000001" customHeight="1" x14ac:dyDescent="0.15">
      <c r="A47" s="1182" t="s">
        <v>283</v>
      </c>
      <c r="B47" s="1183"/>
      <c r="C47" s="1184"/>
      <c r="D47" s="1185" t="s">
        <v>284</v>
      </c>
      <c r="E47" s="1185"/>
      <c r="F47" s="1185"/>
      <c r="G47" s="1185"/>
      <c r="H47" s="1185"/>
      <c r="I47" s="1185" t="s">
        <v>285</v>
      </c>
      <c r="J47" s="1185"/>
      <c r="K47" s="1185"/>
      <c r="L47" s="1185"/>
      <c r="M47" s="1185"/>
      <c r="N47" s="1186"/>
      <c r="O47" s="1187" t="s">
        <v>286</v>
      </c>
      <c r="P47" s="1188"/>
      <c r="Q47" s="1188"/>
      <c r="R47" s="1188"/>
      <c r="S47" s="1189"/>
      <c r="T47" s="1064" t="s">
        <v>287</v>
      </c>
      <c r="U47" s="1064"/>
      <c r="V47" s="1064"/>
      <c r="W47" s="1064"/>
      <c r="X47" s="1064"/>
      <c r="Y47" s="1064" t="s">
        <v>288</v>
      </c>
      <c r="Z47" s="1064"/>
      <c r="AA47" s="1064"/>
      <c r="AB47" s="1064"/>
      <c r="AC47" s="1064"/>
      <c r="AD47" s="1064"/>
      <c r="AE47" s="1064" t="s">
        <v>289</v>
      </c>
      <c r="AF47" s="1064"/>
      <c r="AG47" s="1064"/>
      <c r="AH47" s="1064"/>
      <c r="AI47" s="1064" t="s">
        <v>290</v>
      </c>
      <c r="AJ47" s="1064"/>
      <c r="AK47" s="1064"/>
      <c r="AL47" s="1064"/>
      <c r="AM47" s="1064"/>
      <c r="AN47" s="1208" t="s">
        <v>291</v>
      </c>
      <c r="AO47" s="1208"/>
      <c r="AP47" s="1208"/>
      <c r="AQ47" s="1208"/>
      <c r="AR47" s="1209"/>
      <c r="AS47" s="131"/>
    </row>
    <row r="48" spans="1:46" ht="17.100000000000001" customHeight="1" x14ac:dyDescent="0.15">
      <c r="A48" s="1190" t="s">
        <v>665</v>
      </c>
      <c r="B48" s="1191"/>
      <c r="C48" s="1192"/>
      <c r="D48" s="1193"/>
      <c r="E48" s="1194"/>
      <c r="F48" s="1194">
        <f>SUM(L48,Q48,V48,AC48,AG48,AK48,AP48)</f>
        <v>49500</v>
      </c>
      <c r="G48" s="1194"/>
      <c r="H48" s="1194"/>
      <c r="I48" s="1194"/>
      <c r="J48" s="1194"/>
      <c r="K48" s="1194"/>
      <c r="L48" s="463">
        <v>13730</v>
      </c>
      <c r="M48" s="463"/>
      <c r="N48" s="463"/>
      <c r="O48" s="463"/>
      <c r="P48" s="463"/>
      <c r="Q48" s="463">
        <v>12628</v>
      </c>
      <c r="R48" s="463"/>
      <c r="S48" s="463"/>
      <c r="T48" s="1195"/>
      <c r="U48" s="1195"/>
      <c r="V48" s="1199">
        <v>3248</v>
      </c>
      <c r="W48" s="1199"/>
      <c r="X48" s="1199"/>
      <c r="Y48" s="1199"/>
      <c r="Z48" s="1199"/>
      <c r="AA48" s="1199"/>
      <c r="AB48" s="1199"/>
      <c r="AC48" s="463">
        <v>9207</v>
      </c>
      <c r="AD48" s="463"/>
      <c r="AE48" s="463"/>
      <c r="AF48" s="463"/>
      <c r="AG48" s="463">
        <v>8255</v>
      </c>
      <c r="AH48" s="463"/>
      <c r="AI48" s="463"/>
      <c r="AJ48" s="463"/>
      <c r="AK48" s="463">
        <v>1947</v>
      </c>
      <c r="AL48" s="463"/>
      <c r="AM48" s="463"/>
      <c r="AN48" s="804"/>
      <c r="AO48" s="804"/>
      <c r="AP48" s="804">
        <v>485</v>
      </c>
      <c r="AQ48" s="804"/>
      <c r="AR48" s="1210"/>
      <c r="AS48" s="227"/>
    </row>
    <row r="49" spans="1:46" ht="17.100000000000001" customHeight="1" x14ac:dyDescent="0.15">
      <c r="A49" s="1196">
        <v>27</v>
      </c>
      <c r="B49" s="1197"/>
      <c r="C49" s="1198"/>
      <c r="D49" s="1200"/>
      <c r="E49" s="463"/>
      <c r="F49" s="463">
        <f>SUM(L49,Q49,V49,AC49,AG49,AK49,AP49)</f>
        <v>48418</v>
      </c>
      <c r="G49" s="463"/>
      <c r="H49" s="463"/>
      <c r="I49" s="463"/>
      <c r="J49" s="463"/>
      <c r="K49" s="463"/>
      <c r="L49" s="463">
        <v>13894</v>
      </c>
      <c r="M49" s="463"/>
      <c r="N49" s="463"/>
      <c r="O49" s="463"/>
      <c r="P49" s="463"/>
      <c r="Q49" s="463">
        <v>11981</v>
      </c>
      <c r="R49" s="463"/>
      <c r="S49" s="463"/>
      <c r="T49" s="1195"/>
      <c r="U49" s="1195"/>
      <c r="V49" s="1199">
        <v>3058</v>
      </c>
      <c r="W49" s="1199"/>
      <c r="X49" s="1199"/>
      <c r="Y49" s="1199"/>
      <c r="Z49" s="1199"/>
      <c r="AA49" s="1199"/>
      <c r="AB49" s="1199"/>
      <c r="AC49" s="463">
        <v>8276</v>
      </c>
      <c r="AD49" s="463"/>
      <c r="AE49" s="463"/>
      <c r="AF49" s="463"/>
      <c r="AG49" s="463">
        <v>8945</v>
      </c>
      <c r="AH49" s="463"/>
      <c r="AI49" s="463"/>
      <c r="AJ49" s="463"/>
      <c r="AK49" s="463">
        <v>1729</v>
      </c>
      <c r="AL49" s="463"/>
      <c r="AM49" s="463"/>
      <c r="AN49" s="999"/>
      <c r="AO49" s="999"/>
      <c r="AP49" s="999">
        <v>535</v>
      </c>
      <c r="AQ49" s="999"/>
      <c r="AR49" s="1166"/>
      <c r="AS49" s="227"/>
    </row>
    <row r="50" spans="1:46" s="59" customFormat="1" ht="17.100000000000001" customHeight="1" x14ac:dyDescent="0.15">
      <c r="A50" s="1196">
        <v>28</v>
      </c>
      <c r="B50" s="1197"/>
      <c r="C50" s="1198"/>
      <c r="D50" s="1200"/>
      <c r="E50" s="1200"/>
      <c r="F50" s="463">
        <f>SUM(L50,Q50,V50,AC50,AG50,AK50,AP50)</f>
        <v>45644</v>
      </c>
      <c r="G50" s="463"/>
      <c r="H50" s="463"/>
      <c r="I50" s="463"/>
      <c r="J50" s="463"/>
      <c r="K50" s="463"/>
      <c r="L50" s="463">
        <v>12806</v>
      </c>
      <c r="M50" s="463"/>
      <c r="N50" s="463"/>
      <c r="O50" s="463"/>
      <c r="P50" s="463"/>
      <c r="Q50" s="463">
        <v>11423</v>
      </c>
      <c r="R50" s="463"/>
      <c r="S50" s="463"/>
      <c r="T50" s="1195"/>
      <c r="U50" s="1195"/>
      <c r="V50" s="1206">
        <v>3179</v>
      </c>
      <c r="W50" s="1206"/>
      <c r="X50" s="1206"/>
      <c r="Y50" s="1206"/>
      <c r="Z50" s="1206"/>
      <c r="AA50" s="1206"/>
      <c r="AB50" s="1206"/>
      <c r="AC50" s="463">
        <v>7655</v>
      </c>
      <c r="AD50" s="463"/>
      <c r="AE50" s="463"/>
      <c r="AF50" s="463"/>
      <c r="AG50" s="463">
        <v>8452</v>
      </c>
      <c r="AH50" s="463"/>
      <c r="AI50" s="463"/>
      <c r="AJ50" s="463"/>
      <c r="AK50" s="463">
        <v>1629</v>
      </c>
      <c r="AL50" s="463"/>
      <c r="AM50" s="463"/>
      <c r="AN50" s="999"/>
      <c r="AO50" s="999"/>
      <c r="AP50" s="999">
        <v>500</v>
      </c>
      <c r="AQ50" s="999"/>
      <c r="AR50" s="1177"/>
      <c r="AS50" s="227"/>
    </row>
    <row r="51" spans="1:46" s="59" customFormat="1" ht="17.100000000000001" customHeight="1" thickBot="1" x14ac:dyDescent="0.2">
      <c r="A51" s="1202">
        <v>29</v>
      </c>
      <c r="B51" s="1203"/>
      <c r="C51" s="1203"/>
      <c r="D51" s="1204"/>
      <c r="E51" s="1204"/>
      <c r="F51" s="1205">
        <f>SUM(L51,Q51,V51,AC51,AG51,AK51,AP51)</f>
        <v>44995</v>
      </c>
      <c r="G51" s="1205"/>
      <c r="H51" s="1205"/>
      <c r="I51" s="462"/>
      <c r="J51" s="462"/>
      <c r="K51" s="462"/>
      <c r="L51" s="462">
        <v>13201</v>
      </c>
      <c r="M51" s="462"/>
      <c r="N51" s="462"/>
      <c r="O51" s="462"/>
      <c r="P51" s="462"/>
      <c r="Q51" s="462">
        <v>10042</v>
      </c>
      <c r="R51" s="462"/>
      <c r="S51" s="462"/>
      <c r="T51" s="1211"/>
      <c r="U51" s="1211"/>
      <c r="V51" s="1212">
        <v>3182</v>
      </c>
      <c r="W51" s="1212"/>
      <c r="X51" s="1212"/>
      <c r="Y51" s="1212"/>
      <c r="Z51" s="1212"/>
      <c r="AA51" s="1212"/>
      <c r="AB51" s="1212"/>
      <c r="AC51" s="462">
        <v>8169</v>
      </c>
      <c r="AD51" s="462"/>
      <c r="AE51" s="462"/>
      <c r="AF51" s="462"/>
      <c r="AG51" s="462">
        <v>8465</v>
      </c>
      <c r="AH51" s="462"/>
      <c r="AI51" s="462"/>
      <c r="AJ51" s="462"/>
      <c r="AK51" s="462">
        <v>1595</v>
      </c>
      <c r="AL51" s="462"/>
      <c r="AM51" s="462"/>
      <c r="AN51" s="1201"/>
      <c r="AO51" s="1201"/>
      <c r="AP51" s="1201">
        <v>341</v>
      </c>
      <c r="AQ51" s="1201"/>
      <c r="AR51" s="1181"/>
      <c r="AS51" s="67"/>
    </row>
    <row r="52" spans="1:46" ht="15" customHeight="1" x14ac:dyDescent="0.15">
      <c r="A52" s="68"/>
      <c r="B52" s="69"/>
      <c r="C52" s="69"/>
      <c r="D52" s="69"/>
      <c r="E52" s="69"/>
      <c r="F52" s="69"/>
      <c r="G52" s="69"/>
      <c r="H52" s="69"/>
      <c r="I52" s="69"/>
      <c r="J52" s="69"/>
      <c r="K52" s="69"/>
      <c r="L52" s="69"/>
      <c r="M52" s="69"/>
      <c r="N52" s="69"/>
      <c r="O52" s="69"/>
      <c r="P52" s="69"/>
      <c r="Q52" s="69"/>
      <c r="R52" s="69"/>
      <c r="S52" s="65"/>
      <c r="T52" s="59"/>
      <c r="U52" s="59"/>
      <c r="V52" s="59"/>
      <c r="W52" s="59"/>
      <c r="X52" s="59"/>
      <c r="Y52" s="59"/>
      <c r="Z52" s="59"/>
      <c r="AA52" s="69"/>
      <c r="AB52" s="69"/>
      <c r="AC52" s="59"/>
      <c r="AD52" s="69"/>
      <c r="AE52" s="59"/>
      <c r="AF52" s="59"/>
      <c r="AG52" s="69"/>
      <c r="AH52" s="59"/>
      <c r="AI52" s="59"/>
      <c r="AJ52" s="59"/>
      <c r="AK52" s="59"/>
      <c r="AL52" s="69"/>
      <c r="AM52" s="69"/>
      <c r="AN52" s="59"/>
      <c r="AO52" s="70"/>
      <c r="AP52" s="69"/>
      <c r="AQ52" s="69"/>
      <c r="AR52" s="70" t="s">
        <v>713</v>
      </c>
      <c r="AS52" s="70"/>
      <c r="AT52" s="131"/>
    </row>
    <row r="53" spans="1:46" ht="15.95" customHeight="1" x14ac:dyDescent="0.15">
      <c r="A53" s="54"/>
      <c r="B53" s="54"/>
      <c r="C53" s="54"/>
      <c r="D53" s="131"/>
      <c r="E53" s="131"/>
      <c r="F53" s="54"/>
      <c r="G53" s="54"/>
      <c r="H53" s="54"/>
      <c r="I53" s="54"/>
      <c r="J53" s="54"/>
      <c r="K53" s="54"/>
      <c r="L53" s="54"/>
      <c r="M53" s="54"/>
      <c r="N53" s="54"/>
      <c r="O53" s="54"/>
      <c r="P53" s="54"/>
      <c r="Q53" s="56"/>
      <c r="R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row>
    <row r="54" spans="1:46" ht="15.95" customHeight="1" x14ac:dyDescent="0.15">
      <c r="A54" s="54"/>
      <c r="B54" s="54"/>
      <c r="C54" s="54"/>
      <c r="D54" s="54"/>
      <c r="E54" s="54"/>
      <c r="F54" s="54"/>
      <c r="G54" s="54"/>
      <c r="H54" s="54"/>
      <c r="I54" s="54"/>
      <c r="J54" s="54"/>
      <c r="K54" s="54"/>
      <c r="L54" s="54"/>
      <c r="M54" s="54"/>
      <c r="N54" s="54"/>
      <c r="O54" s="54"/>
      <c r="P54" s="54"/>
      <c r="Q54" s="54"/>
      <c r="R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row>
  </sheetData>
  <sheetProtection sheet="1" objects="1" scenarios="1"/>
  <autoFilter ref="AT5:AY5">
    <sortState ref="AT6:AY15">
      <sortCondition descending="1" ref="AY5"/>
    </sortState>
  </autoFilter>
  <mergeCells count="362">
    <mergeCell ref="M38:O38"/>
    <mergeCell ref="I38:L38"/>
    <mergeCell ref="D38:F38"/>
    <mergeCell ref="P38:S38"/>
    <mergeCell ref="Q51:S51"/>
    <mergeCell ref="T51:U51"/>
    <mergeCell ref="V51:X51"/>
    <mergeCell ref="Y51:AB51"/>
    <mergeCell ref="AC51:AD51"/>
    <mergeCell ref="AC49:AD49"/>
    <mergeCell ref="P42:S42"/>
    <mergeCell ref="T42:V42"/>
    <mergeCell ref="W42:AB42"/>
    <mergeCell ref="AC42:AD42"/>
    <mergeCell ref="AC41:AD41"/>
    <mergeCell ref="I39:L39"/>
    <mergeCell ref="M39:O39"/>
    <mergeCell ref="AO38:AR38"/>
    <mergeCell ref="AJ38:AL38"/>
    <mergeCell ref="AH38:AI38"/>
    <mergeCell ref="AE38:AG38"/>
    <mergeCell ref="AC38:AD38"/>
    <mergeCell ref="W38:AB38"/>
    <mergeCell ref="AG50:AH50"/>
    <mergeCell ref="AI50:AJ50"/>
    <mergeCell ref="AK50:AM50"/>
    <mergeCell ref="AN50:AO50"/>
    <mergeCell ref="AP50:AR50"/>
    <mergeCell ref="AC50:AD50"/>
    <mergeCell ref="AE50:AF50"/>
    <mergeCell ref="Y50:AB50"/>
    <mergeCell ref="Y49:AB49"/>
    <mergeCell ref="V48:X48"/>
    <mergeCell ref="Y48:AB48"/>
    <mergeCell ref="AN47:AR47"/>
    <mergeCell ref="AN48:AO48"/>
    <mergeCell ref="AP48:AR48"/>
    <mergeCell ref="AI49:AJ49"/>
    <mergeCell ref="AK49:AM49"/>
    <mergeCell ref="AN49:AO49"/>
    <mergeCell ref="AP49:AR49"/>
    <mergeCell ref="AE51:AF51"/>
    <mergeCell ref="AG51:AH51"/>
    <mergeCell ref="AI51:AJ51"/>
    <mergeCell ref="AK51:AM51"/>
    <mergeCell ref="AN51:AO51"/>
    <mergeCell ref="AP51:AR51"/>
    <mergeCell ref="O51:P51"/>
    <mergeCell ref="A50:C50"/>
    <mergeCell ref="D50:E50"/>
    <mergeCell ref="F50:H50"/>
    <mergeCell ref="I50:K50"/>
    <mergeCell ref="L50:N50"/>
    <mergeCell ref="O50:P50"/>
    <mergeCell ref="A51:C51"/>
    <mergeCell ref="D51:E51"/>
    <mergeCell ref="F51:H51"/>
    <mergeCell ref="I51:K51"/>
    <mergeCell ref="L51:N51"/>
    <mergeCell ref="Q50:S50"/>
    <mergeCell ref="T50:U50"/>
    <mergeCell ref="V50:X50"/>
    <mergeCell ref="AE49:AF49"/>
    <mergeCell ref="AG49:AH49"/>
    <mergeCell ref="A48:C48"/>
    <mergeCell ref="D48:E48"/>
    <mergeCell ref="F48:H48"/>
    <mergeCell ref="I48:K48"/>
    <mergeCell ref="L48:N48"/>
    <mergeCell ref="O48:P48"/>
    <mergeCell ref="Q48:S48"/>
    <mergeCell ref="T48:U48"/>
    <mergeCell ref="A49:C49"/>
    <mergeCell ref="T49:U49"/>
    <mergeCell ref="V49:X49"/>
    <mergeCell ref="D49:E49"/>
    <mergeCell ref="F49:H49"/>
    <mergeCell ref="I49:K49"/>
    <mergeCell ref="L49:N49"/>
    <mergeCell ref="O49:P49"/>
    <mergeCell ref="Q49:S49"/>
    <mergeCell ref="AK48:AM48"/>
    <mergeCell ref="AC48:AD48"/>
    <mergeCell ref="AE48:AF48"/>
    <mergeCell ref="AG48:AH48"/>
    <mergeCell ref="AI48:AJ48"/>
    <mergeCell ref="A47:C47"/>
    <mergeCell ref="D47:H47"/>
    <mergeCell ref="I47:N47"/>
    <mergeCell ref="O47:S47"/>
    <mergeCell ref="T47:X47"/>
    <mergeCell ref="Y47:AD47"/>
    <mergeCell ref="AE47:AH47"/>
    <mergeCell ref="AE42:AG42"/>
    <mergeCell ref="AH42:AI42"/>
    <mergeCell ref="AI47:AM47"/>
    <mergeCell ref="AE41:AG41"/>
    <mergeCell ref="AH41:AI41"/>
    <mergeCell ref="AJ41:AL41"/>
    <mergeCell ref="AM41:AN41"/>
    <mergeCell ref="AO41:AR41"/>
    <mergeCell ref="A42:B42"/>
    <mergeCell ref="D42:F42"/>
    <mergeCell ref="G42:H42"/>
    <mergeCell ref="I42:L42"/>
    <mergeCell ref="M42:O42"/>
    <mergeCell ref="AJ42:AL42"/>
    <mergeCell ref="AM42:AN42"/>
    <mergeCell ref="AO42:AR42"/>
    <mergeCell ref="A41:B41"/>
    <mergeCell ref="D41:F41"/>
    <mergeCell ref="G41:H41"/>
    <mergeCell ref="I41:L41"/>
    <mergeCell ref="M41:O41"/>
    <mergeCell ref="P41:S41"/>
    <mergeCell ref="T41:V41"/>
    <mergeCell ref="W41:AB41"/>
    <mergeCell ref="AO39:AR39"/>
    <mergeCell ref="A40:B40"/>
    <mergeCell ref="D40:F40"/>
    <mergeCell ref="G40:H40"/>
    <mergeCell ref="I40:L40"/>
    <mergeCell ref="M40:O40"/>
    <mergeCell ref="P40:S40"/>
    <mergeCell ref="T40:V40"/>
    <mergeCell ref="P39:S39"/>
    <mergeCell ref="T39:V39"/>
    <mergeCell ref="W39:AB39"/>
    <mergeCell ref="AC39:AD39"/>
    <mergeCell ref="AE39:AG39"/>
    <mergeCell ref="AH39:AI39"/>
    <mergeCell ref="AO40:AR40"/>
    <mergeCell ref="W40:AB40"/>
    <mergeCell ref="AC40:AD40"/>
    <mergeCell ref="AE40:AG40"/>
    <mergeCell ref="AH40:AI40"/>
    <mergeCell ref="AJ40:AL40"/>
    <mergeCell ref="AM40:AN40"/>
    <mergeCell ref="A39:B39"/>
    <mergeCell ref="D39:F39"/>
    <mergeCell ref="G39:H39"/>
    <mergeCell ref="AM38:AN38"/>
    <mergeCell ref="A36:B37"/>
    <mergeCell ref="T38:V38"/>
    <mergeCell ref="A38:B38"/>
    <mergeCell ref="G38:H38"/>
    <mergeCell ref="AJ39:AL39"/>
    <mergeCell ref="AM39:AN39"/>
    <mergeCell ref="AH36:AL36"/>
    <mergeCell ref="AM36:AR36"/>
    <mergeCell ref="D37:F37"/>
    <mergeCell ref="G37:H37"/>
    <mergeCell ref="I37:L37"/>
    <mergeCell ref="M37:O37"/>
    <mergeCell ref="P37:S37"/>
    <mergeCell ref="T37:V37"/>
    <mergeCell ref="W37:AB37"/>
    <mergeCell ref="AC37:AD37"/>
    <mergeCell ref="C36:F36"/>
    <mergeCell ref="G36:L36"/>
    <mergeCell ref="M36:S36"/>
    <mergeCell ref="T36:AB36"/>
    <mergeCell ref="AC36:AG36"/>
    <mergeCell ref="AE37:AG37"/>
    <mergeCell ref="AH37:AI37"/>
    <mergeCell ref="AJ37:AL37"/>
    <mergeCell ref="AM37:AN37"/>
    <mergeCell ref="AO37:AR37"/>
    <mergeCell ref="AL30:AN30"/>
    <mergeCell ref="AO30:AP30"/>
    <mergeCell ref="AQ30:AR30"/>
    <mergeCell ref="AN31:AR31"/>
    <mergeCell ref="A32:D33"/>
    <mergeCell ref="W30:AA30"/>
    <mergeCell ref="AB30:AC30"/>
    <mergeCell ref="AD30:AE30"/>
    <mergeCell ref="AF30:AG30"/>
    <mergeCell ref="AH30:AI30"/>
    <mergeCell ref="AJ30:AK30"/>
    <mergeCell ref="B30:C30"/>
    <mergeCell ref="D30:F30"/>
    <mergeCell ref="G30:I30"/>
    <mergeCell ref="J30:K30"/>
    <mergeCell ref="L30:N30"/>
    <mergeCell ref="O30:Q30"/>
    <mergeCell ref="T30:V30"/>
    <mergeCell ref="AL28:AN28"/>
    <mergeCell ref="AO28:AP28"/>
    <mergeCell ref="AQ28:AR28"/>
    <mergeCell ref="B29:C29"/>
    <mergeCell ref="D29:F29"/>
    <mergeCell ref="G29:I29"/>
    <mergeCell ref="J29:K29"/>
    <mergeCell ref="L29:N29"/>
    <mergeCell ref="O29:Q29"/>
    <mergeCell ref="T29:V29"/>
    <mergeCell ref="W28:AA28"/>
    <mergeCell ref="AB28:AC28"/>
    <mergeCell ref="AD28:AE28"/>
    <mergeCell ref="AF28:AG28"/>
    <mergeCell ref="AH28:AI28"/>
    <mergeCell ref="AJ28:AK28"/>
    <mergeCell ref="AL29:AN29"/>
    <mergeCell ref="AO29:AP29"/>
    <mergeCell ref="AQ29:AR29"/>
    <mergeCell ref="AD29:AE29"/>
    <mergeCell ref="AF29:AG29"/>
    <mergeCell ref="AH29:AI29"/>
    <mergeCell ref="AJ29:AK29"/>
    <mergeCell ref="B28:C28"/>
    <mergeCell ref="D28:F28"/>
    <mergeCell ref="G28:I28"/>
    <mergeCell ref="J28:K28"/>
    <mergeCell ref="L28:N28"/>
    <mergeCell ref="O28:Q28"/>
    <mergeCell ref="T28:V28"/>
    <mergeCell ref="W27:AA27"/>
    <mergeCell ref="AB27:AC27"/>
    <mergeCell ref="W29:AA29"/>
    <mergeCell ref="AB29:AC29"/>
    <mergeCell ref="AD26:AE26"/>
    <mergeCell ref="AF26:AG26"/>
    <mergeCell ref="AH26:AI26"/>
    <mergeCell ref="AJ26:AK26"/>
    <mergeCell ref="AL27:AN27"/>
    <mergeCell ref="AO27:AP27"/>
    <mergeCell ref="AQ27:AR27"/>
    <mergeCell ref="AD27:AE27"/>
    <mergeCell ref="AF27:AG27"/>
    <mergeCell ref="AH27:AI27"/>
    <mergeCell ref="AJ27:AK27"/>
    <mergeCell ref="AL26:AN26"/>
    <mergeCell ref="AO26:AP26"/>
    <mergeCell ref="AQ26:AR26"/>
    <mergeCell ref="B27:C27"/>
    <mergeCell ref="D27:F27"/>
    <mergeCell ref="G27:I27"/>
    <mergeCell ref="J27:K27"/>
    <mergeCell ref="L27:N27"/>
    <mergeCell ref="O27:Q27"/>
    <mergeCell ref="T27:V27"/>
    <mergeCell ref="W26:AA26"/>
    <mergeCell ref="AB26:AC26"/>
    <mergeCell ref="B26:C26"/>
    <mergeCell ref="D26:F26"/>
    <mergeCell ref="G26:I26"/>
    <mergeCell ref="J26:K26"/>
    <mergeCell ref="L26:N26"/>
    <mergeCell ref="O26:Q26"/>
    <mergeCell ref="T26:V26"/>
    <mergeCell ref="AO24:AR24"/>
    <mergeCell ref="G25:I25"/>
    <mergeCell ref="J25:K25"/>
    <mergeCell ref="O25:Q25"/>
    <mergeCell ref="R25:S25"/>
    <mergeCell ref="T25:V25"/>
    <mergeCell ref="AL25:AN25"/>
    <mergeCell ref="AO25:AP25"/>
    <mergeCell ref="AQ25:AR25"/>
    <mergeCell ref="AD25:AE25"/>
    <mergeCell ref="AF25:AG25"/>
    <mergeCell ref="AH25:AI25"/>
    <mergeCell ref="AJ25:AK25"/>
    <mergeCell ref="A24:A25"/>
    <mergeCell ref="B24:C25"/>
    <mergeCell ref="D24:F25"/>
    <mergeCell ref="G24:K24"/>
    <mergeCell ref="L24:N25"/>
    <mergeCell ref="O24:S24"/>
    <mergeCell ref="T19:AA19"/>
    <mergeCell ref="AB19:AF19"/>
    <mergeCell ref="AG19:AJ19"/>
    <mergeCell ref="T24:AA24"/>
    <mergeCell ref="AB24:AE24"/>
    <mergeCell ref="AF24:AI24"/>
    <mergeCell ref="AJ24:AN24"/>
    <mergeCell ref="AK19:AN19"/>
    <mergeCell ref="W25:AA25"/>
    <mergeCell ref="AB25:AC25"/>
    <mergeCell ref="AO19:AR19"/>
    <mergeCell ref="T20:AA20"/>
    <mergeCell ref="AB20:AF20"/>
    <mergeCell ref="AG20:AJ20"/>
    <mergeCell ref="AK20:AN20"/>
    <mergeCell ref="AO20:AR20"/>
    <mergeCell ref="T17:AA17"/>
    <mergeCell ref="AB17:AF17"/>
    <mergeCell ref="AG17:AJ17"/>
    <mergeCell ref="AK17:AN17"/>
    <mergeCell ref="AO17:AR17"/>
    <mergeCell ref="T18:AA18"/>
    <mergeCell ref="AB18:AF18"/>
    <mergeCell ref="AG18:AJ18"/>
    <mergeCell ref="AK18:AN18"/>
    <mergeCell ref="AO18:AR18"/>
    <mergeCell ref="T15:AA15"/>
    <mergeCell ref="AB15:AF15"/>
    <mergeCell ref="AG15:AJ15"/>
    <mergeCell ref="AK15:AN15"/>
    <mergeCell ref="AO15:AR15"/>
    <mergeCell ref="T16:AA16"/>
    <mergeCell ref="AB16:AF16"/>
    <mergeCell ref="AG16:AJ16"/>
    <mergeCell ref="AK16:AN16"/>
    <mergeCell ref="AO16:AR16"/>
    <mergeCell ref="AO13:AR13"/>
    <mergeCell ref="T14:AA14"/>
    <mergeCell ref="AB14:AF14"/>
    <mergeCell ref="AG14:AJ14"/>
    <mergeCell ref="AK14:AN14"/>
    <mergeCell ref="AO14:AR14"/>
    <mergeCell ref="T12:AA12"/>
    <mergeCell ref="AB12:AF12"/>
    <mergeCell ref="AG12:AJ12"/>
    <mergeCell ref="AK12:AN12"/>
    <mergeCell ref="AO12:AR12"/>
    <mergeCell ref="A13:R13"/>
    <mergeCell ref="T13:AA13"/>
    <mergeCell ref="AB13:AF13"/>
    <mergeCell ref="AG13:AJ13"/>
    <mergeCell ref="AK13:AN13"/>
    <mergeCell ref="A11:R11"/>
    <mergeCell ref="T11:AA11"/>
    <mergeCell ref="AB11:AF11"/>
    <mergeCell ref="AG11:AJ11"/>
    <mergeCell ref="AK11:AN11"/>
    <mergeCell ref="AO11:AR11"/>
    <mergeCell ref="A10:R10"/>
    <mergeCell ref="T10:AA10"/>
    <mergeCell ref="AB10:AF10"/>
    <mergeCell ref="AG10:AJ10"/>
    <mergeCell ref="AK10:AN10"/>
    <mergeCell ref="AO10:AR10"/>
    <mergeCell ref="A9:R9"/>
    <mergeCell ref="T9:AA9"/>
    <mergeCell ref="AB9:AF9"/>
    <mergeCell ref="AG9:AJ9"/>
    <mergeCell ref="AK9:AN9"/>
    <mergeCell ref="AO9:AR9"/>
    <mergeCell ref="B1:R1"/>
    <mergeCell ref="A4:R4"/>
    <mergeCell ref="A5:R5"/>
    <mergeCell ref="T5:AA6"/>
    <mergeCell ref="AB5:AF6"/>
    <mergeCell ref="AG5:AN5"/>
    <mergeCell ref="AO7:AR7"/>
    <mergeCell ref="A8:R8"/>
    <mergeCell ref="T8:AA8"/>
    <mergeCell ref="AB8:AF8"/>
    <mergeCell ref="AG8:AJ8"/>
    <mergeCell ref="AK8:AN8"/>
    <mergeCell ref="AO8:AR8"/>
    <mergeCell ref="AO5:AR5"/>
    <mergeCell ref="A6:R6"/>
    <mergeCell ref="AG6:AJ6"/>
    <mergeCell ref="AK6:AN6"/>
    <mergeCell ref="AO6:AR6"/>
    <mergeCell ref="A7:R7"/>
    <mergeCell ref="T7:AA7"/>
    <mergeCell ref="AB7:AF7"/>
    <mergeCell ref="AG7:AJ7"/>
    <mergeCell ref="AK7:AN7"/>
  </mergeCells>
  <phoneticPr fontId="22"/>
  <printOptions horizontalCentered="1"/>
  <pageMargins left="0.59055118110236227" right="0.59055118110236227" top="0.59055118110236227" bottom="0.59055118110236227" header="0.39370078740157483" footer="0.39370078740157483"/>
  <pageSetup paperSize="9" scale="99" firstPageNumber="120" orientation="portrait" useFirstPageNumber="1" verticalDpi="300" r:id="rId1"/>
  <headerFooter scaleWithDoc="0" alignWithMargins="0">
    <oddHeader>&amp;L社会･福祉</oddHeader>
    <oddFooter>&amp;C&amp;12&amp;A</oddFooter>
  </headerFooter>
  <colBreaks count="1" manualBreakCount="1">
    <brk id="19" max="5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T54"/>
  <sheetViews>
    <sheetView view="pageBreakPreview" topLeftCell="T1" zoomScale="110" zoomScaleNormal="100" zoomScaleSheetLayoutView="110" workbookViewId="0">
      <selection activeCell="S1" sqref="A1:S1048576"/>
    </sheetView>
  </sheetViews>
  <sheetFormatPr defaultRowHeight="15.95" customHeight="1" x14ac:dyDescent="0.15"/>
  <cols>
    <col min="1" max="1" width="11" style="55" hidden="1" customWidth="1"/>
    <col min="2" max="2" width="4.140625" style="55" hidden="1" customWidth="1"/>
    <col min="3" max="3" width="0" style="55" hidden="1" customWidth="1"/>
    <col min="4" max="4" width="10" style="55" hidden="1" customWidth="1"/>
    <col min="5" max="5" width="4" style="55" hidden="1" customWidth="1"/>
    <col min="6" max="6" width="3.5703125" style="55" hidden="1" customWidth="1"/>
    <col min="7" max="7" width="4" style="55" hidden="1" customWidth="1"/>
    <col min="8" max="8" width="5.5703125" style="55" hidden="1" customWidth="1"/>
    <col min="9" max="9" width="3.140625" style="55" hidden="1" customWidth="1"/>
    <col min="10" max="10" width="4" style="55" hidden="1" customWidth="1"/>
    <col min="11" max="11" width="8.140625" style="55" hidden="1" customWidth="1"/>
    <col min="12" max="12" width="2" style="55" hidden="1" customWidth="1"/>
    <col min="13" max="13" width="5.85546875" style="55" hidden="1" customWidth="1"/>
    <col min="14" max="14" width="2.140625" style="55" hidden="1" customWidth="1"/>
    <col min="15" max="15" width="5" style="55" hidden="1" customWidth="1"/>
    <col min="16" max="16" width="4" style="55" hidden="1" customWidth="1"/>
    <col min="17" max="17" width="6.85546875" style="55" hidden="1" customWidth="1"/>
    <col min="18" max="18" width="8.5703125" style="55" hidden="1" customWidth="1"/>
    <col min="19" max="19" width="0.5703125" style="55" hidden="1" customWidth="1"/>
    <col min="20" max="20" width="2.85546875" style="55" customWidth="1"/>
    <col min="21" max="21" width="5.7109375" style="55" customWidth="1"/>
    <col min="22" max="22" width="1.42578125" style="55" customWidth="1"/>
    <col min="23" max="23" width="5.7109375" style="55" customWidth="1"/>
    <col min="24" max="24" width="2.7109375" style="55" customWidth="1"/>
    <col min="25" max="26" width="1.28515625" style="55" customWidth="1"/>
    <col min="27" max="27" width="3.140625" style="55" customWidth="1"/>
    <col min="28" max="28" width="3.42578125" style="55" customWidth="1"/>
    <col min="29" max="29" width="6.7109375" style="55" customWidth="1"/>
    <col min="30" max="30" width="2.7109375" style="55" customWidth="1"/>
    <col min="31" max="31" width="4.85546875" style="55" customWidth="1"/>
    <col min="32" max="32" width="4.7109375" style="55" customWidth="1"/>
    <col min="33" max="33" width="5.85546875" style="55" customWidth="1"/>
    <col min="34" max="34" width="9.7109375" style="55" customWidth="1"/>
    <col min="35" max="35" width="1.7109375" style="55" customWidth="1"/>
    <col min="36" max="36" width="9" style="55" customWidth="1"/>
    <col min="37" max="37" width="4.85546875" style="55" customWidth="1"/>
    <col min="38" max="38" width="5" style="55" customWidth="1"/>
    <col min="39" max="39" width="2.7109375" style="55" customWidth="1"/>
    <col min="40" max="40" width="6" style="55" customWidth="1"/>
    <col min="41" max="41" width="5.140625" style="55" customWidth="1"/>
    <col min="42" max="42" width="3.85546875" style="55" customWidth="1"/>
    <col min="43" max="43" width="4.5703125" style="55" customWidth="1"/>
    <col min="44" max="44" width="4.42578125" style="55" customWidth="1"/>
    <col min="45" max="45" width="5.7109375" style="55" customWidth="1"/>
    <col min="46" max="16384" width="9.140625" style="55"/>
  </cols>
  <sheetData>
    <row r="1" spans="1:46" ht="5.0999999999999996" customHeight="1" x14ac:dyDescent="0.15">
      <c r="B1" s="1056"/>
      <c r="C1" s="1056"/>
      <c r="D1" s="1056"/>
      <c r="E1" s="1056"/>
      <c r="F1" s="1056"/>
      <c r="G1" s="1056"/>
      <c r="H1" s="1056"/>
      <c r="I1" s="1056"/>
      <c r="J1" s="1056"/>
      <c r="K1" s="1056"/>
      <c r="L1" s="1056"/>
      <c r="M1" s="1056"/>
      <c r="N1" s="1056"/>
      <c r="O1" s="1056"/>
      <c r="P1" s="1056"/>
      <c r="Q1" s="1056"/>
      <c r="R1" s="1056"/>
      <c r="U1" s="54"/>
      <c r="V1" s="54"/>
      <c r="W1" s="54"/>
      <c r="X1" s="54"/>
      <c r="Y1" s="54"/>
      <c r="Z1" s="54"/>
      <c r="AA1" s="54"/>
      <c r="AB1" s="54"/>
      <c r="AC1" s="54"/>
      <c r="AD1" s="54"/>
      <c r="AE1" s="54"/>
      <c r="AF1" s="54"/>
      <c r="AG1" s="54"/>
      <c r="AH1" s="54"/>
      <c r="AI1" s="54"/>
      <c r="AJ1" s="54"/>
      <c r="AK1" s="54"/>
      <c r="AL1" s="54"/>
      <c r="AM1" s="54"/>
      <c r="AN1" s="54"/>
      <c r="AP1" s="56"/>
      <c r="AQ1" s="54"/>
      <c r="AS1" s="56"/>
      <c r="AT1" s="54"/>
    </row>
    <row r="2" spans="1:46" ht="19.5" customHeight="1" x14ac:dyDescent="0.15">
      <c r="A2" s="57" t="s">
        <v>243</v>
      </c>
      <c r="B2" s="58"/>
      <c r="C2" s="58"/>
      <c r="D2" s="58"/>
      <c r="E2" s="58"/>
      <c r="F2" s="58"/>
      <c r="G2" s="58"/>
      <c r="H2" s="58"/>
      <c r="I2" s="58"/>
      <c r="J2" s="58"/>
      <c r="K2" s="58"/>
      <c r="L2" s="58"/>
      <c r="M2" s="58"/>
      <c r="N2" s="58"/>
      <c r="O2" s="58"/>
      <c r="P2" s="58"/>
      <c r="Q2" s="58"/>
      <c r="R2" s="58"/>
      <c r="U2" s="54"/>
      <c r="V2" s="54"/>
      <c r="W2" s="54"/>
      <c r="X2" s="54"/>
      <c r="Y2" s="54"/>
      <c r="Z2" s="54"/>
      <c r="AA2" s="54"/>
      <c r="AB2" s="54"/>
      <c r="AC2" s="54"/>
      <c r="AD2" s="54"/>
      <c r="AE2" s="54"/>
      <c r="AF2" s="54"/>
      <c r="AG2" s="54"/>
      <c r="AH2" s="54"/>
      <c r="AI2" s="54"/>
      <c r="AJ2" s="54"/>
      <c r="AK2" s="54"/>
      <c r="AL2" s="54"/>
      <c r="AM2" s="54"/>
      <c r="AN2" s="54"/>
      <c r="AP2" s="56"/>
      <c r="AQ2" s="54"/>
      <c r="AS2" s="56"/>
      <c r="AT2" s="54"/>
    </row>
    <row r="3" spans="1:46" ht="5.0999999999999996" customHeight="1" x14ac:dyDescent="0.15">
      <c r="R3" s="58"/>
      <c r="U3" s="54"/>
      <c r="V3" s="54"/>
      <c r="W3" s="54"/>
      <c r="X3" s="54"/>
      <c r="Y3" s="54"/>
      <c r="Z3" s="54"/>
      <c r="AA3" s="54"/>
      <c r="AB3" s="54"/>
      <c r="AC3" s="54"/>
      <c r="AD3" s="54"/>
      <c r="AE3" s="54"/>
      <c r="AF3" s="54"/>
      <c r="AG3" s="54"/>
      <c r="AH3" s="54"/>
      <c r="AI3" s="54"/>
      <c r="AJ3" s="54"/>
      <c r="AK3" s="54"/>
      <c r="AL3" s="54"/>
      <c r="AM3" s="54"/>
      <c r="AN3" s="54"/>
      <c r="AP3" s="56"/>
      <c r="AQ3" s="54"/>
      <c r="AS3" s="56"/>
      <c r="AT3" s="54"/>
    </row>
    <row r="4" spans="1:46" ht="15" customHeight="1" thickBot="1" x14ac:dyDescent="0.2">
      <c r="A4" s="467" t="s">
        <v>244</v>
      </c>
      <c r="B4" s="467"/>
      <c r="C4" s="467"/>
      <c r="D4" s="467"/>
      <c r="E4" s="467"/>
      <c r="F4" s="467"/>
      <c r="G4" s="467"/>
      <c r="H4" s="467"/>
      <c r="I4" s="467"/>
      <c r="J4" s="467"/>
      <c r="K4" s="467"/>
      <c r="L4" s="467"/>
      <c r="M4" s="467"/>
      <c r="N4" s="467"/>
      <c r="O4" s="467"/>
      <c r="P4" s="467"/>
      <c r="Q4" s="467"/>
      <c r="R4" s="467"/>
      <c r="U4" s="5" t="s">
        <v>666</v>
      </c>
      <c r="V4" s="54"/>
      <c r="W4" s="54"/>
      <c r="X4" s="54"/>
      <c r="Y4" s="54"/>
      <c r="Z4" s="54"/>
      <c r="AA4" s="54"/>
      <c r="AB4" s="54"/>
      <c r="AC4" s="54"/>
      <c r="AD4" s="54"/>
      <c r="AE4" s="54"/>
      <c r="AF4" s="54"/>
      <c r="AG4" s="54"/>
      <c r="AH4" s="54"/>
      <c r="AI4" s="54"/>
      <c r="AJ4" s="54"/>
      <c r="AK4" s="54"/>
      <c r="AL4" s="54"/>
      <c r="AM4" s="54"/>
      <c r="AO4" s="56"/>
      <c r="AP4" s="54"/>
      <c r="AR4" s="56" t="s">
        <v>245</v>
      </c>
      <c r="AS4" s="54"/>
      <c r="AT4" s="54"/>
    </row>
    <row r="5" spans="1:46" ht="15" customHeight="1" thickBot="1" x14ac:dyDescent="0.2">
      <c r="A5" s="467" t="s">
        <v>457</v>
      </c>
      <c r="B5" s="467"/>
      <c r="C5" s="467"/>
      <c r="D5" s="467"/>
      <c r="E5" s="467"/>
      <c r="F5" s="467"/>
      <c r="G5" s="467"/>
      <c r="H5" s="467"/>
      <c r="I5" s="467"/>
      <c r="J5" s="467"/>
      <c r="K5" s="467"/>
      <c r="L5" s="467"/>
      <c r="M5" s="467"/>
      <c r="N5" s="467"/>
      <c r="O5" s="467"/>
      <c r="P5" s="467"/>
      <c r="Q5" s="467"/>
      <c r="R5" s="467"/>
      <c r="S5" s="59"/>
      <c r="T5" s="1057" t="s">
        <v>246</v>
      </c>
      <c r="U5" s="1058"/>
      <c r="V5" s="1058"/>
      <c r="W5" s="1058"/>
      <c r="X5" s="1058"/>
      <c r="Y5" s="1058"/>
      <c r="Z5" s="1058"/>
      <c r="AA5" s="1059"/>
      <c r="AB5" s="1063" t="s">
        <v>247</v>
      </c>
      <c r="AC5" s="1064"/>
      <c r="AD5" s="1064"/>
      <c r="AE5" s="1064"/>
      <c r="AF5" s="1064"/>
      <c r="AG5" s="1067" t="s">
        <v>248</v>
      </c>
      <c r="AH5" s="1067"/>
      <c r="AI5" s="1067"/>
      <c r="AJ5" s="1067"/>
      <c r="AK5" s="1067"/>
      <c r="AL5" s="1067"/>
      <c r="AM5" s="1067"/>
      <c r="AN5" s="1067"/>
      <c r="AO5" s="1076" t="s">
        <v>249</v>
      </c>
      <c r="AP5" s="1076"/>
      <c r="AQ5" s="1076"/>
      <c r="AR5" s="1077"/>
      <c r="AS5" s="54"/>
      <c r="AT5" s="54"/>
    </row>
    <row r="6" spans="1:46" ht="15" customHeight="1" x14ac:dyDescent="0.15">
      <c r="A6" s="1078" t="s">
        <v>458</v>
      </c>
      <c r="B6" s="1078"/>
      <c r="C6" s="1078"/>
      <c r="D6" s="1078"/>
      <c r="E6" s="1078"/>
      <c r="F6" s="1078"/>
      <c r="G6" s="1078"/>
      <c r="H6" s="1078"/>
      <c r="I6" s="1078"/>
      <c r="J6" s="1078"/>
      <c r="K6" s="1078"/>
      <c r="L6" s="1078"/>
      <c r="M6" s="1078"/>
      <c r="N6" s="1078"/>
      <c r="O6" s="1078"/>
      <c r="P6" s="1078"/>
      <c r="Q6" s="1078"/>
      <c r="R6" s="1078"/>
      <c r="S6" s="59"/>
      <c r="T6" s="1060"/>
      <c r="U6" s="1061"/>
      <c r="V6" s="1061"/>
      <c r="W6" s="1061"/>
      <c r="X6" s="1061"/>
      <c r="Y6" s="1061"/>
      <c r="Z6" s="1061"/>
      <c r="AA6" s="1062"/>
      <c r="AB6" s="1065"/>
      <c r="AC6" s="1066"/>
      <c r="AD6" s="1066"/>
      <c r="AE6" s="1066"/>
      <c r="AF6" s="1066"/>
      <c r="AG6" s="1079" t="s">
        <v>250</v>
      </c>
      <c r="AH6" s="1079"/>
      <c r="AI6" s="1079"/>
      <c r="AJ6" s="1079"/>
      <c r="AK6" s="1079" t="s">
        <v>251</v>
      </c>
      <c r="AL6" s="1079"/>
      <c r="AM6" s="1079"/>
      <c r="AN6" s="1079"/>
      <c r="AO6" s="1080" t="s">
        <v>252</v>
      </c>
      <c r="AP6" s="1080"/>
      <c r="AQ6" s="1080"/>
      <c r="AR6" s="1081"/>
      <c r="AS6" s="54"/>
      <c r="AT6" s="54"/>
    </row>
    <row r="7" spans="1:46" ht="15" customHeight="1" x14ac:dyDescent="0.15">
      <c r="A7" s="467" t="s">
        <v>754</v>
      </c>
      <c r="B7" s="467"/>
      <c r="C7" s="467"/>
      <c r="D7" s="467"/>
      <c r="E7" s="467"/>
      <c r="F7" s="467"/>
      <c r="G7" s="467"/>
      <c r="H7" s="467"/>
      <c r="I7" s="467"/>
      <c r="J7" s="467"/>
      <c r="K7" s="467"/>
      <c r="L7" s="467"/>
      <c r="M7" s="467"/>
      <c r="N7" s="467"/>
      <c r="O7" s="467"/>
      <c r="P7" s="467"/>
      <c r="Q7" s="467"/>
      <c r="R7" s="467"/>
      <c r="S7" s="59"/>
      <c r="T7" s="1082" t="s">
        <v>464</v>
      </c>
      <c r="U7" s="1083"/>
      <c r="V7" s="1083"/>
      <c r="W7" s="1083"/>
      <c r="X7" s="1083"/>
      <c r="Y7" s="1083"/>
      <c r="Z7" s="1083"/>
      <c r="AA7" s="1084"/>
      <c r="AB7" s="1085">
        <f>AB8+AB9</f>
        <v>1466571</v>
      </c>
      <c r="AC7" s="1086"/>
      <c r="AD7" s="1086"/>
      <c r="AE7" s="1086"/>
      <c r="AF7" s="1086"/>
      <c r="AG7" s="1087">
        <f>SUM(AG8:AJ9)</f>
        <v>28479</v>
      </c>
      <c r="AH7" s="1087"/>
      <c r="AI7" s="1087"/>
      <c r="AJ7" s="1087"/>
      <c r="AK7" s="1087">
        <f>SUM(AK8:AN9)</f>
        <v>37092</v>
      </c>
      <c r="AL7" s="1087"/>
      <c r="AM7" s="1087"/>
      <c r="AN7" s="1087"/>
      <c r="AO7" s="1068">
        <f t="shared" ref="AO7:AO20" si="0">AK7/AB7*1000</f>
        <v>25.29164970533305</v>
      </c>
      <c r="AP7" s="1068"/>
      <c r="AQ7" s="1068"/>
      <c r="AR7" s="1069"/>
      <c r="AS7" s="54"/>
      <c r="AT7" s="54"/>
    </row>
    <row r="8" spans="1:46" ht="15" customHeight="1" x14ac:dyDescent="0.15">
      <c r="A8" s="467" t="s">
        <v>755</v>
      </c>
      <c r="B8" s="467"/>
      <c r="C8" s="467"/>
      <c r="D8" s="467"/>
      <c r="E8" s="467"/>
      <c r="F8" s="467"/>
      <c r="G8" s="467"/>
      <c r="H8" s="467"/>
      <c r="I8" s="467"/>
      <c r="J8" s="467"/>
      <c r="K8" s="467"/>
      <c r="L8" s="467"/>
      <c r="M8" s="467"/>
      <c r="N8" s="467"/>
      <c r="O8" s="467"/>
      <c r="P8" s="467"/>
      <c r="Q8" s="467"/>
      <c r="R8" s="467"/>
      <c r="S8" s="59"/>
      <c r="T8" s="1070" t="s">
        <v>253</v>
      </c>
      <c r="U8" s="1071"/>
      <c r="V8" s="1071"/>
      <c r="W8" s="1071"/>
      <c r="X8" s="1071"/>
      <c r="Y8" s="1071"/>
      <c r="Z8" s="1071"/>
      <c r="AA8" s="1072"/>
      <c r="AB8" s="1073">
        <v>333911</v>
      </c>
      <c r="AC8" s="696"/>
      <c r="AD8" s="696"/>
      <c r="AE8" s="696"/>
      <c r="AF8" s="696"/>
      <c r="AG8" s="696">
        <v>3919</v>
      </c>
      <c r="AH8" s="696"/>
      <c r="AI8" s="696"/>
      <c r="AJ8" s="696"/>
      <c r="AK8" s="696">
        <v>4998</v>
      </c>
      <c r="AL8" s="696"/>
      <c r="AM8" s="696"/>
      <c r="AN8" s="696"/>
      <c r="AO8" s="1074">
        <f t="shared" si="0"/>
        <v>14.968060351411005</v>
      </c>
      <c r="AP8" s="1074"/>
      <c r="AQ8" s="1074"/>
      <c r="AR8" s="1075"/>
      <c r="AS8" s="54"/>
      <c r="AT8" s="54"/>
    </row>
    <row r="9" spans="1:46" ht="15" customHeight="1" x14ac:dyDescent="0.15">
      <c r="A9" s="467" t="s">
        <v>756</v>
      </c>
      <c r="B9" s="467"/>
      <c r="C9" s="467"/>
      <c r="D9" s="467"/>
      <c r="E9" s="467"/>
      <c r="F9" s="467"/>
      <c r="G9" s="467"/>
      <c r="H9" s="467"/>
      <c r="I9" s="467"/>
      <c r="J9" s="467"/>
      <c r="K9" s="467"/>
      <c r="L9" s="467"/>
      <c r="M9" s="467"/>
      <c r="N9" s="467"/>
      <c r="O9" s="467"/>
      <c r="P9" s="467"/>
      <c r="Q9" s="467"/>
      <c r="R9" s="467"/>
      <c r="S9" s="59"/>
      <c r="T9" s="1070" t="s">
        <v>436</v>
      </c>
      <c r="U9" s="1071"/>
      <c r="V9" s="1071"/>
      <c r="W9" s="1071"/>
      <c r="X9" s="1071"/>
      <c r="Y9" s="1071"/>
      <c r="Z9" s="1071"/>
      <c r="AA9" s="1072"/>
      <c r="AB9" s="1073">
        <v>1132660</v>
      </c>
      <c r="AC9" s="696"/>
      <c r="AD9" s="696"/>
      <c r="AE9" s="696"/>
      <c r="AF9" s="696"/>
      <c r="AG9" s="696">
        <v>24560</v>
      </c>
      <c r="AH9" s="696"/>
      <c r="AI9" s="696"/>
      <c r="AJ9" s="696"/>
      <c r="AK9" s="696">
        <v>32094</v>
      </c>
      <c r="AL9" s="696"/>
      <c r="AM9" s="696"/>
      <c r="AN9" s="696"/>
      <c r="AO9" s="1074">
        <f t="shared" si="0"/>
        <v>28.335069659032719</v>
      </c>
      <c r="AP9" s="1074"/>
      <c r="AQ9" s="1074"/>
      <c r="AR9" s="1075"/>
      <c r="AS9" s="54"/>
      <c r="AT9" s="54"/>
    </row>
    <row r="10" spans="1:46" ht="15" customHeight="1" x14ac:dyDescent="0.15">
      <c r="A10" s="467" t="s">
        <v>757</v>
      </c>
      <c r="B10" s="467"/>
      <c r="C10" s="467"/>
      <c r="D10" s="467"/>
      <c r="E10" s="467"/>
      <c r="F10" s="467"/>
      <c r="G10" s="467"/>
      <c r="H10" s="467"/>
      <c r="I10" s="467"/>
      <c r="J10" s="467"/>
      <c r="K10" s="467"/>
      <c r="L10" s="467"/>
      <c r="M10" s="467"/>
      <c r="N10" s="467"/>
      <c r="O10" s="467"/>
      <c r="P10" s="467"/>
      <c r="Q10" s="467"/>
      <c r="R10" s="467"/>
      <c r="S10" s="59"/>
      <c r="T10" s="1070" t="s">
        <v>254</v>
      </c>
      <c r="U10" s="1071"/>
      <c r="V10" s="1071"/>
      <c r="W10" s="1071"/>
      <c r="X10" s="1071"/>
      <c r="Y10" s="1071"/>
      <c r="Z10" s="1071"/>
      <c r="AA10" s="1072"/>
      <c r="AB10" s="1073">
        <v>323217</v>
      </c>
      <c r="AC10" s="696"/>
      <c r="AD10" s="696"/>
      <c r="AE10" s="696"/>
      <c r="AF10" s="696"/>
      <c r="AG10" s="696">
        <v>9708</v>
      </c>
      <c r="AH10" s="696"/>
      <c r="AI10" s="696"/>
      <c r="AJ10" s="696"/>
      <c r="AK10" s="696">
        <v>12650</v>
      </c>
      <c r="AL10" s="696"/>
      <c r="AM10" s="696"/>
      <c r="AN10" s="696"/>
      <c r="AO10" s="1074">
        <f t="shared" si="0"/>
        <v>39.137792875993526</v>
      </c>
      <c r="AP10" s="1074"/>
      <c r="AQ10" s="1074"/>
      <c r="AR10" s="1075"/>
      <c r="AS10" s="54"/>
      <c r="AT10" s="54"/>
    </row>
    <row r="11" spans="1:46" ht="15" customHeight="1" x14ac:dyDescent="0.15">
      <c r="A11" s="467" t="s">
        <v>758</v>
      </c>
      <c r="B11" s="467"/>
      <c r="C11" s="467"/>
      <c r="D11" s="467"/>
      <c r="E11" s="467"/>
      <c r="F11" s="467"/>
      <c r="G11" s="467"/>
      <c r="H11" s="467"/>
      <c r="I11" s="467"/>
      <c r="J11" s="467"/>
      <c r="K11" s="467"/>
      <c r="L11" s="467"/>
      <c r="M11" s="467"/>
      <c r="N11" s="467"/>
      <c r="O11" s="467"/>
      <c r="P11" s="467"/>
      <c r="Q11" s="467"/>
      <c r="R11" s="467"/>
      <c r="T11" s="1070" t="s">
        <v>465</v>
      </c>
      <c r="U11" s="1071"/>
      <c r="V11" s="1071"/>
      <c r="W11" s="1071"/>
      <c r="X11" s="1071"/>
      <c r="Y11" s="1071"/>
      <c r="Z11" s="1071"/>
      <c r="AA11" s="1072"/>
      <c r="AB11" s="1073">
        <v>141540</v>
      </c>
      <c r="AC11" s="696"/>
      <c r="AD11" s="696"/>
      <c r="AE11" s="696"/>
      <c r="AF11" s="696"/>
      <c r="AG11" s="696">
        <v>4061</v>
      </c>
      <c r="AH11" s="696"/>
      <c r="AI11" s="696"/>
      <c r="AJ11" s="696"/>
      <c r="AK11" s="696">
        <v>5313</v>
      </c>
      <c r="AL11" s="696"/>
      <c r="AM11" s="696"/>
      <c r="AN11" s="696"/>
      <c r="AO11" s="1074">
        <f t="shared" si="0"/>
        <v>37.537091988130562</v>
      </c>
      <c r="AP11" s="1074"/>
      <c r="AQ11" s="1074"/>
      <c r="AR11" s="1075"/>
      <c r="AS11" s="54"/>
      <c r="AT11" s="54"/>
    </row>
    <row r="12" spans="1:46" ht="15" customHeight="1" x14ac:dyDescent="0.15">
      <c r="A12" s="10" t="s">
        <v>759</v>
      </c>
      <c r="B12" s="10"/>
      <c r="C12" s="10"/>
      <c r="D12" s="10"/>
      <c r="E12" s="10"/>
      <c r="F12" s="10"/>
      <c r="G12" s="10"/>
      <c r="H12" s="10"/>
      <c r="I12" s="10"/>
      <c r="J12" s="10"/>
      <c r="K12" s="10"/>
      <c r="L12" s="10"/>
      <c r="M12" s="10"/>
      <c r="N12" s="10"/>
      <c r="O12" s="10"/>
      <c r="P12" s="10"/>
      <c r="Q12" s="10"/>
      <c r="R12" s="10"/>
      <c r="T12" s="1070" t="s">
        <v>255</v>
      </c>
      <c r="U12" s="1071"/>
      <c r="V12" s="1071"/>
      <c r="W12" s="1071"/>
      <c r="X12" s="1071"/>
      <c r="Y12" s="1071"/>
      <c r="Z12" s="1071"/>
      <c r="AA12" s="1072"/>
      <c r="AB12" s="1073">
        <v>48377</v>
      </c>
      <c r="AC12" s="696"/>
      <c r="AD12" s="696"/>
      <c r="AE12" s="696"/>
      <c r="AF12" s="696"/>
      <c r="AG12" s="696">
        <v>834</v>
      </c>
      <c r="AH12" s="696"/>
      <c r="AI12" s="696"/>
      <c r="AJ12" s="696"/>
      <c r="AK12" s="696">
        <v>1106</v>
      </c>
      <c r="AL12" s="696"/>
      <c r="AM12" s="696"/>
      <c r="AN12" s="696"/>
      <c r="AO12" s="1074">
        <f>AK12/AB12*1000</f>
        <v>22.862103892345537</v>
      </c>
      <c r="AP12" s="1074"/>
      <c r="AQ12" s="1074"/>
      <c r="AR12" s="1075"/>
      <c r="AS12" s="54"/>
      <c r="AT12" s="54"/>
    </row>
    <row r="13" spans="1:46" ht="15" customHeight="1" x14ac:dyDescent="0.15">
      <c r="A13" s="467"/>
      <c r="B13" s="467"/>
      <c r="C13" s="467"/>
      <c r="D13" s="467"/>
      <c r="E13" s="467"/>
      <c r="F13" s="467"/>
      <c r="G13" s="467"/>
      <c r="H13" s="467"/>
      <c r="I13" s="467"/>
      <c r="J13" s="467"/>
      <c r="K13" s="467"/>
      <c r="L13" s="467"/>
      <c r="M13" s="467"/>
      <c r="N13" s="467"/>
      <c r="O13" s="467"/>
      <c r="P13" s="467"/>
      <c r="Q13" s="467"/>
      <c r="R13" s="467"/>
      <c r="S13" s="131"/>
      <c r="T13" s="1070" t="s">
        <v>256</v>
      </c>
      <c r="U13" s="1071"/>
      <c r="V13" s="1071"/>
      <c r="W13" s="1071"/>
      <c r="X13" s="1071"/>
      <c r="Y13" s="1071"/>
      <c r="Z13" s="1071"/>
      <c r="AA13" s="1072"/>
      <c r="AB13" s="1073">
        <v>53847</v>
      </c>
      <c r="AC13" s="696"/>
      <c r="AD13" s="696"/>
      <c r="AE13" s="696"/>
      <c r="AF13" s="696"/>
      <c r="AG13" s="696">
        <v>872</v>
      </c>
      <c r="AH13" s="696"/>
      <c r="AI13" s="696"/>
      <c r="AJ13" s="696"/>
      <c r="AK13" s="696">
        <v>1113</v>
      </c>
      <c r="AL13" s="696"/>
      <c r="AM13" s="696"/>
      <c r="AN13" s="696"/>
      <c r="AO13" s="1074">
        <f t="shared" si="0"/>
        <v>20.669675190818428</v>
      </c>
      <c r="AP13" s="1074"/>
      <c r="AQ13" s="1074"/>
      <c r="AR13" s="1075"/>
      <c r="AS13" s="54"/>
      <c r="AT13" s="54"/>
    </row>
    <row r="14" spans="1:46" ht="15" customHeight="1" x14ac:dyDescent="0.15">
      <c r="A14" s="54"/>
      <c r="B14" s="54"/>
      <c r="C14" s="54"/>
      <c r="D14" s="54"/>
      <c r="E14" s="54"/>
      <c r="F14" s="54"/>
      <c r="G14" s="54"/>
      <c r="H14" s="54"/>
      <c r="I14" s="54"/>
      <c r="J14" s="54"/>
      <c r="K14" s="54"/>
      <c r="L14" s="54"/>
      <c r="M14" s="54"/>
      <c r="N14" s="54"/>
      <c r="O14" s="54"/>
      <c r="P14" s="54"/>
      <c r="T14" s="1070" t="s">
        <v>257</v>
      </c>
      <c r="U14" s="1071"/>
      <c r="V14" s="1071"/>
      <c r="W14" s="1071"/>
      <c r="X14" s="1071"/>
      <c r="Y14" s="1071"/>
      <c r="Z14" s="1071"/>
      <c r="AA14" s="1072"/>
      <c r="AB14" s="1073">
        <v>61550</v>
      </c>
      <c r="AC14" s="696"/>
      <c r="AD14" s="696"/>
      <c r="AE14" s="696"/>
      <c r="AF14" s="696"/>
      <c r="AG14" s="696">
        <v>959</v>
      </c>
      <c r="AH14" s="696"/>
      <c r="AI14" s="696"/>
      <c r="AJ14" s="696"/>
      <c r="AK14" s="696">
        <v>1230</v>
      </c>
      <c r="AL14" s="696"/>
      <c r="AM14" s="696"/>
      <c r="AN14" s="696"/>
      <c r="AO14" s="1074">
        <f t="shared" si="0"/>
        <v>19.983753046303818</v>
      </c>
      <c r="AP14" s="1074"/>
      <c r="AQ14" s="1074"/>
      <c r="AR14" s="1075"/>
      <c r="AS14" s="54"/>
      <c r="AT14" s="54"/>
    </row>
    <row r="15" spans="1:46" ht="15" customHeight="1" x14ac:dyDescent="0.15">
      <c r="A15" s="54"/>
      <c r="B15" s="54"/>
      <c r="C15" s="54"/>
      <c r="D15" s="54"/>
      <c r="E15" s="54"/>
      <c r="F15" s="54"/>
      <c r="G15" s="54"/>
      <c r="H15" s="54"/>
      <c r="I15" s="54"/>
      <c r="J15" s="54"/>
      <c r="K15" s="54"/>
      <c r="L15" s="54"/>
      <c r="M15" s="54"/>
      <c r="N15" s="54"/>
      <c r="O15" s="54"/>
      <c r="P15" s="54"/>
      <c r="T15" s="1070" t="s">
        <v>466</v>
      </c>
      <c r="U15" s="1071"/>
      <c r="V15" s="1071"/>
      <c r="W15" s="1071"/>
      <c r="X15" s="1071"/>
      <c r="Y15" s="1071"/>
      <c r="Z15" s="1071"/>
      <c r="AA15" s="1072"/>
      <c r="AB15" s="1073">
        <v>123308</v>
      </c>
      <c r="AC15" s="696"/>
      <c r="AD15" s="696"/>
      <c r="AE15" s="696"/>
      <c r="AF15" s="696"/>
      <c r="AG15" s="696">
        <v>2204</v>
      </c>
      <c r="AH15" s="696"/>
      <c r="AI15" s="696"/>
      <c r="AJ15" s="696"/>
      <c r="AK15" s="696">
        <v>2805</v>
      </c>
      <c r="AL15" s="696"/>
      <c r="AM15" s="696"/>
      <c r="AN15" s="696"/>
      <c r="AO15" s="1074">
        <f t="shared" si="0"/>
        <v>22.747915788107825</v>
      </c>
      <c r="AP15" s="1074"/>
      <c r="AQ15" s="1074"/>
      <c r="AR15" s="1075"/>
      <c r="AS15" s="54"/>
      <c r="AT15" s="54"/>
    </row>
    <row r="16" spans="1:46" ht="15" customHeight="1" x14ac:dyDescent="0.15">
      <c r="A16" s="54"/>
      <c r="B16" s="54"/>
      <c r="C16" s="54"/>
      <c r="D16" s="54"/>
      <c r="E16" s="54"/>
      <c r="F16" s="54"/>
      <c r="G16" s="54"/>
      <c r="H16" s="131"/>
      <c r="I16" s="54"/>
      <c r="J16" s="54"/>
      <c r="K16" s="54"/>
      <c r="L16" s="54"/>
      <c r="M16" s="54"/>
      <c r="N16" s="54"/>
      <c r="O16" s="54"/>
      <c r="P16" s="54"/>
      <c r="T16" s="1070" t="s">
        <v>258</v>
      </c>
      <c r="U16" s="1071"/>
      <c r="V16" s="1071"/>
      <c r="W16" s="1071"/>
      <c r="X16" s="1071"/>
      <c r="Y16" s="1071"/>
      <c r="Z16" s="1071"/>
      <c r="AA16" s="1072"/>
      <c r="AB16" s="1073">
        <v>97845</v>
      </c>
      <c r="AC16" s="696"/>
      <c r="AD16" s="696"/>
      <c r="AE16" s="696"/>
      <c r="AF16" s="696"/>
      <c r="AG16" s="696">
        <v>1937</v>
      </c>
      <c r="AH16" s="696"/>
      <c r="AI16" s="696"/>
      <c r="AJ16" s="696"/>
      <c r="AK16" s="696">
        <v>2667</v>
      </c>
      <c r="AL16" s="696"/>
      <c r="AM16" s="696"/>
      <c r="AN16" s="696"/>
      <c r="AO16" s="1074">
        <f t="shared" si="0"/>
        <v>27.25739690326537</v>
      </c>
      <c r="AP16" s="1074"/>
      <c r="AQ16" s="1074"/>
      <c r="AR16" s="1075"/>
      <c r="AS16" s="54"/>
      <c r="AT16" s="54"/>
    </row>
    <row r="17" spans="1:46" ht="15" customHeight="1" x14ac:dyDescent="0.15">
      <c r="A17" s="54"/>
      <c r="B17" s="54"/>
      <c r="C17" s="54"/>
      <c r="D17" s="54"/>
      <c r="E17" s="54"/>
      <c r="F17" s="54"/>
      <c r="G17" s="54"/>
      <c r="H17" s="54"/>
      <c r="I17" s="54"/>
      <c r="J17" s="54"/>
      <c r="K17" s="54"/>
      <c r="L17" s="54"/>
      <c r="M17" s="54"/>
      <c r="N17" s="54"/>
      <c r="O17" s="54"/>
      <c r="P17" s="54"/>
      <c r="T17" s="1082" t="s">
        <v>467</v>
      </c>
      <c r="U17" s="1083"/>
      <c r="V17" s="1083"/>
      <c r="W17" s="1083"/>
      <c r="X17" s="1083"/>
      <c r="Y17" s="1083"/>
      <c r="Z17" s="1083"/>
      <c r="AA17" s="1084"/>
      <c r="AB17" s="1095">
        <v>113447</v>
      </c>
      <c r="AC17" s="1096"/>
      <c r="AD17" s="1096"/>
      <c r="AE17" s="1096"/>
      <c r="AF17" s="1096"/>
      <c r="AG17" s="1096">
        <v>1970</v>
      </c>
      <c r="AH17" s="1096"/>
      <c r="AI17" s="1096"/>
      <c r="AJ17" s="1096"/>
      <c r="AK17" s="1096">
        <v>2627</v>
      </c>
      <c r="AL17" s="1096"/>
      <c r="AM17" s="1096"/>
      <c r="AN17" s="1096"/>
      <c r="AO17" s="1097">
        <f t="shared" si="0"/>
        <v>23.156187470801346</v>
      </c>
      <c r="AP17" s="1097"/>
      <c r="AQ17" s="1097"/>
      <c r="AR17" s="1098"/>
      <c r="AS17" s="54"/>
      <c r="AT17" s="54"/>
    </row>
    <row r="18" spans="1:46" ht="15" customHeight="1" x14ac:dyDescent="0.15">
      <c r="A18" s="54"/>
      <c r="B18" s="54"/>
      <c r="C18" s="54"/>
      <c r="D18" s="54"/>
      <c r="E18" s="54"/>
      <c r="F18" s="54"/>
      <c r="G18" s="54"/>
      <c r="H18" s="54"/>
      <c r="I18" s="54"/>
      <c r="J18" s="54"/>
      <c r="K18" s="54"/>
      <c r="L18" s="54"/>
      <c r="M18" s="54"/>
      <c r="N18" s="54"/>
      <c r="O18" s="54"/>
      <c r="P18" s="54"/>
      <c r="T18" s="1070" t="s">
        <v>259</v>
      </c>
      <c r="U18" s="1071"/>
      <c r="V18" s="1071"/>
      <c r="W18" s="1071"/>
      <c r="X18" s="1071"/>
      <c r="Y18" s="1071"/>
      <c r="Z18" s="1071"/>
      <c r="AA18" s="1072"/>
      <c r="AB18" s="1073">
        <v>63695</v>
      </c>
      <c r="AC18" s="696"/>
      <c r="AD18" s="696"/>
      <c r="AE18" s="696"/>
      <c r="AF18" s="696"/>
      <c r="AG18" s="696">
        <v>533</v>
      </c>
      <c r="AH18" s="696"/>
      <c r="AI18" s="696"/>
      <c r="AJ18" s="696"/>
      <c r="AK18" s="696">
        <v>710</v>
      </c>
      <c r="AL18" s="696"/>
      <c r="AM18" s="696"/>
      <c r="AN18" s="696"/>
      <c r="AO18" s="1074">
        <f t="shared" si="0"/>
        <v>11.146871810974174</v>
      </c>
      <c r="AP18" s="1074"/>
      <c r="AQ18" s="1074"/>
      <c r="AR18" s="1075"/>
      <c r="AS18" s="54"/>
      <c r="AT18" s="54"/>
    </row>
    <row r="19" spans="1:46" ht="15" customHeight="1" x14ac:dyDescent="0.15">
      <c r="A19" s="54"/>
      <c r="B19" s="54"/>
      <c r="C19" s="54"/>
      <c r="D19" s="54"/>
      <c r="E19" s="54"/>
      <c r="F19" s="54"/>
      <c r="G19" s="54"/>
      <c r="H19" s="54"/>
      <c r="I19" s="54"/>
      <c r="J19" s="54"/>
      <c r="K19" s="54"/>
      <c r="L19" s="54"/>
      <c r="M19" s="54"/>
      <c r="N19" s="54"/>
      <c r="O19" s="54"/>
      <c r="P19" s="54"/>
      <c r="T19" s="1070" t="s">
        <v>260</v>
      </c>
      <c r="U19" s="1071"/>
      <c r="V19" s="1071"/>
      <c r="W19" s="1071"/>
      <c r="X19" s="1071"/>
      <c r="Y19" s="1071"/>
      <c r="Z19" s="1071"/>
      <c r="AA19" s="1072"/>
      <c r="AB19" s="1073">
        <v>62146</v>
      </c>
      <c r="AC19" s="696"/>
      <c r="AD19" s="696"/>
      <c r="AE19" s="696"/>
      <c r="AF19" s="696"/>
      <c r="AG19" s="696">
        <v>1136</v>
      </c>
      <c r="AH19" s="696"/>
      <c r="AI19" s="696"/>
      <c r="AJ19" s="696"/>
      <c r="AK19" s="696">
        <v>1461</v>
      </c>
      <c r="AL19" s="696"/>
      <c r="AM19" s="696"/>
      <c r="AN19" s="696"/>
      <c r="AO19" s="1074">
        <f t="shared" si="0"/>
        <v>23.509155858784151</v>
      </c>
      <c r="AP19" s="1074"/>
      <c r="AQ19" s="1074"/>
      <c r="AR19" s="1075"/>
      <c r="AS19" s="54"/>
      <c r="AT19" s="54"/>
    </row>
    <row r="20" spans="1:46" ht="15" customHeight="1" thickBot="1" x14ac:dyDescent="0.2">
      <c r="A20" s="54"/>
      <c r="B20" s="54"/>
      <c r="C20" s="54"/>
      <c r="D20" s="54"/>
      <c r="E20" s="54"/>
      <c r="F20" s="54"/>
      <c r="G20" s="54"/>
      <c r="H20" s="54"/>
      <c r="I20" s="54"/>
      <c r="J20" s="54"/>
      <c r="K20" s="54"/>
      <c r="L20" s="54"/>
      <c r="M20" s="54"/>
      <c r="N20" s="54"/>
      <c r="O20" s="54"/>
      <c r="P20" s="54"/>
      <c r="T20" s="1088" t="s">
        <v>261</v>
      </c>
      <c r="U20" s="1089"/>
      <c r="V20" s="1089"/>
      <c r="W20" s="1089"/>
      <c r="X20" s="1089"/>
      <c r="Y20" s="1089"/>
      <c r="Z20" s="1089"/>
      <c r="AA20" s="1090"/>
      <c r="AB20" s="1091">
        <v>43688</v>
      </c>
      <c r="AC20" s="1092"/>
      <c r="AD20" s="1092"/>
      <c r="AE20" s="1092"/>
      <c r="AF20" s="1092"/>
      <c r="AG20" s="1092">
        <v>336</v>
      </c>
      <c r="AH20" s="1092"/>
      <c r="AI20" s="1092"/>
      <c r="AJ20" s="1092"/>
      <c r="AK20" s="1092">
        <v>412</v>
      </c>
      <c r="AL20" s="1092"/>
      <c r="AM20" s="1092"/>
      <c r="AN20" s="1092"/>
      <c r="AO20" s="1093">
        <f t="shared" si="0"/>
        <v>9.4305072331074893</v>
      </c>
      <c r="AP20" s="1093"/>
      <c r="AQ20" s="1093"/>
      <c r="AR20" s="1094"/>
      <c r="AS20" s="54"/>
      <c r="AT20" s="54"/>
    </row>
    <row r="21" spans="1:46" ht="18.75" customHeight="1" x14ac:dyDescent="0.15">
      <c r="A21" s="54"/>
      <c r="B21" s="54"/>
      <c r="C21" s="54"/>
      <c r="D21" s="54"/>
      <c r="E21" s="54"/>
      <c r="F21" s="54"/>
      <c r="G21" s="54"/>
      <c r="H21" s="54"/>
      <c r="I21" s="54"/>
      <c r="J21" s="54"/>
      <c r="K21" s="54"/>
      <c r="L21" s="54"/>
      <c r="M21" s="54"/>
      <c r="N21" s="54"/>
      <c r="O21" s="54"/>
      <c r="P21" s="54"/>
      <c r="Q21" s="54"/>
      <c r="R21" s="54"/>
      <c r="T21" s="59"/>
      <c r="U21" s="131" t="s">
        <v>262</v>
      </c>
      <c r="V21" s="131"/>
      <c r="W21" s="131"/>
      <c r="X21" s="131"/>
      <c r="Y21" s="131"/>
      <c r="Z21" s="131"/>
      <c r="AA21" s="131"/>
      <c r="AB21" s="54"/>
      <c r="AC21" s="54"/>
      <c r="AD21" s="54"/>
      <c r="AE21" s="54"/>
      <c r="AF21" s="54"/>
      <c r="AG21" s="54"/>
      <c r="AH21" s="54"/>
      <c r="AI21" s="54"/>
      <c r="AJ21" s="54"/>
      <c r="AK21" s="54"/>
      <c r="AL21" s="54"/>
      <c r="AO21" s="56"/>
      <c r="AP21" s="54"/>
      <c r="AQ21" s="54"/>
      <c r="AR21" s="56" t="s">
        <v>263</v>
      </c>
      <c r="AS21" s="54"/>
      <c r="AT21" s="54"/>
    </row>
    <row r="22" spans="1:46" ht="18.75" customHeight="1" x14ac:dyDescent="0.15">
      <c r="A22" s="54"/>
      <c r="B22" s="54"/>
      <c r="C22" s="54"/>
      <c r="D22" s="54"/>
      <c r="E22" s="54"/>
      <c r="F22" s="54"/>
      <c r="G22" s="54"/>
      <c r="H22" s="54"/>
      <c r="I22" s="54"/>
      <c r="J22" s="54"/>
      <c r="K22" s="54"/>
      <c r="L22" s="54"/>
      <c r="M22" s="54"/>
      <c r="N22" s="54"/>
      <c r="O22" s="54"/>
      <c r="P22" s="54"/>
      <c r="Q22" s="54"/>
      <c r="R22" s="54"/>
      <c r="T22" s="59"/>
      <c r="U22" s="131"/>
      <c r="V22" s="131"/>
      <c r="W22" s="131"/>
      <c r="X22" s="131"/>
      <c r="Y22" s="131"/>
      <c r="Z22" s="131"/>
      <c r="AA22" s="131"/>
      <c r="AB22" s="54"/>
      <c r="AC22" s="54"/>
      <c r="AD22" s="54"/>
      <c r="AE22" s="54"/>
      <c r="AF22" s="54"/>
      <c r="AG22" s="54"/>
      <c r="AH22" s="54"/>
      <c r="AI22" s="54"/>
      <c r="AJ22" s="54"/>
      <c r="AK22" s="54"/>
      <c r="AL22" s="54"/>
      <c r="AO22" s="56"/>
      <c r="AP22" s="54"/>
      <c r="AQ22" s="54"/>
      <c r="AR22" s="56"/>
      <c r="AS22" s="54"/>
      <c r="AT22" s="54"/>
    </row>
    <row r="23" spans="1:46" ht="15" customHeight="1" thickBot="1" x14ac:dyDescent="0.2">
      <c r="A23" s="54" t="s">
        <v>468</v>
      </c>
      <c r="B23" s="54"/>
      <c r="C23" s="54"/>
      <c r="D23" s="54"/>
      <c r="E23" s="54"/>
      <c r="F23" s="54"/>
      <c r="G23" s="54"/>
      <c r="H23" s="54"/>
      <c r="I23" s="54"/>
      <c r="J23" s="54"/>
      <c r="K23" s="54"/>
      <c r="L23" s="54"/>
      <c r="M23" s="54"/>
      <c r="N23" s="54"/>
      <c r="O23" s="54"/>
      <c r="P23" s="54"/>
      <c r="Q23" s="54"/>
      <c r="R23" s="60"/>
      <c r="S23" s="61"/>
      <c r="T23" s="59"/>
      <c r="W23" s="54"/>
      <c r="X23" s="54"/>
      <c r="Y23" s="54"/>
      <c r="Z23" s="54"/>
      <c r="AA23" s="54"/>
      <c r="AB23" s="54"/>
      <c r="AC23" s="54"/>
      <c r="AD23" s="54"/>
      <c r="AE23" s="54"/>
      <c r="AF23" s="54"/>
      <c r="AG23" s="54"/>
      <c r="AH23" s="54"/>
      <c r="AI23" s="54"/>
      <c r="AJ23" s="54"/>
      <c r="AK23" s="54"/>
      <c r="AL23" s="54"/>
      <c r="AM23" s="54"/>
      <c r="AO23" s="383"/>
      <c r="AP23" s="54"/>
      <c r="AQ23" s="54"/>
      <c r="AR23" s="383" t="s">
        <v>245</v>
      </c>
      <c r="AS23" s="54"/>
      <c r="AT23" s="54"/>
    </row>
    <row r="24" spans="1:46" ht="20.100000000000001" customHeight="1" thickBot="1" x14ac:dyDescent="0.2">
      <c r="A24" s="1099" t="s">
        <v>264</v>
      </c>
      <c r="B24" s="1064" t="s">
        <v>265</v>
      </c>
      <c r="C24" s="1064"/>
      <c r="D24" s="1064" t="s">
        <v>266</v>
      </c>
      <c r="E24" s="1064"/>
      <c r="F24" s="1064"/>
      <c r="G24" s="1064" t="s">
        <v>267</v>
      </c>
      <c r="H24" s="1064"/>
      <c r="I24" s="1064"/>
      <c r="J24" s="1064"/>
      <c r="K24" s="1064"/>
      <c r="L24" s="1064" t="s">
        <v>268</v>
      </c>
      <c r="M24" s="1064"/>
      <c r="N24" s="1064"/>
      <c r="O24" s="1064" t="s">
        <v>269</v>
      </c>
      <c r="P24" s="1064"/>
      <c r="Q24" s="1064"/>
      <c r="R24" s="1064"/>
      <c r="S24" s="1064"/>
      <c r="T24" s="1064" t="s">
        <v>270</v>
      </c>
      <c r="U24" s="1064"/>
      <c r="V24" s="1064"/>
      <c r="W24" s="1064"/>
      <c r="X24" s="1064"/>
      <c r="Y24" s="1064"/>
      <c r="Z24" s="1064"/>
      <c r="AA24" s="1064"/>
      <c r="AB24" s="1064" t="s">
        <v>271</v>
      </c>
      <c r="AC24" s="1064"/>
      <c r="AD24" s="1064"/>
      <c r="AE24" s="1064"/>
      <c r="AF24" s="1064" t="s">
        <v>272</v>
      </c>
      <c r="AG24" s="1064"/>
      <c r="AH24" s="1064"/>
      <c r="AI24" s="1064"/>
      <c r="AJ24" s="1100" t="s">
        <v>273</v>
      </c>
      <c r="AK24" s="1058"/>
      <c r="AL24" s="1058"/>
      <c r="AM24" s="1058"/>
      <c r="AN24" s="1101"/>
      <c r="AO24" s="1103" t="s">
        <v>469</v>
      </c>
      <c r="AP24" s="1104"/>
      <c r="AQ24" s="1105"/>
      <c r="AR24" s="1106"/>
      <c r="AS24" s="131"/>
    </row>
    <row r="25" spans="1:46" ht="20.100000000000001" customHeight="1" x14ac:dyDescent="0.15">
      <c r="A25" s="1099"/>
      <c r="B25" s="1064"/>
      <c r="C25" s="1064"/>
      <c r="D25" s="1064"/>
      <c r="E25" s="1064"/>
      <c r="F25" s="1064"/>
      <c r="G25" s="1079" t="s">
        <v>274</v>
      </c>
      <c r="H25" s="1079"/>
      <c r="I25" s="1079"/>
      <c r="J25" s="1079" t="s">
        <v>275</v>
      </c>
      <c r="K25" s="1079"/>
      <c r="L25" s="1064"/>
      <c r="M25" s="1064"/>
      <c r="N25" s="1064"/>
      <c r="O25" s="1079" t="s">
        <v>274</v>
      </c>
      <c r="P25" s="1079"/>
      <c r="Q25" s="1079"/>
      <c r="R25" s="1079" t="s">
        <v>276</v>
      </c>
      <c r="S25" s="1079"/>
      <c r="T25" s="1102" t="s">
        <v>494</v>
      </c>
      <c r="U25" s="1102"/>
      <c r="V25" s="1102"/>
      <c r="W25" s="1102" t="s">
        <v>495</v>
      </c>
      <c r="X25" s="1102"/>
      <c r="Y25" s="1102"/>
      <c r="Z25" s="1102"/>
      <c r="AA25" s="1102"/>
      <c r="AB25" s="1102" t="s">
        <v>494</v>
      </c>
      <c r="AC25" s="1102"/>
      <c r="AD25" s="1102" t="s">
        <v>495</v>
      </c>
      <c r="AE25" s="1102"/>
      <c r="AF25" s="1102" t="s">
        <v>494</v>
      </c>
      <c r="AG25" s="1102"/>
      <c r="AH25" s="1102" t="s">
        <v>495</v>
      </c>
      <c r="AI25" s="1102"/>
      <c r="AJ25" s="1102" t="s">
        <v>494</v>
      </c>
      <c r="AK25" s="1102"/>
      <c r="AL25" s="1102" t="s">
        <v>495</v>
      </c>
      <c r="AM25" s="1102"/>
      <c r="AN25" s="1102"/>
      <c r="AO25" s="1102" t="s">
        <v>494</v>
      </c>
      <c r="AP25" s="1102"/>
      <c r="AQ25" s="1107" t="s">
        <v>495</v>
      </c>
      <c r="AR25" s="1108"/>
      <c r="AS25" s="131"/>
    </row>
    <row r="26" spans="1:46" s="57" customFormat="1" ht="18" customHeight="1" x14ac:dyDescent="0.15">
      <c r="A26" s="63" t="s">
        <v>584</v>
      </c>
      <c r="B26" s="1114">
        <v>113893</v>
      </c>
      <c r="C26" s="1115"/>
      <c r="D26" s="1115">
        <v>113893</v>
      </c>
      <c r="E26" s="1115"/>
      <c r="F26" s="1115"/>
      <c r="G26" s="1116">
        <v>1627</v>
      </c>
      <c r="H26" s="1116"/>
      <c r="I26" s="1116"/>
      <c r="J26" s="1115">
        <v>2282</v>
      </c>
      <c r="K26" s="1115"/>
      <c r="L26" s="1117">
        <v>20.04</v>
      </c>
      <c r="M26" s="1117"/>
      <c r="N26" s="1117"/>
      <c r="O26" s="1116">
        <v>1519</v>
      </c>
      <c r="P26" s="1116"/>
      <c r="Q26" s="1116"/>
      <c r="R26" s="387">
        <v>2072</v>
      </c>
      <c r="S26" s="387"/>
      <c r="T26" s="1113">
        <v>1416</v>
      </c>
      <c r="U26" s="1113"/>
      <c r="V26" s="1113"/>
      <c r="W26" s="1113">
        <v>2012</v>
      </c>
      <c r="X26" s="1113"/>
      <c r="Y26" s="1113"/>
      <c r="Z26" s="1113"/>
      <c r="AA26" s="1113"/>
      <c r="AB26" s="1113">
        <v>113</v>
      </c>
      <c r="AC26" s="1113"/>
      <c r="AD26" s="1113">
        <v>182</v>
      </c>
      <c r="AE26" s="1113"/>
      <c r="AF26" s="1113">
        <v>324</v>
      </c>
      <c r="AG26" s="1113"/>
      <c r="AH26" s="1113">
        <v>328</v>
      </c>
      <c r="AI26" s="1113"/>
      <c r="AJ26" s="1113">
        <v>1308</v>
      </c>
      <c r="AK26" s="1113"/>
      <c r="AL26" s="1113">
        <v>1679</v>
      </c>
      <c r="AM26" s="1113"/>
      <c r="AN26" s="1113"/>
      <c r="AO26" s="1113">
        <v>60</v>
      </c>
      <c r="AP26" s="1113"/>
      <c r="AQ26" s="1113">
        <v>69</v>
      </c>
      <c r="AR26" s="1120"/>
      <c r="AS26" s="62"/>
    </row>
    <row r="27" spans="1:46" ht="18" customHeight="1" x14ac:dyDescent="0.15">
      <c r="A27" s="63">
        <v>26</v>
      </c>
      <c r="B27" s="1109">
        <v>113974</v>
      </c>
      <c r="C27" s="1110"/>
      <c r="D27" s="1110">
        <v>113974</v>
      </c>
      <c r="E27" s="1110"/>
      <c r="F27" s="1110"/>
      <c r="G27" s="800">
        <v>1734</v>
      </c>
      <c r="H27" s="800"/>
      <c r="I27" s="800"/>
      <c r="J27" s="1110">
        <v>2362</v>
      </c>
      <c r="K27" s="1110"/>
      <c r="L27" s="1111">
        <v>20.72</v>
      </c>
      <c r="M27" s="1111"/>
      <c r="N27" s="1111"/>
      <c r="O27" s="800">
        <v>1612</v>
      </c>
      <c r="P27" s="800"/>
      <c r="Q27" s="800"/>
      <c r="R27" s="367">
        <v>2145</v>
      </c>
      <c r="S27" s="130"/>
      <c r="T27" s="1112">
        <v>1504</v>
      </c>
      <c r="U27" s="1112"/>
      <c r="V27" s="1112"/>
      <c r="W27" s="1112">
        <v>2076</v>
      </c>
      <c r="X27" s="1112"/>
      <c r="Y27" s="1112"/>
      <c r="Z27" s="1112"/>
      <c r="AA27" s="1112"/>
      <c r="AB27" s="1112">
        <v>121</v>
      </c>
      <c r="AC27" s="1112"/>
      <c r="AD27" s="1112">
        <v>199</v>
      </c>
      <c r="AE27" s="1112"/>
      <c r="AF27" s="1112">
        <v>359</v>
      </c>
      <c r="AG27" s="1112"/>
      <c r="AH27" s="1112">
        <v>364</v>
      </c>
      <c r="AI27" s="1112"/>
      <c r="AJ27" s="1112">
        <v>1373</v>
      </c>
      <c r="AK27" s="1112"/>
      <c r="AL27" s="1112">
        <v>1707</v>
      </c>
      <c r="AM27" s="1112"/>
      <c r="AN27" s="1112"/>
      <c r="AO27" s="1118">
        <v>62</v>
      </c>
      <c r="AP27" s="1118"/>
      <c r="AQ27" s="1118">
        <v>71</v>
      </c>
      <c r="AR27" s="1119"/>
      <c r="AS27" s="62"/>
    </row>
    <row r="28" spans="1:46" ht="18" customHeight="1" x14ac:dyDescent="0.15">
      <c r="A28" s="63">
        <v>27</v>
      </c>
      <c r="B28" s="1109">
        <v>113580</v>
      </c>
      <c r="C28" s="1110"/>
      <c r="D28" s="1110">
        <v>113580</v>
      </c>
      <c r="E28" s="1110"/>
      <c r="F28" s="1110"/>
      <c r="G28" s="800">
        <v>1861</v>
      </c>
      <c r="H28" s="800"/>
      <c r="I28" s="800"/>
      <c r="J28" s="1110">
        <v>2518</v>
      </c>
      <c r="K28" s="1110"/>
      <c r="L28" s="1111">
        <v>22.17</v>
      </c>
      <c r="M28" s="1111"/>
      <c r="N28" s="1111"/>
      <c r="O28" s="800">
        <v>1710</v>
      </c>
      <c r="P28" s="800"/>
      <c r="Q28" s="800"/>
      <c r="R28" s="367">
        <v>2239</v>
      </c>
      <c r="S28" s="7"/>
      <c r="T28" s="1112">
        <v>1605</v>
      </c>
      <c r="U28" s="1112"/>
      <c r="V28" s="1112"/>
      <c r="W28" s="1112">
        <v>2195</v>
      </c>
      <c r="X28" s="1112"/>
      <c r="Y28" s="1112"/>
      <c r="Z28" s="1112"/>
      <c r="AA28" s="1112"/>
      <c r="AB28" s="1112">
        <v>119</v>
      </c>
      <c r="AC28" s="1112"/>
      <c r="AD28" s="1112">
        <v>193</v>
      </c>
      <c r="AE28" s="1112"/>
      <c r="AF28" s="1112">
        <v>404</v>
      </c>
      <c r="AG28" s="1112"/>
      <c r="AH28" s="1112">
        <v>408</v>
      </c>
      <c r="AI28" s="1112"/>
      <c r="AJ28" s="1112">
        <v>1471</v>
      </c>
      <c r="AK28" s="1112"/>
      <c r="AL28" s="1112">
        <v>1874</v>
      </c>
      <c r="AM28" s="1112"/>
      <c r="AN28" s="1112"/>
      <c r="AO28" s="1118">
        <v>71</v>
      </c>
      <c r="AP28" s="1118"/>
      <c r="AQ28" s="1122">
        <v>84</v>
      </c>
      <c r="AR28" s="1119"/>
      <c r="AS28" s="62"/>
    </row>
    <row r="29" spans="1:46" ht="18" customHeight="1" x14ac:dyDescent="0.15">
      <c r="A29" s="180">
        <v>28</v>
      </c>
      <c r="B29" s="1109">
        <v>113578</v>
      </c>
      <c r="C29" s="1109"/>
      <c r="D29" s="1110">
        <v>113578</v>
      </c>
      <c r="E29" s="1110"/>
      <c r="F29" s="1110"/>
      <c r="G29" s="1123">
        <v>1914</v>
      </c>
      <c r="H29" s="1123"/>
      <c r="I29" s="1123"/>
      <c r="J29" s="1110">
        <v>2577</v>
      </c>
      <c r="K29" s="1110"/>
      <c r="L29" s="1124">
        <v>22.69</v>
      </c>
      <c r="M29" s="1124"/>
      <c r="N29" s="1124"/>
      <c r="O29" s="1123">
        <v>1738</v>
      </c>
      <c r="P29" s="1123"/>
      <c r="Q29" s="1123"/>
      <c r="R29" s="386">
        <v>2309</v>
      </c>
      <c r="S29" s="447"/>
      <c r="T29" s="1121">
        <v>1679</v>
      </c>
      <c r="U29" s="1121"/>
      <c r="V29" s="1121"/>
      <c r="W29" s="1121">
        <v>2264</v>
      </c>
      <c r="X29" s="1121"/>
      <c r="Y29" s="1121"/>
      <c r="Z29" s="1121"/>
      <c r="AA29" s="1121"/>
      <c r="AB29" s="1121">
        <v>123</v>
      </c>
      <c r="AC29" s="1121"/>
      <c r="AD29" s="1121">
        <v>209</v>
      </c>
      <c r="AE29" s="1121"/>
      <c r="AF29" s="1121">
        <v>431</v>
      </c>
      <c r="AG29" s="1121"/>
      <c r="AH29" s="1121">
        <v>434</v>
      </c>
      <c r="AI29" s="1121"/>
      <c r="AJ29" s="1121">
        <v>1555</v>
      </c>
      <c r="AK29" s="1121"/>
      <c r="AL29" s="1121">
        <v>1889</v>
      </c>
      <c r="AM29" s="1121"/>
      <c r="AN29" s="1121"/>
      <c r="AO29" s="1125">
        <v>66</v>
      </c>
      <c r="AP29" s="1125"/>
      <c r="AQ29" s="1126">
        <v>81</v>
      </c>
      <c r="AR29" s="1127"/>
      <c r="AS29" s="62"/>
    </row>
    <row r="30" spans="1:46" ht="18" customHeight="1" thickBot="1" x14ac:dyDescent="0.2">
      <c r="A30" s="221">
        <v>29</v>
      </c>
      <c r="B30" s="1138">
        <v>113447</v>
      </c>
      <c r="C30" s="1138"/>
      <c r="D30" s="1139">
        <v>113447</v>
      </c>
      <c r="E30" s="1139"/>
      <c r="F30" s="1139"/>
      <c r="G30" s="787">
        <v>1970</v>
      </c>
      <c r="H30" s="787"/>
      <c r="I30" s="787"/>
      <c r="J30" s="1139">
        <v>2627</v>
      </c>
      <c r="K30" s="1139"/>
      <c r="L30" s="1140">
        <v>23.16</v>
      </c>
      <c r="M30" s="1140"/>
      <c r="N30" s="1140"/>
      <c r="O30" s="787">
        <v>1760</v>
      </c>
      <c r="P30" s="787"/>
      <c r="Q30" s="787"/>
      <c r="R30" s="388">
        <v>2314</v>
      </c>
      <c r="S30" s="448"/>
      <c r="T30" s="1132">
        <v>1717</v>
      </c>
      <c r="U30" s="1132"/>
      <c r="V30" s="1132"/>
      <c r="W30" s="1132">
        <v>2298</v>
      </c>
      <c r="X30" s="1132"/>
      <c r="Y30" s="1132"/>
      <c r="Z30" s="1132"/>
      <c r="AA30" s="1132"/>
      <c r="AB30" s="1132">
        <v>128</v>
      </c>
      <c r="AC30" s="1132"/>
      <c r="AD30" s="1132">
        <v>212</v>
      </c>
      <c r="AE30" s="1132"/>
      <c r="AF30" s="1132">
        <v>461</v>
      </c>
      <c r="AG30" s="1132"/>
      <c r="AH30" s="1132">
        <v>469</v>
      </c>
      <c r="AI30" s="1132"/>
      <c r="AJ30" s="1132">
        <v>1597</v>
      </c>
      <c r="AK30" s="1132"/>
      <c r="AL30" s="1132">
        <v>1938</v>
      </c>
      <c r="AM30" s="1132"/>
      <c r="AN30" s="1132"/>
      <c r="AO30" s="1133">
        <v>71</v>
      </c>
      <c r="AP30" s="1133"/>
      <c r="AQ30" s="1134">
        <v>87</v>
      </c>
      <c r="AR30" s="1135"/>
      <c r="AS30" s="196"/>
    </row>
    <row r="31" spans="1:46" ht="15" customHeight="1" x14ac:dyDescent="0.15">
      <c r="A31" s="54" t="s">
        <v>277</v>
      </c>
      <c r="B31" s="64"/>
      <c r="C31" s="64"/>
      <c r="D31" s="64"/>
      <c r="E31" s="64"/>
      <c r="F31" s="64"/>
      <c r="G31" s="64"/>
      <c r="H31" s="65"/>
      <c r="I31" s="65"/>
      <c r="J31" s="65"/>
      <c r="K31" s="64"/>
      <c r="L31" s="64"/>
      <c r="M31" s="64"/>
      <c r="N31" s="64"/>
      <c r="O31" s="64"/>
      <c r="P31" s="64"/>
      <c r="Q31" s="64"/>
      <c r="R31" s="64"/>
      <c r="S31" s="59"/>
      <c r="T31" s="59"/>
      <c r="U31" s="131"/>
      <c r="V31" s="131"/>
      <c r="AA31" s="54"/>
      <c r="AB31" s="54"/>
      <c r="AC31" s="56"/>
      <c r="AD31" s="54"/>
      <c r="AE31" s="54"/>
      <c r="AF31" s="54"/>
      <c r="AG31" s="54"/>
      <c r="AH31" s="54"/>
      <c r="AJ31" s="54"/>
      <c r="AK31" s="54"/>
      <c r="AN31" s="1136" t="s">
        <v>263</v>
      </c>
      <c r="AO31" s="1136"/>
      <c r="AP31" s="1136"/>
      <c r="AQ31" s="1136"/>
      <c r="AR31" s="1136"/>
      <c r="AS31" s="59"/>
    </row>
    <row r="32" spans="1:46" ht="9.75" customHeight="1" x14ac:dyDescent="0.15">
      <c r="A32" s="1137" t="s">
        <v>278</v>
      </c>
      <c r="B32" s="1137"/>
      <c r="C32" s="1137"/>
      <c r="D32" s="1137"/>
      <c r="E32" s="54"/>
      <c r="F32" s="54"/>
      <c r="G32" s="54"/>
      <c r="H32" s="54"/>
      <c r="I32" s="54"/>
      <c r="J32" s="54"/>
      <c r="K32" s="54"/>
      <c r="L32" s="54"/>
      <c r="M32" s="54"/>
      <c r="N32" s="54"/>
      <c r="O32" s="54"/>
      <c r="P32" s="54"/>
      <c r="Q32" s="54"/>
      <c r="R32" s="54"/>
      <c r="S32" s="59"/>
      <c r="T32" s="59"/>
      <c r="U32" s="54"/>
      <c r="V32" s="54"/>
      <c r="W32" s="54"/>
      <c r="X32" s="54"/>
      <c r="Y32" s="54"/>
      <c r="Z32" s="54"/>
      <c r="AC32" s="54"/>
      <c r="AD32" s="54"/>
      <c r="AE32" s="54"/>
      <c r="AF32" s="54"/>
      <c r="AG32" s="54"/>
      <c r="AH32" s="54"/>
      <c r="AI32" s="54"/>
      <c r="AJ32" s="54"/>
      <c r="AK32" s="54"/>
      <c r="AL32" s="54"/>
      <c r="AM32" s="54"/>
      <c r="AN32" s="54"/>
      <c r="AO32" s="54"/>
      <c r="AP32" s="54"/>
      <c r="AQ32" s="54"/>
      <c r="AR32" s="54"/>
      <c r="AS32" s="54"/>
      <c r="AT32" s="54"/>
    </row>
    <row r="33" spans="1:46" ht="9.75" customHeight="1" x14ac:dyDescent="0.15">
      <c r="A33" s="1137"/>
      <c r="B33" s="1137"/>
      <c r="C33" s="1137"/>
      <c r="D33" s="1137"/>
      <c r="E33" s="54"/>
      <c r="F33" s="54"/>
      <c r="G33" s="54"/>
      <c r="H33" s="54"/>
      <c r="I33" s="54"/>
      <c r="J33" s="54"/>
      <c r="K33" s="54"/>
      <c r="L33" s="54"/>
      <c r="M33" s="54"/>
      <c r="N33" s="54"/>
      <c r="O33" s="54"/>
      <c r="P33" s="54"/>
      <c r="Q33" s="54"/>
      <c r="R33" s="54"/>
      <c r="S33" s="59"/>
      <c r="T33" s="59"/>
      <c r="U33" s="54"/>
      <c r="V33" s="54"/>
      <c r="W33" s="54"/>
      <c r="X33" s="54"/>
      <c r="Y33" s="54"/>
      <c r="Z33" s="54"/>
      <c r="AC33" s="54"/>
      <c r="AD33" s="54"/>
      <c r="AE33" s="54"/>
      <c r="AF33" s="54"/>
      <c r="AG33" s="54"/>
      <c r="AH33" s="54"/>
      <c r="AI33" s="54"/>
      <c r="AJ33" s="54"/>
      <c r="AK33" s="54"/>
      <c r="AL33" s="54"/>
      <c r="AM33" s="54"/>
      <c r="AN33" s="54"/>
      <c r="AO33" s="54"/>
      <c r="AP33" s="54"/>
      <c r="AQ33" s="54"/>
      <c r="AR33" s="54"/>
      <c r="AS33" s="54"/>
      <c r="AT33" s="54"/>
    </row>
    <row r="34" spans="1:46" ht="15" customHeight="1" x14ac:dyDescent="0.15">
      <c r="A34" s="384"/>
      <c r="B34" s="384"/>
      <c r="C34" s="384"/>
      <c r="D34" s="384"/>
      <c r="E34" s="54"/>
      <c r="F34" s="54"/>
      <c r="G34" s="54"/>
      <c r="H34" s="54"/>
      <c r="I34" s="54"/>
      <c r="J34" s="54"/>
      <c r="K34" s="54"/>
      <c r="L34" s="54"/>
      <c r="M34" s="54"/>
      <c r="N34" s="54"/>
      <c r="O34" s="54"/>
      <c r="P34" s="54"/>
      <c r="Q34" s="54"/>
      <c r="R34" s="54"/>
      <c r="S34" s="59"/>
      <c r="T34" s="59"/>
      <c r="U34" s="54"/>
      <c r="V34" s="54"/>
      <c r="W34" s="54"/>
      <c r="X34" s="54"/>
      <c r="Y34" s="54"/>
      <c r="Z34" s="54"/>
      <c r="AC34" s="54"/>
      <c r="AD34" s="54"/>
      <c r="AE34" s="54"/>
      <c r="AF34" s="54"/>
      <c r="AG34" s="54"/>
      <c r="AH34" s="54"/>
      <c r="AI34" s="54"/>
      <c r="AJ34" s="54"/>
      <c r="AK34" s="54"/>
      <c r="AL34" s="54"/>
      <c r="AM34" s="54"/>
      <c r="AN34" s="54"/>
      <c r="AO34" s="54"/>
      <c r="AP34" s="54"/>
      <c r="AQ34" s="54"/>
      <c r="AR34" s="54"/>
      <c r="AS34" s="54"/>
      <c r="AT34" s="54"/>
    </row>
    <row r="35" spans="1:46" ht="13.5" customHeight="1" x14ac:dyDescent="0.15">
      <c r="A35" s="54" t="s">
        <v>496</v>
      </c>
      <c r="B35" s="54"/>
      <c r="C35" s="54"/>
      <c r="D35" s="54"/>
      <c r="E35" s="54"/>
      <c r="F35" s="54"/>
      <c r="G35" s="54"/>
      <c r="H35" s="54"/>
      <c r="I35" s="54"/>
      <c r="J35" s="54"/>
      <c r="K35" s="54"/>
      <c r="L35" s="54"/>
      <c r="M35" s="54"/>
      <c r="N35" s="54"/>
      <c r="O35" s="54"/>
      <c r="P35" s="54"/>
      <c r="R35" s="131"/>
      <c r="S35" s="59"/>
      <c r="T35" s="59"/>
      <c r="U35" s="131"/>
      <c r="V35" s="131"/>
      <c r="W35" s="131"/>
      <c r="X35" s="131"/>
      <c r="Y35" s="131"/>
      <c r="Z35" s="131"/>
      <c r="AA35" s="131"/>
      <c r="AB35" s="131"/>
      <c r="AC35" s="131"/>
      <c r="AD35" s="131"/>
      <c r="AE35" s="131"/>
      <c r="AF35" s="131"/>
      <c r="AG35" s="131"/>
      <c r="AH35" s="131"/>
      <c r="AI35" s="131"/>
      <c r="AJ35" s="131"/>
      <c r="AK35" s="131"/>
      <c r="AL35" s="131"/>
      <c r="AM35" s="131"/>
      <c r="AN35" s="59"/>
      <c r="AO35" s="383"/>
      <c r="AP35" s="131"/>
      <c r="AQ35" s="131"/>
      <c r="AR35" s="383" t="s">
        <v>213</v>
      </c>
      <c r="AS35" s="54"/>
      <c r="AT35" s="54"/>
    </row>
    <row r="36" spans="1:46" s="59" customFormat="1" ht="18" customHeight="1" x14ac:dyDescent="0.15">
      <c r="A36" s="1143" t="s">
        <v>470</v>
      </c>
      <c r="B36" s="1144"/>
      <c r="C36" s="1156" t="s">
        <v>476</v>
      </c>
      <c r="D36" s="1157"/>
      <c r="E36" s="1157"/>
      <c r="F36" s="1158"/>
      <c r="G36" s="1128" t="s">
        <v>471</v>
      </c>
      <c r="H36" s="1129"/>
      <c r="I36" s="1129"/>
      <c r="J36" s="1129"/>
      <c r="K36" s="1129"/>
      <c r="L36" s="1130"/>
      <c r="M36" s="1128" t="s">
        <v>478</v>
      </c>
      <c r="N36" s="1129"/>
      <c r="O36" s="1129"/>
      <c r="P36" s="1129"/>
      <c r="Q36" s="1129"/>
      <c r="R36" s="1129"/>
      <c r="S36" s="1130"/>
      <c r="T36" s="1223" t="s">
        <v>472</v>
      </c>
      <c r="U36" s="1224"/>
      <c r="V36" s="1224"/>
      <c r="W36" s="1224"/>
      <c r="X36" s="1224"/>
      <c r="Y36" s="1224"/>
      <c r="Z36" s="1224"/>
      <c r="AA36" s="1224"/>
      <c r="AB36" s="1225"/>
      <c r="AC36" s="1223" t="s">
        <v>473</v>
      </c>
      <c r="AD36" s="1224"/>
      <c r="AE36" s="1224"/>
      <c r="AF36" s="1224"/>
      <c r="AG36" s="1225"/>
      <c r="AH36" s="1223" t="s">
        <v>479</v>
      </c>
      <c r="AI36" s="1224"/>
      <c r="AJ36" s="1224"/>
      <c r="AK36" s="1224"/>
      <c r="AL36" s="1225"/>
      <c r="AM36" s="1223" t="s">
        <v>474</v>
      </c>
      <c r="AN36" s="1224"/>
      <c r="AO36" s="1224"/>
      <c r="AP36" s="1224"/>
      <c r="AQ36" s="1224"/>
      <c r="AR36" s="1232"/>
    </row>
    <row r="37" spans="1:46" s="59" customFormat="1" ht="18" customHeight="1" x14ac:dyDescent="0.15">
      <c r="A37" s="1145"/>
      <c r="B37" s="1146"/>
      <c r="C37" s="228" t="s">
        <v>477</v>
      </c>
      <c r="D37" s="1150" t="s">
        <v>498</v>
      </c>
      <c r="E37" s="1151"/>
      <c r="F37" s="1152"/>
      <c r="G37" s="1128" t="s">
        <v>477</v>
      </c>
      <c r="H37" s="1130"/>
      <c r="I37" s="1128" t="s">
        <v>475</v>
      </c>
      <c r="J37" s="1129"/>
      <c r="K37" s="1129"/>
      <c r="L37" s="1130"/>
      <c r="M37" s="1128" t="s">
        <v>477</v>
      </c>
      <c r="N37" s="1129"/>
      <c r="O37" s="1130"/>
      <c r="P37" s="1128" t="s">
        <v>475</v>
      </c>
      <c r="Q37" s="1129"/>
      <c r="R37" s="1129"/>
      <c r="S37" s="1130"/>
      <c r="T37" s="1223" t="s">
        <v>497</v>
      </c>
      <c r="U37" s="1224"/>
      <c r="V37" s="1225"/>
      <c r="W37" s="1223" t="s">
        <v>475</v>
      </c>
      <c r="X37" s="1224"/>
      <c r="Y37" s="1224"/>
      <c r="Z37" s="1224"/>
      <c r="AA37" s="1224"/>
      <c r="AB37" s="1225"/>
      <c r="AC37" s="1223" t="s">
        <v>477</v>
      </c>
      <c r="AD37" s="1225"/>
      <c r="AE37" s="1223" t="s">
        <v>475</v>
      </c>
      <c r="AF37" s="1224"/>
      <c r="AG37" s="1225"/>
      <c r="AH37" s="1223" t="s">
        <v>499</v>
      </c>
      <c r="AI37" s="1225"/>
      <c r="AJ37" s="1223" t="s">
        <v>475</v>
      </c>
      <c r="AK37" s="1224"/>
      <c r="AL37" s="1225"/>
      <c r="AM37" s="1223" t="s">
        <v>477</v>
      </c>
      <c r="AN37" s="1225"/>
      <c r="AO37" s="1223" t="s">
        <v>475</v>
      </c>
      <c r="AP37" s="1224"/>
      <c r="AQ37" s="1224"/>
      <c r="AR37" s="1232"/>
    </row>
    <row r="38" spans="1:46" s="59" customFormat="1" ht="18" customHeight="1" x14ac:dyDescent="0.15">
      <c r="A38" s="1143" t="s">
        <v>584</v>
      </c>
      <c r="B38" s="1144"/>
      <c r="C38" s="161">
        <f>G38+M38+T38+AC38+AH38+AM38</f>
        <v>66</v>
      </c>
      <c r="D38" s="1169">
        <f>I38+P38+W38+AE38+AJ38+AO38</f>
        <v>22526</v>
      </c>
      <c r="E38" s="1170"/>
      <c r="F38" s="1171"/>
      <c r="G38" s="1141">
        <v>22</v>
      </c>
      <c r="H38" s="1142"/>
      <c r="I38" s="1141">
        <v>6387</v>
      </c>
      <c r="J38" s="1147"/>
      <c r="K38" s="1147"/>
      <c r="L38" s="1142"/>
      <c r="M38" s="1141">
        <v>8</v>
      </c>
      <c r="N38" s="1147"/>
      <c r="O38" s="1142"/>
      <c r="P38" s="1141">
        <v>3657</v>
      </c>
      <c r="Q38" s="1147"/>
      <c r="R38" s="1147"/>
      <c r="S38" s="1142"/>
      <c r="T38" s="1220">
        <v>29</v>
      </c>
      <c r="U38" s="1221"/>
      <c r="V38" s="1222"/>
      <c r="W38" s="1220">
        <v>1605</v>
      </c>
      <c r="X38" s="1221"/>
      <c r="Y38" s="1221"/>
      <c r="Z38" s="1221"/>
      <c r="AA38" s="1221"/>
      <c r="AB38" s="1222"/>
      <c r="AC38" s="1220">
        <v>7</v>
      </c>
      <c r="AD38" s="1222"/>
      <c r="AE38" s="1220">
        <v>10877</v>
      </c>
      <c r="AF38" s="1221"/>
      <c r="AG38" s="1222"/>
      <c r="AH38" s="1220">
        <v>0</v>
      </c>
      <c r="AI38" s="1222"/>
      <c r="AJ38" s="1220">
        <v>0</v>
      </c>
      <c r="AK38" s="1221"/>
      <c r="AL38" s="1222"/>
      <c r="AM38" s="1220">
        <v>0</v>
      </c>
      <c r="AN38" s="1222"/>
      <c r="AO38" s="1220">
        <v>0</v>
      </c>
      <c r="AP38" s="1221"/>
      <c r="AQ38" s="1221"/>
      <c r="AR38" s="1233"/>
    </row>
    <row r="39" spans="1:46" s="59" customFormat="1" ht="18" customHeight="1" x14ac:dyDescent="0.15">
      <c r="A39" s="1167">
        <v>26</v>
      </c>
      <c r="B39" s="1168"/>
      <c r="C39" s="161">
        <v>67</v>
      </c>
      <c r="D39" s="1169">
        <v>30071</v>
      </c>
      <c r="E39" s="1170"/>
      <c r="F39" s="1171"/>
      <c r="G39" s="1172">
        <v>24</v>
      </c>
      <c r="H39" s="1173"/>
      <c r="I39" s="1164">
        <v>4513</v>
      </c>
      <c r="J39" s="999"/>
      <c r="K39" s="999"/>
      <c r="L39" s="1165"/>
      <c r="M39" s="1164">
        <v>12</v>
      </c>
      <c r="N39" s="999"/>
      <c r="O39" s="1165"/>
      <c r="P39" s="1164">
        <v>7001</v>
      </c>
      <c r="Q39" s="999"/>
      <c r="R39" s="999"/>
      <c r="S39" s="1165"/>
      <c r="T39" s="1228">
        <v>18</v>
      </c>
      <c r="U39" s="1228"/>
      <c r="V39" s="1228"/>
      <c r="W39" s="1228">
        <v>1210</v>
      </c>
      <c r="X39" s="1228"/>
      <c r="Y39" s="1228"/>
      <c r="Z39" s="1228"/>
      <c r="AA39" s="1228"/>
      <c r="AB39" s="1228"/>
      <c r="AC39" s="1228">
        <v>6</v>
      </c>
      <c r="AD39" s="1228"/>
      <c r="AE39" s="1228">
        <v>3550</v>
      </c>
      <c r="AF39" s="1228"/>
      <c r="AG39" s="1228"/>
      <c r="AH39" s="1228">
        <v>1</v>
      </c>
      <c r="AI39" s="1228"/>
      <c r="AJ39" s="1228">
        <v>13440</v>
      </c>
      <c r="AK39" s="1228"/>
      <c r="AL39" s="1228"/>
      <c r="AM39" s="1231">
        <v>6</v>
      </c>
      <c r="AN39" s="1231"/>
      <c r="AO39" s="1228">
        <v>357</v>
      </c>
      <c r="AP39" s="1228"/>
      <c r="AQ39" s="1228"/>
      <c r="AR39" s="1229"/>
    </row>
    <row r="40" spans="1:46" s="59" customFormat="1" ht="18" customHeight="1" x14ac:dyDescent="0.15">
      <c r="A40" s="1160">
        <v>27</v>
      </c>
      <c r="B40" s="1161"/>
      <c r="C40" s="193">
        <v>97</v>
      </c>
      <c r="D40" s="1162">
        <v>23574</v>
      </c>
      <c r="E40" s="555"/>
      <c r="F40" s="1163"/>
      <c r="G40" s="1164">
        <v>24</v>
      </c>
      <c r="H40" s="1165"/>
      <c r="I40" s="1164">
        <v>4618</v>
      </c>
      <c r="J40" s="999"/>
      <c r="K40" s="999"/>
      <c r="L40" s="1165"/>
      <c r="M40" s="1164">
        <v>23</v>
      </c>
      <c r="N40" s="999"/>
      <c r="O40" s="1165"/>
      <c r="P40" s="1164">
        <v>7338</v>
      </c>
      <c r="Q40" s="999"/>
      <c r="R40" s="999"/>
      <c r="S40" s="1165"/>
      <c r="T40" s="1226">
        <v>32</v>
      </c>
      <c r="U40" s="1213"/>
      <c r="V40" s="1227"/>
      <c r="W40" s="1213">
        <v>2177</v>
      </c>
      <c r="X40" s="1213"/>
      <c r="Y40" s="1213"/>
      <c r="Z40" s="1213"/>
      <c r="AA40" s="1213"/>
      <c r="AB40" s="1213"/>
      <c r="AC40" s="1226">
        <v>15</v>
      </c>
      <c r="AD40" s="1227"/>
      <c r="AE40" s="1213">
        <v>9341</v>
      </c>
      <c r="AF40" s="1213"/>
      <c r="AG40" s="1213"/>
      <c r="AH40" s="1226">
        <v>0</v>
      </c>
      <c r="AI40" s="1227"/>
      <c r="AJ40" s="1213">
        <v>0</v>
      </c>
      <c r="AK40" s="1213"/>
      <c r="AL40" s="1213"/>
      <c r="AM40" s="1226">
        <v>3</v>
      </c>
      <c r="AN40" s="1227"/>
      <c r="AO40" s="1213">
        <v>100</v>
      </c>
      <c r="AP40" s="1213"/>
      <c r="AQ40" s="1213"/>
      <c r="AR40" s="1214"/>
    </row>
    <row r="41" spans="1:46" s="59" customFormat="1" ht="18" customHeight="1" x14ac:dyDescent="0.15">
      <c r="A41" s="1167">
        <v>28</v>
      </c>
      <c r="B41" s="1168"/>
      <c r="C41" s="193">
        <v>73</v>
      </c>
      <c r="D41" s="555">
        <v>30054</v>
      </c>
      <c r="E41" s="555"/>
      <c r="F41" s="555"/>
      <c r="G41" s="1164">
        <v>29</v>
      </c>
      <c r="H41" s="1165"/>
      <c r="I41" s="999">
        <v>5114</v>
      </c>
      <c r="J41" s="999"/>
      <c r="K41" s="999"/>
      <c r="L41" s="999"/>
      <c r="M41" s="1164">
        <v>36</v>
      </c>
      <c r="N41" s="999"/>
      <c r="O41" s="1165"/>
      <c r="P41" s="1164">
        <v>10723</v>
      </c>
      <c r="Q41" s="999"/>
      <c r="R41" s="999"/>
      <c r="S41" s="1165"/>
      <c r="T41" s="1226">
        <v>17</v>
      </c>
      <c r="U41" s="1213"/>
      <c r="V41" s="1227"/>
      <c r="W41" s="1213">
        <v>1299</v>
      </c>
      <c r="X41" s="1213"/>
      <c r="Y41" s="1213"/>
      <c r="Z41" s="1213"/>
      <c r="AA41" s="1213"/>
      <c r="AB41" s="1213"/>
      <c r="AC41" s="1226">
        <v>2</v>
      </c>
      <c r="AD41" s="1227"/>
      <c r="AE41" s="1213">
        <v>2026</v>
      </c>
      <c r="AF41" s="1213"/>
      <c r="AG41" s="1213"/>
      <c r="AH41" s="1226">
        <v>0</v>
      </c>
      <c r="AI41" s="1227"/>
      <c r="AJ41" s="1213">
        <v>0</v>
      </c>
      <c r="AK41" s="1213"/>
      <c r="AL41" s="1213"/>
      <c r="AM41" s="1226">
        <v>5</v>
      </c>
      <c r="AN41" s="1227"/>
      <c r="AO41" s="1213">
        <v>430</v>
      </c>
      <c r="AP41" s="1213"/>
      <c r="AQ41" s="1213"/>
      <c r="AR41" s="1230"/>
    </row>
    <row r="42" spans="1:46" ht="18" customHeight="1" thickBot="1" x14ac:dyDescent="0.2">
      <c r="A42" s="1178">
        <v>29</v>
      </c>
      <c r="B42" s="1179"/>
      <c r="C42" s="449">
        <f>SUM(G42,M42,T42,AC42,AH42,AM42)</f>
        <v>109</v>
      </c>
      <c r="D42" s="1180">
        <f>SUM(I42,P42,W42,AE42,AJ42,AO42)</f>
        <v>20590</v>
      </c>
      <c r="E42" s="1180"/>
      <c r="F42" s="1180"/>
      <c r="G42" s="1175">
        <v>29</v>
      </c>
      <c r="H42" s="1176"/>
      <c r="I42" s="1174">
        <v>5943</v>
      </c>
      <c r="J42" s="1174"/>
      <c r="K42" s="1174"/>
      <c r="L42" s="1174"/>
      <c r="M42" s="1175">
        <v>41</v>
      </c>
      <c r="N42" s="1174"/>
      <c r="O42" s="1176"/>
      <c r="P42" s="1175">
        <v>9770</v>
      </c>
      <c r="Q42" s="1174"/>
      <c r="R42" s="1174"/>
      <c r="S42" s="1176"/>
      <c r="T42" s="1235">
        <v>34</v>
      </c>
      <c r="U42" s="1234"/>
      <c r="V42" s="1236"/>
      <c r="W42" s="1234">
        <v>2777</v>
      </c>
      <c r="X42" s="1234"/>
      <c r="Y42" s="1234"/>
      <c r="Z42" s="1234"/>
      <c r="AA42" s="1234"/>
      <c r="AB42" s="1234"/>
      <c r="AC42" s="1235">
        <v>4</v>
      </c>
      <c r="AD42" s="1236"/>
      <c r="AE42" s="1234">
        <v>2034</v>
      </c>
      <c r="AF42" s="1234"/>
      <c r="AG42" s="1234"/>
      <c r="AH42" s="1235">
        <v>0</v>
      </c>
      <c r="AI42" s="1236"/>
      <c r="AJ42" s="1234">
        <v>0</v>
      </c>
      <c r="AK42" s="1234"/>
      <c r="AL42" s="1234"/>
      <c r="AM42" s="1235">
        <v>1</v>
      </c>
      <c r="AN42" s="1236"/>
      <c r="AO42" s="1234">
        <v>66</v>
      </c>
      <c r="AP42" s="1234"/>
      <c r="AQ42" s="1234"/>
      <c r="AR42" s="1237"/>
      <c r="AS42" s="59"/>
      <c r="AT42" s="54"/>
    </row>
    <row r="43" spans="1:46" ht="15" customHeight="1" x14ac:dyDescent="0.15">
      <c r="A43" s="54" t="s">
        <v>280</v>
      </c>
      <c r="B43" s="54"/>
      <c r="C43" s="54"/>
      <c r="D43" s="54"/>
      <c r="E43" s="54"/>
      <c r="F43" s="54"/>
      <c r="G43" s="54"/>
      <c r="H43" s="54"/>
      <c r="I43" s="54"/>
      <c r="J43" s="54"/>
      <c r="K43" s="54"/>
      <c r="L43" s="54"/>
      <c r="M43" s="54"/>
      <c r="N43" s="54"/>
      <c r="O43" s="54"/>
      <c r="P43" s="54"/>
      <c r="Q43" s="59"/>
      <c r="R43" s="131"/>
      <c r="S43" s="59"/>
      <c r="T43" s="59"/>
      <c r="U43" s="131"/>
      <c r="V43" s="131"/>
      <c r="W43" s="54"/>
      <c r="X43" s="54"/>
      <c r="Y43" s="54"/>
      <c r="Z43" s="54"/>
      <c r="AA43" s="54"/>
      <c r="AB43" s="54"/>
      <c r="AC43" s="54"/>
      <c r="AD43" s="54"/>
      <c r="AE43" s="54"/>
      <c r="AF43" s="54"/>
      <c r="AG43" s="54"/>
      <c r="AH43" s="54"/>
      <c r="AI43" s="54"/>
      <c r="AJ43" s="54"/>
      <c r="AK43" s="54"/>
      <c r="AL43" s="54"/>
      <c r="AM43" s="54"/>
      <c r="AO43" s="56"/>
      <c r="AP43" s="54"/>
      <c r="AQ43" s="54"/>
      <c r="AR43" s="56" t="s">
        <v>281</v>
      </c>
      <c r="AS43" s="54"/>
      <c r="AT43" s="54"/>
    </row>
    <row r="44" spans="1:46" ht="9.75" customHeight="1" x14ac:dyDescent="0.15">
      <c r="A44" s="54" t="s">
        <v>500</v>
      </c>
      <c r="B44" s="54"/>
      <c r="C44" s="54"/>
      <c r="D44" s="54"/>
      <c r="E44" s="54"/>
      <c r="F44" s="54"/>
      <c r="G44" s="54"/>
      <c r="H44" s="54"/>
      <c r="I44" s="54"/>
      <c r="J44" s="54"/>
      <c r="K44" s="54"/>
      <c r="L44" s="54"/>
      <c r="M44" s="54"/>
      <c r="N44" s="54"/>
      <c r="O44" s="54"/>
      <c r="P44" s="54"/>
      <c r="Q44" s="54"/>
      <c r="R44" s="54"/>
      <c r="S44" s="59"/>
      <c r="T44" s="59"/>
      <c r="U44" s="54"/>
      <c r="V44" s="54"/>
      <c r="W44" s="54"/>
      <c r="X44" s="54"/>
      <c r="Y44" s="54"/>
      <c r="Z44" s="54"/>
      <c r="AC44" s="54"/>
      <c r="AD44" s="54"/>
      <c r="AE44" s="54"/>
      <c r="AF44" s="54"/>
      <c r="AG44" s="54"/>
      <c r="AH44" s="54"/>
      <c r="AI44" s="54"/>
      <c r="AJ44" s="54"/>
      <c r="AK44" s="54"/>
      <c r="AL44" s="54"/>
      <c r="AM44" s="54"/>
      <c r="AN44" s="54"/>
      <c r="AO44" s="54"/>
      <c r="AP44" s="54"/>
      <c r="AQ44" s="54"/>
      <c r="AR44" s="54"/>
      <c r="AS44" s="54"/>
      <c r="AT44" s="54"/>
    </row>
    <row r="45" spans="1:46" ht="21.75" customHeight="1" x14ac:dyDescent="0.15">
      <c r="A45" s="54"/>
      <c r="B45" s="54"/>
      <c r="C45" s="54"/>
      <c r="D45" s="54"/>
      <c r="E45" s="54"/>
      <c r="F45" s="54"/>
      <c r="G45" s="54"/>
      <c r="H45" s="54"/>
      <c r="I45" s="54"/>
      <c r="J45" s="54"/>
      <c r="K45" s="54"/>
      <c r="L45" s="54"/>
      <c r="M45" s="54"/>
      <c r="N45" s="54"/>
      <c r="O45" s="54"/>
      <c r="P45" s="54"/>
      <c r="Q45" s="54"/>
      <c r="R45" s="54"/>
      <c r="S45" s="59"/>
      <c r="T45" s="59"/>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row r="46" spans="1:46" ht="20.100000000000001" customHeight="1" thickBot="1" x14ac:dyDescent="0.2">
      <c r="A46" s="54" t="s">
        <v>559</v>
      </c>
      <c r="B46" s="54"/>
      <c r="C46" s="54"/>
      <c r="D46" s="54"/>
      <c r="E46" s="54"/>
      <c r="F46" s="54"/>
      <c r="G46" s="54"/>
      <c r="H46" s="54"/>
      <c r="I46" s="54"/>
      <c r="J46" s="54"/>
      <c r="K46" s="54"/>
      <c r="L46" s="54"/>
      <c r="M46" s="54"/>
      <c r="N46" s="54"/>
      <c r="O46" s="53"/>
      <c r="P46" s="53"/>
      <c r="Q46" s="53"/>
      <c r="R46" s="53"/>
      <c r="S46" s="66"/>
      <c r="T46" s="59"/>
      <c r="U46" s="131"/>
      <c r="V46" s="131"/>
      <c r="W46" s="54"/>
      <c r="X46" s="54"/>
      <c r="Y46" s="54"/>
      <c r="Z46" s="54"/>
      <c r="AA46" s="54"/>
      <c r="AB46" s="54"/>
      <c r="AC46" s="54"/>
      <c r="AD46" s="54"/>
      <c r="AE46" s="54"/>
      <c r="AF46" s="54"/>
      <c r="AG46" s="54"/>
      <c r="AH46" s="54"/>
      <c r="AI46" s="54"/>
      <c r="AJ46" s="54"/>
      <c r="AL46" s="54"/>
      <c r="AM46" s="54"/>
      <c r="AO46" s="56"/>
      <c r="AP46" s="54"/>
      <c r="AQ46" s="54"/>
      <c r="AR46" s="56" t="s">
        <v>282</v>
      </c>
      <c r="AS46" s="383"/>
    </row>
    <row r="47" spans="1:46" ht="20.100000000000001" customHeight="1" x14ac:dyDescent="0.15">
      <c r="A47" s="1182" t="s">
        <v>283</v>
      </c>
      <c r="B47" s="1183"/>
      <c r="C47" s="1184"/>
      <c r="D47" s="1185" t="s">
        <v>284</v>
      </c>
      <c r="E47" s="1185"/>
      <c r="F47" s="1185"/>
      <c r="G47" s="1185"/>
      <c r="H47" s="1185"/>
      <c r="I47" s="1185" t="s">
        <v>285</v>
      </c>
      <c r="J47" s="1185"/>
      <c r="K47" s="1185"/>
      <c r="L47" s="1185"/>
      <c r="M47" s="1185"/>
      <c r="N47" s="1186"/>
      <c r="O47" s="1187" t="s">
        <v>286</v>
      </c>
      <c r="P47" s="1188"/>
      <c r="Q47" s="1188"/>
      <c r="R47" s="1188"/>
      <c r="S47" s="1189"/>
      <c r="T47" s="1064" t="s">
        <v>287</v>
      </c>
      <c r="U47" s="1064"/>
      <c r="V47" s="1064"/>
      <c r="W47" s="1064"/>
      <c r="X47" s="1064"/>
      <c r="Y47" s="1064" t="s">
        <v>288</v>
      </c>
      <c r="Z47" s="1064"/>
      <c r="AA47" s="1064"/>
      <c r="AB47" s="1064"/>
      <c r="AC47" s="1064"/>
      <c r="AD47" s="1064"/>
      <c r="AE47" s="1064" t="s">
        <v>289</v>
      </c>
      <c r="AF47" s="1064"/>
      <c r="AG47" s="1064"/>
      <c r="AH47" s="1064"/>
      <c r="AI47" s="1064" t="s">
        <v>290</v>
      </c>
      <c r="AJ47" s="1064"/>
      <c r="AK47" s="1064"/>
      <c r="AL47" s="1064"/>
      <c r="AM47" s="1064"/>
      <c r="AN47" s="1208" t="s">
        <v>291</v>
      </c>
      <c r="AO47" s="1208"/>
      <c r="AP47" s="1208"/>
      <c r="AQ47" s="1208"/>
      <c r="AR47" s="1209"/>
      <c r="AS47" s="131"/>
    </row>
    <row r="48" spans="1:46" ht="18" customHeight="1" x14ac:dyDescent="0.15">
      <c r="A48" s="1190" t="s">
        <v>665</v>
      </c>
      <c r="B48" s="1191"/>
      <c r="C48" s="1192"/>
      <c r="D48" s="1193"/>
      <c r="E48" s="1194"/>
      <c r="F48" s="1194">
        <f>SUM(L48,Q48,V48,AC48,AG48,AK48,AP48)</f>
        <v>49500</v>
      </c>
      <c r="G48" s="1194"/>
      <c r="H48" s="1194"/>
      <c r="I48" s="1194"/>
      <c r="J48" s="1194"/>
      <c r="K48" s="1194"/>
      <c r="L48" s="463">
        <v>13730</v>
      </c>
      <c r="M48" s="463"/>
      <c r="N48" s="463"/>
      <c r="O48" s="463"/>
      <c r="P48" s="463"/>
      <c r="Q48" s="463">
        <v>12628</v>
      </c>
      <c r="R48" s="463"/>
      <c r="S48" s="463"/>
      <c r="T48" s="1219"/>
      <c r="U48" s="1219"/>
      <c r="V48" s="1218">
        <v>3248</v>
      </c>
      <c r="W48" s="1218"/>
      <c r="X48" s="1218"/>
      <c r="Y48" s="1218"/>
      <c r="Z48" s="1218"/>
      <c r="AA48" s="1218"/>
      <c r="AB48" s="1218"/>
      <c r="AC48" s="1217">
        <v>9207</v>
      </c>
      <c r="AD48" s="1217"/>
      <c r="AE48" s="1217"/>
      <c r="AF48" s="1217"/>
      <c r="AG48" s="1217">
        <v>8255</v>
      </c>
      <c r="AH48" s="1217"/>
      <c r="AI48" s="1217"/>
      <c r="AJ48" s="1217"/>
      <c r="AK48" s="1217">
        <v>1947</v>
      </c>
      <c r="AL48" s="1217"/>
      <c r="AM48" s="1217"/>
      <c r="AN48" s="1215"/>
      <c r="AO48" s="1215"/>
      <c r="AP48" s="1215">
        <v>485</v>
      </c>
      <c r="AQ48" s="1215"/>
      <c r="AR48" s="1216"/>
      <c r="AS48" s="227"/>
    </row>
    <row r="49" spans="1:46" ht="18" customHeight="1" x14ac:dyDescent="0.15">
      <c r="A49" s="1196">
        <v>27</v>
      </c>
      <c r="B49" s="1197"/>
      <c r="C49" s="1198"/>
      <c r="D49" s="1200"/>
      <c r="E49" s="463"/>
      <c r="F49" s="463">
        <f>SUM(L49,Q49,V49,AC49,AG49,AK49,AP49)</f>
        <v>48418</v>
      </c>
      <c r="G49" s="463"/>
      <c r="H49" s="463"/>
      <c r="I49" s="463"/>
      <c r="J49" s="463"/>
      <c r="K49" s="463"/>
      <c r="L49" s="463">
        <v>13894</v>
      </c>
      <c r="M49" s="463"/>
      <c r="N49" s="463"/>
      <c r="O49" s="463"/>
      <c r="P49" s="463"/>
      <c r="Q49" s="463">
        <v>11981</v>
      </c>
      <c r="R49" s="463"/>
      <c r="S49" s="463"/>
      <c r="T49" s="1219"/>
      <c r="U49" s="1219"/>
      <c r="V49" s="1218">
        <v>3058</v>
      </c>
      <c r="W49" s="1218"/>
      <c r="X49" s="1218"/>
      <c r="Y49" s="1218"/>
      <c r="Z49" s="1218"/>
      <c r="AA49" s="1218"/>
      <c r="AB49" s="1218"/>
      <c r="AC49" s="1217">
        <v>8276</v>
      </c>
      <c r="AD49" s="1217"/>
      <c r="AE49" s="1217"/>
      <c r="AF49" s="1217"/>
      <c r="AG49" s="1217">
        <v>8945</v>
      </c>
      <c r="AH49" s="1217"/>
      <c r="AI49" s="1217"/>
      <c r="AJ49" s="1217"/>
      <c r="AK49" s="1217">
        <v>1729</v>
      </c>
      <c r="AL49" s="1217"/>
      <c r="AM49" s="1217"/>
      <c r="AN49" s="1213"/>
      <c r="AO49" s="1213"/>
      <c r="AP49" s="1213">
        <v>535</v>
      </c>
      <c r="AQ49" s="1213"/>
      <c r="AR49" s="1214"/>
      <c r="AS49" s="227"/>
    </row>
    <row r="50" spans="1:46" s="59" customFormat="1" ht="18" customHeight="1" x14ac:dyDescent="0.15">
      <c r="A50" s="1196">
        <v>28</v>
      </c>
      <c r="B50" s="1197"/>
      <c r="C50" s="1198"/>
      <c r="D50" s="1200"/>
      <c r="E50" s="1200"/>
      <c r="F50" s="463">
        <f>SUM(L50,Q50,V50,AC50,AG50,AK50,AP50)</f>
        <v>45644</v>
      </c>
      <c r="G50" s="463"/>
      <c r="H50" s="463"/>
      <c r="I50" s="463"/>
      <c r="J50" s="463"/>
      <c r="K50" s="463"/>
      <c r="L50" s="463">
        <v>12806</v>
      </c>
      <c r="M50" s="463"/>
      <c r="N50" s="463"/>
      <c r="O50" s="463"/>
      <c r="P50" s="463"/>
      <c r="Q50" s="463">
        <v>11423</v>
      </c>
      <c r="R50" s="463"/>
      <c r="S50" s="463"/>
      <c r="T50" s="1195"/>
      <c r="U50" s="1195"/>
      <c r="V50" s="1206">
        <v>3179</v>
      </c>
      <c r="W50" s="1206"/>
      <c r="X50" s="1206"/>
      <c r="Y50" s="1206"/>
      <c r="Z50" s="1206"/>
      <c r="AA50" s="1206"/>
      <c r="AB50" s="1206"/>
      <c r="AC50" s="463">
        <v>7655</v>
      </c>
      <c r="AD50" s="463"/>
      <c r="AE50" s="463"/>
      <c r="AF50" s="463"/>
      <c r="AG50" s="463">
        <v>8452</v>
      </c>
      <c r="AH50" s="463"/>
      <c r="AI50" s="463"/>
      <c r="AJ50" s="463"/>
      <c r="AK50" s="463">
        <v>1629</v>
      </c>
      <c r="AL50" s="463"/>
      <c r="AM50" s="463"/>
      <c r="AN50" s="999"/>
      <c r="AO50" s="999"/>
      <c r="AP50" s="999">
        <v>500</v>
      </c>
      <c r="AQ50" s="999"/>
      <c r="AR50" s="1177"/>
      <c r="AS50" s="227"/>
    </row>
    <row r="51" spans="1:46" s="59" customFormat="1" ht="18" customHeight="1" thickBot="1" x14ac:dyDescent="0.2">
      <c r="A51" s="1202">
        <v>29</v>
      </c>
      <c r="B51" s="1203"/>
      <c r="C51" s="1203"/>
      <c r="D51" s="1204"/>
      <c r="E51" s="1204"/>
      <c r="F51" s="1205">
        <f>SUM(L51,Q51,V51,AC51,AG51,AK51,AP51)</f>
        <v>44995</v>
      </c>
      <c r="G51" s="1205"/>
      <c r="H51" s="1205"/>
      <c r="I51" s="462"/>
      <c r="J51" s="462"/>
      <c r="K51" s="462"/>
      <c r="L51" s="462">
        <v>13201</v>
      </c>
      <c r="M51" s="462"/>
      <c r="N51" s="462"/>
      <c r="O51" s="462"/>
      <c r="P51" s="462"/>
      <c r="Q51" s="462">
        <v>10042</v>
      </c>
      <c r="R51" s="462"/>
      <c r="S51" s="462"/>
      <c r="T51" s="1211"/>
      <c r="U51" s="1211"/>
      <c r="V51" s="1212">
        <v>3182</v>
      </c>
      <c r="W51" s="1212"/>
      <c r="X51" s="1212"/>
      <c r="Y51" s="1212"/>
      <c r="Z51" s="1212"/>
      <c r="AA51" s="1212"/>
      <c r="AB51" s="1212"/>
      <c r="AC51" s="462">
        <v>8169</v>
      </c>
      <c r="AD51" s="462"/>
      <c r="AE51" s="462"/>
      <c r="AF51" s="462"/>
      <c r="AG51" s="462">
        <v>8465</v>
      </c>
      <c r="AH51" s="462"/>
      <c r="AI51" s="462"/>
      <c r="AJ51" s="462"/>
      <c r="AK51" s="462">
        <v>1595</v>
      </c>
      <c r="AL51" s="462"/>
      <c r="AM51" s="462"/>
      <c r="AN51" s="1201"/>
      <c r="AO51" s="1201"/>
      <c r="AP51" s="1201">
        <v>341</v>
      </c>
      <c r="AQ51" s="1201"/>
      <c r="AR51" s="1181"/>
      <c r="AS51" s="67"/>
    </row>
    <row r="52" spans="1:46" ht="15" customHeight="1" x14ac:dyDescent="0.15">
      <c r="A52" s="68"/>
      <c r="B52" s="69"/>
      <c r="C52" s="69"/>
      <c r="D52" s="69"/>
      <c r="E52" s="69"/>
      <c r="F52" s="69"/>
      <c r="G52" s="69"/>
      <c r="H52" s="69"/>
      <c r="I52" s="69"/>
      <c r="J52" s="69"/>
      <c r="K52" s="69"/>
      <c r="L52" s="69"/>
      <c r="M52" s="69"/>
      <c r="N52" s="69"/>
      <c r="O52" s="69"/>
      <c r="P52" s="69"/>
      <c r="Q52" s="69"/>
      <c r="R52" s="69"/>
      <c r="S52" s="65"/>
      <c r="T52" s="59"/>
      <c r="U52" s="59"/>
      <c r="V52" s="59"/>
      <c r="W52" s="59"/>
      <c r="X52" s="59"/>
      <c r="Y52" s="59"/>
      <c r="Z52" s="59"/>
      <c r="AA52" s="69"/>
      <c r="AB52" s="69"/>
      <c r="AC52" s="59"/>
      <c r="AD52" s="69"/>
      <c r="AE52" s="59"/>
      <c r="AF52" s="59"/>
      <c r="AG52" s="69"/>
      <c r="AH52" s="59"/>
      <c r="AI52" s="59"/>
      <c r="AJ52" s="59"/>
      <c r="AK52" s="59"/>
      <c r="AL52" s="69"/>
      <c r="AM52" s="69"/>
      <c r="AN52" s="59"/>
      <c r="AO52" s="70"/>
      <c r="AP52" s="69"/>
      <c r="AQ52" s="69"/>
      <c r="AR52" s="70" t="s">
        <v>713</v>
      </c>
      <c r="AS52" s="70"/>
      <c r="AT52" s="131"/>
    </row>
    <row r="53" spans="1:46" ht="15.95" customHeight="1" x14ac:dyDescent="0.15">
      <c r="A53" s="54"/>
      <c r="B53" s="54"/>
      <c r="C53" s="54"/>
      <c r="D53" s="54"/>
      <c r="E53" s="54"/>
      <c r="F53" s="54"/>
      <c r="G53" s="54"/>
      <c r="H53" s="54"/>
      <c r="I53" s="54"/>
      <c r="J53" s="54"/>
      <c r="K53" s="54"/>
      <c r="L53" s="54"/>
      <c r="M53" s="54"/>
      <c r="N53" s="54"/>
      <c r="O53" s="54"/>
      <c r="P53" s="54"/>
      <c r="Q53" s="54"/>
      <c r="R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row>
    <row r="54" spans="1:46" ht="15.95" customHeight="1" x14ac:dyDescent="0.15">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row>
  </sheetData>
  <sheetProtection sheet="1" objects="1" scenarios="1"/>
  <mergeCells count="362">
    <mergeCell ref="AE42:AG42"/>
    <mergeCell ref="AH42:AI42"/>
    <mergeCell ref="AJ42:AL42"/>
    <mergeCell ref="AM42:AN42"/>
    <mergeCell ref="AO42:AR42"/>
    <mergeCell ref="A42:B42"/>
    <mergeCell ref="D42:F42"/>
    <mergeCell ref="G42:H42"/>
    <mergeCell ref="I42:L42"/>
    <mergeCell ref="M42:O42"/>
    <mergeCell ref="P42:S42"/>
    <mergeCell ref="T42:V42"/>
    <mergeCell ref="W42:AB42"/>
    <mergeCell ref="AC42:AD42"/>
    <mergeCell ref="AE41:AG41"/>
    <mergeCell ref="AE39:AG39"/>
    <mergeCell ref="AE47:AH47"/>
    <mergeCell ref="AL27:AN27"/>
    <mergeCell ref="AJ27:AK27"/>
    <mergeCell ref="AH28:AI28"/>
    <mergeCell ref="AF30:AG30"/>
    <mergeCell ref="AB30:AC30"/>
    <mergeCell ref="AH36:AL36"/>
    <mergeCell ref="AM36:AR36"/>
    <mergeCell ref="W37:AB37"/>
    <mergeCell ref="AC37:AD37"/>
    <mergeCell ref="AH37:AI37"/>
    <mergeCell ref="AJ37:AL37"/>
    <mergeCell ref="AM37:AN37"/>
    <mergeCell ref="AQ27:AR27"/>
    <mergeCell ref="AJ30:AK30"/>
    <mergeCell ref="AQ28:AR28"/>
    <mergeCell ref="AO28:AP28"/>
    <mergeCell ref="AQ29:AR29"/>
    <mergeCell ref="AO30:AP30"/>
    <mergeCell ref="AH30:AI30"/>
    <mergeCell ref="AL30:AN30"/>
    <mergeCell ref="AN31:AR31"/>
    <mergeCell ref="AJ28:AK28"/>
    <mergeCell ref="AL29:AN29"/>
    <mergeCell ref="AH29:AI29"/>
    <mergeCell ref="AQ30:AR30"/>
    <mergeCell ref="AO29:AP29"/>
    <mergeCell ref="AH27:AI27"/>
    <mergeCell ref="AO27:AP27"/>
    <mergeCell ref="AO39:AR39"/>
    <mergeCell ref="AO41:AR41"/>
    <mergeCell ref="AM39:AN39"/>
    <mergeCell ref="AO37:AR37"/>
    <mergeCell ref="AH40:AI40"/>
    <mergeCell ref="AJ40:AL40"/>
    <mergeCell ref="AM40:AN40"/>
    <mergeCell ref="AO38:AR38"/>
    <mergeCell ref="AO40:AR40"/>
    <mergeCell ref="AH41:AI41"/>
    <mergeCell ref="AJ41:AL41"/>
    <mergeCell ref="AJ39:AL39"/>
    <mergeCell ref="AH39:AI39"/>
    <mergeCell ref="AH38:AI38"/>
    <mergeCell ref="AM41:AN41"/>
    <mergeCell ref="AL28:AN28"/>
    <mergeCell ref="AJ29:AK29"/>
    <mergeCell ref="A47:C47"/>
    <mergeCell ref="T47:X47"/>
    <mergeCell ref="Y47:AD47"/>
    <mergeCell ref="O48:P48"/>
    <mergeCell ref="Q49:S49"/>
    <mergeCell ref="AJ38:AL38"/>
    <mergeCell ref="AM38:AN38"/>
    <mergeCell ref="V48:X48"/>
    <mergeCell ref="Q48:S48"/>
    <mergeCell ref="T49:U49"/>
    <mergeCell ref="AG48:AH48"/>
    <mergeCell ref="W41:AB41"/>
    <mergeCell ref="M38:O38"/>
    <mergeCell ref="T41:V41"/>
    <mergeCell ref="AE48:AF48"/>
    <mergeCell ref="AE49:AF49"/>
    <mergeCell ref="Y49:AB49"/>
    <mergeCell ref="AN48:AO48"/>
    <mergeCell ref="AK49:AM49"/>
    <mergeCell ref="AG49:AH49"/>
    <mergeCell ref="AI49:AJ49"/>
    <mergeCell ref="AC48:AD48"/>
    <mergeCell ref="AE40:AG40"/>
    <mergeCell ref="AE38:AG38"/>
    <mergeCell ref="A36:B37"/>
    <mergeCell ref="C36:F36"/>
    <mergeCell ref="AC41:AD41"/>
    <mergeCell ref="G36:L36"/>
    <mergeCell ref="M36:S36"/>
    <mergeCell ref="D37:F37"/>
    <mergeCell ref="A32:D33"/>
    <mergeCell ref="G37:H37"/>
    <mergeCell ref="I37:L37"/>
    <mergeCell ref="M37:O37"/>
    <mergeCell ref="P37:S37"/>
    <mergeCell ref="T39:V39"/>
    <mergeCell ref="W39:AB39"/>
    <mergeCell ref="AC39:AD39"/>
    <mergeCell ref="T40:V40"/>
    <mergeCell ref="W40:AB40"/>
    <mergeCell ref="AC40:AD40"/>
    <mergeCell ref="AC38:AD38"/>
    <mergeCell ref="A38:B38"/>
    <mergeCell ref="P38:S38"/>
    <mergeCell ref="I38:L38"/>
    <mergeCell ref="T37:V37"/>
    <mergeCell ref="AE37:AG37"/>
    <mergeCell ref="T36:AB36"/>
    <mergeCell ref="AC36:AG36"/>
    <mergeCell ref="A41:B41"/>
    <mergeCell ref="M41:O41"/>
    <mergeCell ref="P41:S41"/>
    <mergeCell ref="A39:B39"/>
    <mergeCell ref="D39:F39"/>
    <mergeCell ref="G39:H39"/>
    <mergeCell ref="I39:L39"/>
    <mergeCell ref="M39:O39"/>
    <mergeCell ref="A40:B40"/>
    <mergeCell ref="D40:F40"/>
    <mergeCell ref="G40:H40"/>
    <mergeCell ref="I40:L40"/>
    <mergeCell ref="M40:O40"/>
    <mergeCell ref="P40:S40"/>
    <mergeCell ref="D41:F41"/>
    <mergeCell ref="G41:H41"/>
    <mergeCell ref="I41:L41"/>
    <mergeCell ref="W38:AB38"/>
    <mergeCell ref="D38:F38"/>
    <mergeCell ref="G38:H38"/>
    <mergeCell ref="P39:S39"/>
    <mergeCell ref="B30:C30"/>
    <mergeCell ref="L30:N30"/>
    <mergeCell ref="D30:F30"/>
    <mergeCell ref="G30:I30"/>
    <mergeCell ref="T29:V29"/>
    <mergeCell ref="J30:K30"/>
    <mergeCell ref="B29:C29"/>
    <mergeCell ref="D29:F29"/>
    <mergeCell ref="L29:N29"/>
    <mergeCell ref="D28:F28"/>
    <mergeCell ref="O28:Q28"/>
    <mergeCell ref="G28:I28"/>
    <mergeCell ref="J28:K28"/>
    <mergeCell ref="T28:V28"/>
    <mergeCell ref="B28:C28"/>
    <mergeCell ref="G29:I29"/>
    <mergeCell ref="J29:K29"/>
    <mergeCell ref="L28:N28"/>
    <mergeCell ref="O29:Q29"/>
    <mergeCell ref="W29:AA29"/>
    <mergeCell ref="T27:V27"/>
    <mergeCell ref="W30:AA30"/>
    <mergeCell ref="AF29:AG29"/>
    <mergeCell ref="AD28:AE28"/>
    <mergeCell ref="AF28:AG28"/>
    <mergeCell ref="AD29:AE29"/>
    <mergeCell ref="AF27:AG27"/>
    <mergeCell ref="AD27:AE27"/>
    <mergeCell ref="AB27:AC27"/>
    <mergeCell ref="AB29:AC29"/>
    <mergeCell ref="AB28:AC28"/>
    <mergeCell ref="T30:V30"/>
    <mergeCell ref="B27:C27"/>
    <mergeCell ref="O27:Q27"/>
    <mergeCell ref="L27:N27"/>
    <mergeCell ref="O30:Q30"/>
    <mergeCell ref="W28:AA28"/>
    <mergeCell ref="AD30:AE30"/>
    <mergeCell ref="AO24:AR24"/>
    <mergeCell ref="AB25:AC25"/>
    <mergeCell ref="AH25:AI25"/>
    <mergeCell ref="AQ25:AR25"/>
    <mergeCell ref="AO25:AP25"/>
    <mergeCell ref="AO26:AP26"/>
    <mergeCell ref="AQ26:AR26"/>
    <mergeCell ref="AJ25:AK25"/>
    <mergeCell ref="AD25:AE25"/>
    <mergeCell ref="AF25:AG25"/>
    <mergeCell ref="AL25:AN25"/>
    <mergeCell ref="AF24:AI24"/>
    <mergeCell ref="AJ24:AN24"/>
    <mergeCell ref="AL26:AN26"/>
    <mergeCell ref="AJ26:AK26"/>
    <mergeCell ref="AD26:AE26"/>
    <mergeCell ref="AB26:AC26"/>
    <mergeCell ref="AF26:AG26"/>
    <mergeCell ref="AB24:AE24"/>
    <mergeCell ref="AH26:AI26"/>
    <mergeCell ref="AG10:AJ10"/>
    <mergeCell ref="AB5:AF6"/>
    <mergeCell ref="AG5:AN5"/>
    <mergeCell ref="AG6:AJ6"/>
    <mergeCell ref="AO5:AR5"/>
    <mergeCell ref="AO8:AR8"/>
    <mergeCell ref="AK6:AN6"/>
    <mergeCell ref="AK7:AN7"/>
    <mergeCell ref="AB7:AF7"/>
    <mergeCell ref="AG7:AJ7"/>
    <mergeCell ref="AO7:AR7"/>
    <mergeCell ref="AK8:AN8"/>
    <mergeCell ref="AB8:AF8"/>
    <mergeCell ref="AG8:AJ8"/>
    <mergeCell ref="AO6:AR6"/>
    <mergeCell ref="AK10:AN10"/>
    <mergeCell ref="AB20:AF20"/>
    <mergeCell ref="AK9:AN9"/>
    <mergeCell ref="AK13:AN13"/>
    <mergeCell ref="AG13:AJ13"/>
    <mergeCell ref="AG9:AJ9"/>
    <mergeCell ref="AO10:AR10"/>
    <mergeCell ref="AO9:AR9"/>
    <mergeCell ref="AK11:AN11"/>
    <mergeCell ref="AG11:AJ11"/>
    <mergeCell ref="AO13:AR13"/>
    <mergeCell ref="AG12:AJ12"/>
    <mergeCell ref="AO12:AR12"/>
    <mergeCell ref="AK12:AN12"/>
    <mergeCell ref="AK20:AN20"/>
    <mergeCell ref="AG16:AJ16"/>
    <mergeCell ref="AO18:AR18"/>
    <mergeCell ref="AO20:AR20"/>
    <mergeCell ref="AO19:AR19"/>
    <mergeCell ref="AG14:AJ14"/>
    <mergeCell ref="AK14:AN14"/>
    <mergeCell ref="AK18:AN18"/>
    <mergeCell ref="AK19:AN19"/>
    <mergeCell ref="AG20:AJ20"/>
    <mergeCell ref="AG19:AJ19"/>
    <mergeCell ref="AO14:AR14"/>
    <mergeCell ref="AK16:AN16"/>
    <mergeCell ref="AG18:AJ18"/>
    <mergeCell ref="AO16:AR16"/>
    <mergeCell ref="AK17:AN17"/>
    <mergeCell ref="AO17:AR17"/>
    <mergeCell ref="AG15:AJ15"/>
    <mergeCell ref="AK15:AN15"/>
    <mergeCell ref="AO15:AR15"/>
    <mergeCell ref="AG17:AJ17"/>
    <mergeCell ref="AB16:AF16"/>
    <mergeCell ref="AB15:AF15"/>
    <mergeCell ref="AB17:AF17"/>
    <mergeCell ref="AB10:AF10"/>
    <mergeCell ref="AO11:AR11"/>
    <mergeCell ref="AB19:AF19"/>
    <mergeCell ref="AB14:AF14"/>
    <mergeCell ref="AB9:AF9"/>
    <mergeCell ref="AB11:AF11"/>
    <mergeCell ref="A13:R13"/>
    <mergeCell ref="AB18:AF18"/>
    <mergeCell ref="T15:AA15"/>
    <mergeCell ref="T14:AA14"/>
    <mergeCell ref="AB13:AF13"/>
    <mergeCell ref="AB12:AF12"/>
    <mergeCell ref="A10:R10"/>
    <mergeCell ref="B1:R1"/>
    <mergeCell ref="A4:R4"/>
    <mergeCell ref="A5:R5"/>
    <mergeCell ref="D24:F25"/>
    <mergeCell ref="A8:R8"/>
    <mergeCell ref="A9:R9"/>
    <mergeCell ref="A7:R7"/>
    <mergeCell ref="L24:N25"/>
    <mergeCell ref="R25:S25"/>
    <mergeCell ref="O24:S24"/>
    <mergeCell ref="A11:R11"/>
    <mergeCell ref="A24:A25"/>
    <mergeCell ref="J27:K27"/>
    <mergeCell ref="J26:K26"/>
    <mergeCell ref="O25:Q25"/>
    <mergeCell ref="T18:AA18"/>
    <mergeCell ref="T19:AA19"/>
    <mergeCell ref="T24:AA24"/>
    <mergeCell ref="T25:V25"/>
    <mergeCell ref="G25:I25"/>
    <mergeCell ref="T9:AA9"/>
    <mergeCell ref="T12:AA12"/>
    <mergeCell ref="W27:AA27"/>
    <mergeCell ref="T5:AA6"/>
    <mergeCell ref="A6:R6"/>
    <mergeCell ref="L26:N26"/>
    <mergeCell ref="T38:V38"/>
    <mergeCell ref="T11:AA11"/>
    <mergeCell ref="T17:AA17"/>
    <mergeCell ref="W25:AA25"/>
    <mergeCell ref="T26:V26"/>
    <mergeCell ref="T13:AA13"/>
    <mergeCell ref="W26:AA26"/>
    <mergeCell ref="T8:AA8"/>
    <mergeCell ref="T7:AA7"/>
    <mergeCell ref="T16:AA16"/>
    <mergeCell ref="T20:AA20"/>
    <mergeCell ref="T10:AA10"/>
    <mergeCell ref="B24:C25"/>
    <mergeCell ref="O26:Q26"/>
    <mergeCell ref="D26:F26"/>
    <mergeCell ref="G24:K24"/>
    <mergeCell ref="B26:C26"/>
    <mergeCell ref="G26:I26"/>
    <mergeCell ref="D27:F27"/>
    <mergeCell ref="G27:I27"/>
    <mergeCell ref="J25:K25"/>
    <mergeCell ref="AI47:AM47"/>
    <mergeCell ref="AN47:AR47"/>
    <mergeCell ref="F50:H50"/>
    <mergeCell ref="I50:K50"/>
    <mergeCell ref="L50:N50"/>
    <mergeCell ref="O50:P50"/>
    <mergeCell ref="Q50:S50"/>
    <mergeCell ref="T50:U50"/>
    <mergeCell ref="V50:X50"/>
    <mergeCell ref="AC49:AD49"/>
    <mergeCell ref="F49:H49"/>
    <mergeCell ref="A50:C50"/>
    <mergeCell ref="D50:E50"/>
    <mergeCell ref="AI50:AJ50"/>
    <mergeCell ref="AK50:AM50"/>
    <mergeCell ref="AN50:AO50"/>
    <mergeCell ref="AP50:AR50"/>
    <mergeCell ref="AP49:AR49"/>
    <mergeCell ref="AN49:AO49"/>
    <mergeCell ref="AP48:AR48"/>
    <mergeCell ref="AK48:AM48"/>
    <mergeCell ref="AI48:AJ48"/>
    <mergeCell ref="A49:C49"/>
    <mergeCell ref="D49:E49"/>
    <mergeCell ref="A48:C48"/>
    <mergeCell ref="D48:E48"/>
    <mergeCell ref="F48:H48"/>
    <mergeCell ref="V49:X49"/>
    <mergeCell ref="L49:N49"/>
    <mergeCell ref="Y48:AB48"/>
    <mergeCell ref="T48:U48"/>
    <mergeCell ref="I49:K49"/>
    <mergeCell ref="I48:K48"/>
    <mergeCell ref="L48:N48"/>
    <mergeCell ref="O49:P49"/>
    <mergeCell ref="AP51:AR51"/>
    <mergeCell ref="D47:H47"/>
    <mergeCell ref="I47:N47"/>
    <mergeCell ref="O47:S47"/>
    <mergeCell ref="A51:C51"/>
    <mergeCell ref="D51:E51"/>
    <mergeCell ref="F51:H51"/>
    <mergeCell ref="I51:K51"/>
    <mergeCell ref="L51:N51"/>
    <mergeCell ref="O51:P51"/>
    <mergeCell ref="Q51:S51"/>
    <mergeCell ref="T51:U51"/>
    <mergeCell ref="V51:X51"/>
    <mergeCell ref="Y51:AB51"/>
    <mergeCell ref="AC51:AD51"/>
    <mergeCell ref="AE51:AF51"/>
    <mergeCell ref="AG51:AH51"/>
    <mergeCell ref="AI51:AJ51"/>
    <mergeCell ref="AK51:AM51"/>
    <mergeCell ref="AN51:AO51"/>
    <mergeCell ref="Y50:AB50"/>
    <mergeCell ref="AC50:AD50"/>
    <mergeCell ref="AE50:AF50"/>
    <mergeCell ref="AG50:AH50"/>
  </mergeCells>
  <phoneticPr fontId="22"/>
  <printOptions horizontalCentered="1"/>
  <pageMargins left="0.59055118110236227" right="0.31496062992125984" top="0.59055118110236227" bottom="0.59055118110236227" header="0.39370078740157483" footer="0.39370078740157483"/>
  <pageSetup paperSize="9" scale="95" firstPageNumber="121" orientation="portrait" useFirstPageNumber="1" verticalDpi="300"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‐113‐</vt:lpstr>
      <vt:lpstr>‐114‐</vt:lpstr>
      <vt:lpstr>‐115‐</vt:lpstr>
      <vt:lpstr>‐116‐</vt:lpstr>
      <vt:lpstr>‐117‐</vt:lpstr>
      <vt:lpstr>‐118‐</vt:lpstr>
      <vt:lpstr>‐119‐</vt:lpstr>
      <vt:lpstr>‐120‐</vt:lpstr>
      <vt:lpstr>‐121‐</vt:lpstr>
      <vt:lpstr>‐122‐</vt:lpstr>
      <vt:lpstr>‐123‐</vt:lpstr>
      <vt:lpstr>‐124‐</vt:lpstr>
      <vt:lpstr>‐125‐</vt:lpstr>
      <vt:lpstr>グラフ </vt:lpstr>
      <vt:lpstr>‐113‐!Print_Area</vt:lpstr>
      <vt:lpstr>‐114‐!Print_Area</vt:lpstr>
      <vt:lpstr>‐115‐!Print_Area</vt:lpstr>
      <vt:lpstr>‐118‐!Print_Area</vt:lpstr>
      <vt:lpstr>‐119‐!Print_Area</vt:lpstr>
      <vt:lpstr>‐120‐!Print_Area</vt:lpstr>
      <vt:lpstr>‐121‐!Print_Area</vt:lpstr>
      <vt:lpstr>‐122‐!Print_Area</vt:lpstr>
      <vt:lpstr>‐123‐!Print_Area</vt:lpstr>
      <vt:lpstr>‐124‐!Print_Area</vt:lpstr>
      <vt:lpstr>‐125‐!Print_Area</vt:lpstr>
      <vt:lpstr>'グラフ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7</cp:revision>
  <cp:lastPrinted>2019-02-28T05:08:15Z</cp:lastPrinted>
  <dcterms:created xsi:type="dcterms:W3CDTF">2002-03-19T05:03:05Z</dcterms:created>
  <dcterms:modified xsi:type="dcterms:W3CDTF">2019-04-26T04:37:56Z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