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９年版統計うらそえ\■（入力用）H29\HP掲載用（Excel）\"/>
    </mc:Choice>
  </mc:AlternateContent>
  <bookViews>
    <workbookView xWindow="0" yWindow="0" windowWidth="20490" windowHeight="7770" tabRatio="788"/>
  </bookViews>
  <sheets>
    <sheet name="‐156‐" sheetId="1" r:id="rId1"/>
    <sheet name="-157-" sheetId="2" r:id="rId2"/>
    <sheet name="-158-" sheetId="3" r:id="rId3"/>
    <sheet name="-159-" sheetId="4" r:id="rId4"/>
    <sheet name="-160-" sheetId="5" r:id="rId5"/>
    <sheet name="-161-" sheetId="6" r:id="rId6"/>
    <sheet name="-162-" sheetId="7" r:id="rId7"/>
    <sheet name="-163-" sheetId="8" r:id="rId8"/>
    <sheet name="-164-" sheetId="9" r:id="rId9"/>
    <sheet name="-165-" sheetId="10" r:id="rId10"/>
    <sheet name="-166-" sheetId="11" r:id="rId11"/>
    <sheet name="-167-" sheetId="12" r:id="rId12"/>
    <sheet name="-168-" sheetId="13" r:id="rId13"/>
    <sheet name="-169-" sheetId="14" r:id="rId14"/>
    <sheet name="-170-" sheetId="15" r:id="rId15"/>
    <sheet name="-171-" sheetId="16" r:id="rId16"/>
    <sheet name="グラフ" sheetId="17" r:id="rId17"/>
  </sheets>
  <definedNames>
    <definedName name="_xlnm.Print_Area" localSheetId="0">‐156‐!$A$1:$E$33</definedName>
    <definedName name="_xlnm.Print_Area" localSheetId="1">'-157-'!$F$1:$H$33</definedName>
    <definedName name="_xlnm.Print_Area" localSheetId="2">'-158-'!$B$1:$J$35</definedName>
    <definedName name="_xlnm.Print_Area" localSheetId="3">'-159-'!$K$2:$S$35</definedName>
    <definedName name="_xlnm.Print_Area" localSheetId="4">'-160-'!$B$1:$J$32</definedName>
    <definedName name="_xlnm.Print_Area" localSheetId="5">'-161-'!$J$2:$R$32</definedName>
    <definedName name="_xlnm.Print_Area" localSheetId="7">'-163-'!$A$1:$Q$32</definedName>
    <definedName name="_xlnm.Print_Area" localSheetId="8">'-164-'!$A$1:$D$52</definedName>
    <definedName name="_xlnm.Print_Area" localSheetId="9">'-165-'!$E$1:$G$52</definedName>
    <definedName name="_xlnm.Print_Area" localSheetId="10">'-166-'!$B$2:$L$42</definedName>
    <definedName name="_xlnm.Print_Area" localSheetId="11">'-167-'!$M$2:$U$42</definedName>
    <definedName name="_xlnm.Print_Area" localSheetId="12">'-168-'!$A$1:$J$61</definedName>
    <definedName name="_xlnm.Print_Area" localSheetId="13">'-169-'!$K$1:$S$61</definedName>
    <definedName name="_xlnm.Print_Area" localSheetId="16">グラフ!$A$1:$F$267</definedName>
  </definedNames>
  <calcPr calcId="152511"/>
</workbook>
</file>

<file path=xl/calcChain.xml><?xml version="1.0" encoding="utf-8"?>
<calcChain xmlns="http://schemas.openxmlformats.org/spreadsheetml/2006/main">
  <c r="I40" i="17" l="1"/>
  <c r="I95" i="17"/>
  <c r="I78" i="17"/>
  <c r="M77" i="17"/>
  <c r="N77" i="17"/>
  <c r="M78" i="17"/>
  <c r="N78" i="17"/>
  <c r="M79" i="17"/>
  <c r="N79" i="17"/>
  <c r="M80" i="17"/>
  <c r="N80" i="17"/>
  <c r="M81" i="17"/>
  <c r="N81" i="17"/>
  <c r="M82" i="17"/>
  <c r="N82" i="17"/>
  <c r="M83" i="17"/>
  <c r="N83" i="17"/>
  <c r="M84" i="17"/>
  <c r="N84" i="17"/>
  <c r="M85" i="17"/>
  <c r="N85" i="17"/>
  <c r="M86" i="17"/>
  <c r="N86" i="17"/>
  <c r="M87" i="17"/>
  <c r="N87" i="17"/>
  <c r="M88" i="17"/>
  <c r="N88" i="17"/>
  <c r="M89" i="17"/>
  <c r="N89" i="17"/>
  <c r="M90" i="17"/>
  <c r="N90" i="17"/>
  <c r="M91" i="17"/>
  <c r="N91" i="17"/>
  <c r="M92" i="17"/>
  <c r="N92" i="17"/>
  <c r="M93" i="17"/>
  <c r="N93" i="17"/>
  <c r="M94" i="17"/>
  <c r="N94" i="17"/>
  <c r="M95" i="17"/>
  <c r="N95" i="17"/>
  <c r="N76" i="17"/>
  <c r="M76" i="17"/>
  <c r="J75" i="17"/>
  <c r="M58" i="17"/>
  <c r="M59" i="17"/>
  <c r="M60" i="17"/>
  <c r="M61" i="17"/>
  <c r="M57" i="17"/>
  <c r="L58" i="17"/>
  <c r="L59" i="17"/>
  <c r="L60" i="17"/>
  <c r="L61" i="17"/>
  <c r="L57" i="17"/>
  <c r="K61" i="17"/>
  <c r="K58" i="17"/>
  <c r="K59" i="17"/>
  <c r="K60" i="17"/>
  <c r="K57" i="17"/>
  <c r="J58" i="17"/>
  <c r="J59" i="17"/>
  <c r="J60" i="17"/>
  <c r="J61" i="17"/>
  <c r="J57" i="17"/>
  <c r="I58" i="17"/>
  <c r="I59" i="17"/>
  <c r="I60" i="17"/>
  <c r="I61" i="17"/>
  <c r="I57" i="17"/>
  <c r="I44" i="17"/>
  <c r="I45" i="17"/>
  <c r="I46" i="17"/>
  <c r="I47" i="17"/>
  <c r="I48" i="17"/>
  <c r="I49" i="17"/>
  <c r="I50" i="17"/>
  <c r="I43" i="17"/>
  <c r="I42" i="17"/>
  <c r="I41" i="17"/>
  <c r="I11" i="17"/>
  <c r="L6" i="17"/>
  <c r="J7" i="17"/>
  <c r="I9" i="17"/>
  <c r="J9" i="17"/>
  <c r="J6" i="17" s="1"/>
  <c r="K9" i="17"/>
  <c r="K6" i="17" s="1"/>
  <c r="L9" i="17"/>
  <c r="I10" i="17"/>
  <c r="L7" i="17" s="1"/>
  <c r="J10" i="17"/>
  <c r="K10" i="17"/>
  <c r="K7" i="17" s="1"/>
  <c r="L10" i="17"/>
  <c r="J11" i="17"/>
  <c r="J8" i="17" s="1"/>
  <c r="K11" i="17"/>
  <c r="K8" i="17" s="1"/>
  <c r="L11" i="17"/>
  <c r="L8" i="17" s="1"/>
  <c r="F10" i="16" l="1"/>
  <c r="M49" i="14" l="1"/>
  <c r="T39" i="12"/>
  <c r="Q39" i="12"/>
  <c r="N39" i="12"/>
  <c r="K39" i="12"/>
  <c r="T38" i="12"/>
  <c r="Q38" i="12"/>
  <c r="N38" i="12"/>
  <c r="K38" i="12"/>
  <c r="T37" i="12"/>
  <c r="Q37" i="12"/>
  <c r="N37" i="12"/>
  <c r="K37" i="12"/>
  <c r="T36" i="12"/>
  <c r="Q36" i="12"/>
  <c r="N36" i="12"/>
  <c r="K36" i="12"/>
  <c r="T35" i="12"/>
  <c r="Q35" i="12"/>
  <c r="N35" i="12"/>
  <c r="K35" i="12"/>
  <c r="T34" i="12"/>
  <c r="Q34" i="12"/>
  <c r="N34" i="12"/>
  <c r="K34" i="12"/>
  <c r="T33" i="12"/>
  <c r="Q33" i="12"/>
  <c r="N33" i="12"/>
  <c r="K33" i="12"/>
  <c r="U32" i="12"/>
  <c r="S32" i="12"/>
  <c r="T32" i="12" s="1"/>
  <c r="R32" i="12"/>
  <c r="Q32" i="12"/>
  <c r="N32" i="12"/>
  <c r="K32" i="12"/>
  <c r="I32" i="12"/>
  <c r="T30" i="12"/>
  <c r="Q30" i="12"/>
  <c r="N30" i="12"/>
  <c r="K30" i="12"/>
  <c r="T20" i="12"/>
  <c r="R20" i="12"/>
  <c r="Q20" i="12"/>
  <c r="N20" i="12"/>
  <c r="K20" i="12"/>
  <c r="H20" i="12"/>
  <c r="T19" i="12"/>
  <c r="Q19" i="12"/>
  <c r="O19" i="12"/>
  <c r="N19" i="12"/>
  <c r="K19" i="12"/>
  <c r="I19" i="12"/>
  <c r="H19" i="12"/>
  <c r="T18" i="12"/>
  <c r="Q18" i="12"/>
  <c r="O18" i="12"/>
  <c r="N18" i="12"/>
  <c r="K18" i="12"/>
  <c r="I18" i="12"/>
  <c r="H18" i="12"/>
  <c r="T17" i="12"/>
  <c r="R17" i="12"/>
  <c r="Q17" i="12"/>
  <c r="N17" i="12"/>
  <c r="L17" i="12"/>
  <c r="K17" i="12"/>
  <c r="H17" i="12"/>
  <c r="U16" i="12"/>
  <c r="T16" i="12"/>
  <c r="Q16" i="12"/>
  <c r="O16" i="12"/>
  <c r="N16" i="12"/>
  <c r="K16" i="12"/>
  <c r="I16" i="12"/>
  <c r="H16" i="12"/>
  <c r="T15" i="12"/>
  <c r="R15" i="12"/>
  <c r="Q15" i="12"/>
  <c r="N15" i="12"/>
  <c r="L15" i="12"/>
  <c r="K15" i="12"/>
  <c r="H15" i="12"/>
  <c r="U14" i="12"/>
  <c r="T14" i="12"/>
  <c r="Q14" i="12"/>
  <c r="O14" i="12"/>
  <c r="N14" i="12"/>
  <c r="K14" i="12"/>
  <c r="I14" i="12"/>
  <c r="H14" i="12"/>
  <c r="T13" i="12"/>
  <c r="R13" i="12"/>
  <c r="Q13" i="12"/>
  <c r="N13" i="12"/>
  <c r="K13" i="12"/>
  <c r="H13" i="12"/>
  <c r="T12" i="12"/>
  <c r="Q12" i="12"/>
  <c r="O12" i="12"/>
  <c r="N12" i="12"/>
  <c r="K12" i="12"/>
  <c r="I12" i="12"/>
  <c r="H12" i="12"/>
  <c r="T11" i="12"/>
  <c r="R11" i="12"/>
  <c r="Q11" i="12"/>
  <c r="N11" i="12"/>
  <c r="K11" i="12"/>
  <c r="H11" i="12"/>
  <c r="T10" i="12"/>
  <c r="Q10" i="12"/>
  <c r="O10" i="12"/>
  <c r="N10" i="12"/>
  <c r="K10" i="12"/>
  <c r="I10" i="12"/>
  <c r="H10" i="12"/>
  <c r="T9" i="12"/>
  <c r="R9" i="12"/>
  <c r="Q9" i="12"/>
  <c r="N9" i="12"/>
  <c r="K9" i="12"/>
  <c r="H9" i="12"/>
  <c r="T8" i="12"/>
  <c r="Q8" i="12"/>
  <c r="O8" i="12"/>
  <c r="N8" i="12"/>
  <c r="K8" i="12"/>
  <c r="I8" i="12"/>
  <c r="H8" i="12"/>
  <c r="S7" i="12"/>
  <c r="U20" i="12" s="1"/>
  <c r="R7" i="12"/>
  <c r="P7" i="12"/>
  <c r="R19" i="12" s="1"/>
  <c r="O7" i="12"/>
  <c r="N7" i="12"/>
  <c r="M7" i="12"/>
  <c r="O20" i="12" s="1"/>
  <c r="J7" i="12"/>
  <c r="L19" i="12" s="1"/>
  <c r="H7" i="12"/>
  <c r="G7" i="12"/>
  <c r="I20" i="12" s="1"/>
  <c r="A7" i="12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7" i="11"/>
  <c r="A7" i="11"/>
  <c r="T39" i="11"/>
  <c r="Q39" i="11"/>
  <c r="N39" i="11"/>
  <c r="K39" i="11"/>
  <c r="T38" i="11"/>
  <c r="Q38" i="11"/>
  <c r="N38" i="11"/>
  <c r="K38" i="11"/>
  <c r="T37" i="11"/>
  <c r="Q37" i="11"/>
  <c r="N37" i="11"/>
  <c r="K37" i="11"/>
  <c r="T36" i="11"/>
  <c r="Q36" i="11"/>
  <c r="N36" i="11"/>
  <c r="K36" i="11"/>
  <c r="T35" i="11"/>
  <c r="Q35" i="11"/>
  <c r="N35" i="11"/>
  <c r="K35" i="11"/>
  <c r="T34" i="11"/>
  <c r="Q34" i="11"/>
  <c r="N34" i="11"/>
  <c r="K34" i="11"/>
  <c r="T33" i="11"/>
  <c r="Q33" i="11"/>
  <c r="N33" i="11"/>
  <c r="K33" i="11"/>
  <c r="U32" i="11"/>
  <c r="S32" i="11"/>
  <c r="T32" i="11" s="1"/>
  <c r="R32" i="11"/>
  <c r="Q32" i="11"/>
  <c r="N32" i="11"/>
  <c r="K32" i="11"/>
  <c r="I32" i="11"/>
  <c r="T30" i="11"/>
  <c r="Q30" i="11"/>
  <c r="N30" i="11"/>
  <c r="K30" i="11"/>
  <c r="T20" i="11"/>
  <c r="Q20" i="11"/>
  <c r="N20" i="11"/>
  <c r="K20" i="11"/>
  <c r="T19" i="11"/>
  <c r="Q19" i="11"/>
  <c r="N19" i="11"/>
  <c r="K19" i="11"/>
  <c r="T18" i="11"/>
  <c r="Q18" i="11"/>
  <c r="N18" i="11"/>
  <c r="K18" i="11"/>
  <c r="T17" i="11"/>
  <c r="Q17" i="11"/>
  <c r="N17" i="11"/>
  <c r="K17" i="11"/>
  <c r="T16" i="11"/>
  <c r="Q16" i="11"/>
  <c r="N16" i="11"/>
  <c r="K16" i="11"/>
  <c r="T15" i="11"/>
  <c r="Q15" i="11"/>
  <c r="N15" i="11"/>
  <c r="K15" i="11"/>
  <c r="T14" i="11"/>
  <c r="Q14" i="11"/>
  <c r="N14" i="11"/>
  <c r="K14" i="11"/>
  <c r="T13" i="11"/>
  <c r="Q13" i="11"/>
  <c r="N13" i="11"/>
  <c r="K13" i="11"/>
  <c r="T12" i="11"/>
  <c r="Q12" i="11"/>
  <c r="N12" i="11"/>
  <c r="K12" i="11"/>
  <c r="T11" i="11"/>
  <c r="Q11" i="11"/>
  <c r="N11" i="11"/>
  <c r="K11" i="11"/>
  <c r="T10" i="11"/>
  <c r="Q10" i="11"/>
  <c r="N10" i="11"/>
  <c r="K10" i="11"/>
  <c r="T9" i="11"/>
  <c r="Q9" i="11"/>
  <c r="N9" i="11"/>
  <c r="K9" i="11"/>
  <c r="T8" i="11"/>
  <c r="Q8" i="11"/>
  <c r="N8" i="11"/>
  <c r="K8" i="11"/>
  <c r="S7" i="11"/>
  <c r="U20" i="11" s="1"/>
  <c r="P7" i="11"/>
  <c r="R17" i="11" s="1"/>
  <c r="M7" i="11"/>
  <c r="O20" i="11" s="1"/>
  <c r="J7" i="11"/>
  <c r="L17" i="11" s="1"/>
  <c r="G7" i="11"/>
  <c r="I20" i="11" s="1"/>
  <c r="U10" i="12" l="1"/>
  <c r="L11" i="12"/>
  <c r="L13" i="12"/>
  <c r="U19" i="12"/>
  <c r="L20" i="12"/>
  <c r="K7" i="12"/>
  <c r="T7" i="12"/>
  <c r="I15" i="12"/>
  <c r="O15" i="12"/>
  <c r="U15" i="12"/>
  <c r="L16" i="12"/>
  <c r="R16" i="12"/>
  <c r="I17" i="12"/>
  <c r="O17" i="12"/>
  <c r="U17" i="12"/>
  <c r="L18" i="12"/>
  <c r="U8" i="12"/>
  <c r="L9" i="12"/>
  <c r="U12" i="12"/>
  <c r="Q7" i="12"/>
  <c r="U7" i="12"/>
  <c r="L8" i="12"/>
  <c r="R8" i="12"/>
  <c r="I9" i="12"/>
  <c r="O9" i="12"/>
  <c r="U9" i="12"/>
  <c r="L10" i="12"/>
  <c r="R10" i="12"/>
  <c r="I11" i="12"/>
  <c r="O11" i="12"/>
  <c r="U11" i="12"/>
  <c r="L12" i="12"/>
  <c r="R12" i="12"/>
  <c r="I13" i="12"/>
  <c r="O13" i="12"/>
  <c r="U13" i="12"/>
  <c r="L14" i="12"/>
  <c r="U18" i="12"/>
  <c r="L19" i="11"/>
  <c r="I16" i="11"/>
  <c r="U7" i="11"/>
  <c r="U11" i="11"/>
  <c r="U16" i="11"/>
  <c r="R9" i="11"/>
  <c r="R13" i="11"/>
  <c r="I11" i="11"/>
  <c r="L9" i="11"/>
  <c r="L13" i="11"/>
  <c r="L18" i="11"/>
  <c r="R19" i="11"/>
  <c r="O11" i="11"/>
  <c r="N7" i="11"/>
  <c r="R7" i="11"/>
  <c r="I8" i="11"/>
  <c r="O8" i="11"/>
  <c r="U8" i="11"/>
  <c r="L10" i="11"/>
  <c r="R10" i="11"/>
  <c r="I12" i="11"/>
  <c r="O12" i="11"/>
  <c r="U12" i="11"/>
  <c r="L14" i="11"/>
  <c r="L15" i="11"/>
  <c r="R15" i="11"/>
  <c r="I17" i="11"/>
  <c r="O17" i="11"/>
  <c r="U17" i="11"/>
  <c r="U18" i="11"/>
  <c r="L20" i="11"/>
  <c r="R20" i="11"/>
  <c r="Q7" i="11"/>
  <c r="O16" i="11"/>
  <c r="O7" i="11"/>
  <c r="I9" i="11"/>
  <c r="O9" i="11"/>
  <c r="U9" i="11"/>
  <c r="L11" i="11"/>
  <c r="R11" i="11"/>
  <c r="I13" i="11"/>
  <c r="O13" i="11"/>
  <c r="U13" i="11"/>
  <c r="U14" i="11"/>
  <c r="L16" i="11"/>
  <c r="R16" i="11"/>
  <c r="I18" i="11"/>
  <c r="O18" i="11"/>
  <c r="I19" i="11"/>
  <c r="O19" i="11"/>
  <c r="U19" i="11"/>
  <c r="K7" i="11"/>
  <c r="T7" i="11"/>
  <c r="L8" i="11"/>
  <c r="R8" i="11"/>
  <c r="I10" i="11"/>
  <c r="O10" i="11"/>
  <c r="U10" i="11"/>
  <c r="L12" i="11"/>
  <c r="R12" i="11"/>
  <c r="I14" i="11"/>
  <c r="O14" i="11"/>
  <c r="I15" i="11"/>
  <c r="O15" i="11"/>
  <c r="U15" i="11"/>
  <c r="J36" i="4" l="1"/>
  <c r="R33" i="4"/>
  <c r="N33" i="4"/>
  <c r="J33" i="4"/>
  <c r="F33" i="4"/>
  <c r="R32" i="4"/>
  <c r="N32" i="4"/>
  <c r="J32" i="4"/>
  <c r="F32" i="4"/>
  <c r="R31" i="4"/>
  <c r="N31" i="4"/>
  <c r="J31" i="4"/>
  <c r="F31" i="4"/>
  <c r="G30" i="4"/>
  <c r="F30" i="4"/>
  <c r="R29" i="4"/>
  <c r="O29" i="4"/>
  <c r="N29" i="4"/>
  <c r="J29" i="4"/>
  <c r="G29" i="4"/>
  <c r="F29" i="4"/>
  <c r="R28" i="4"/>
  <c r="N28" i="4"/>
  <c r="K28" i="4"/>
  <c r="J28" i="4"/>
  <c r="F28" i="4"/>
  <c r="S27" i="4"/>
  <c r="R27" i="4"/>
  <c r="Q27" i="4"/>
  <c r="S33" i="4" s="1"/>
  <c r="P27" i="4"/>
  <c r="O27" i="4"/>
  <c r="N27" i="4"/>
  <c r="M27" i="4"/>
  <c r="O30" i="4" s="1"/>
  <c r="L27" i="4"/>
  <c r="J27" i="4"/>
  <c r="I27" i="4"/>
  <c r="K33" i="4" s="1"/>
  <c r="H27" i="4"/>
  <c r="E27" i="4"/>
  <c r="G28" i="4" s="1"/>
  <c r="D27" i="4"/>
  <c r="A27" i="4"/>
  <c r="F27" i="4" s="1"/>
  <c r="R26" i="4"/>
  <c r="N26" i="4"/>
  <c r="J26" i="4"/>
  <c r="F26" i="4"/>
  <c r="S25" i="4"/>
  <c r="R25" i="4"/>
  <c r="N25" i="4"/>
  <c r="K25" i="4"/>
  <c r="J25" i="4"/>
  <c r="F25" i="4"/>
  <c r="S24" i="4"/>
  <c r="R24" i="4"/>
  <c r="N24" i="4"/>
  <c r="K24" i="4"/>
  <c r="J24" i="4"/>
  <c r="F24" i="4"/>
  <c r="S23" i="4"/>
  <c r="R23" i="4"/>
  <c r="N23" i="4"/>
  <c r="K23" i="4"/>
  <c r="J23" i="4"/>
  <c r="F23" i="4"/>
  <c r="S22" i="4"/>
  <c r="R22" i="4"/>
  <c r="N22" i="4"/>
  <c r="K22" i="4"/>
  <c r="J22" i="4"/>
  <c r="F22" i="4"/>
  <c r="S21" i="4"/>
  <c r="R21" i="4"/>
  <c r="N21" i="4"/>
  <c r="K21" i="4"/>
  <c r="J21" i="4"/>
  <c r="F21" i="4"/>
  <c r="S20" i="4"/>
  <c r="R20" i="4"/>
  <c r="N20" i="4"/>
  <c r="K20" i="4"/>
  <c r="J20" i="4"/>
  <c r="F20" i="4"/>
  <c r="S19" i="4"/>
  <c r="R19" i="4"/>
  <c r="N19" i="4"/>
  <c r="K19" i="4"/>
  <c r="J19" i="4"/>
  <c r="F19" i="4"/>
  <c r="S18" i="4"/>
  <c r="R18" i="4"/>
  <c r="N18" i="4"/>
  <c r="K18" i="4"/>
  <c r="J18" i="4"/>
  <c r="F18" i="4"/>
  <c r="S17" i="4"/>
  <c r="R17" i="4"/>
  <c r="N17" i="4"/>
  <c r="K17" i="4"/>
  <c r="J17" i="4"/>
  <c r="F17" i="4"/>
  <c r="S16" i="4"/>
  <c r="R16" i="4"/>
  <c r="N16" i="4"/>
  <c r="K16" i="4"/>
  <c r="J16" i="4"/>
  <c r="F16" i="4"/>
  <c r="S15" i="4"/>
  <c r="R15" i="4"/>
  <c r="N15" i="4"/>
  <c r="K15" i="4"/>
  <c r="J15" i="4"/>
  <c r="F15" i="4"/>
  <c r="S14" i="4"/>
  <c r="R14" i="4"/>
  <c r="N14" i="4"/>
  <c r="K14" i="4"/>
  <c r="J14" i="4"/>
  <c r="F14" i="4"/>
  <c r="S13" i="4"/>
  <c r="R13" i="4"/>
  <c r="N13" i="4"/>
  <c r="K13" i="4"/>
  <c r="J13" i="4"/>
  <c r="F13" i="4"/>
  <c r="S12" i="4"/>
  <c r="R12" i="4"/>
  <c r="N12" i="4"/>
  <c r="K12" i="4"/>
  <c r="J12" i="4"/>
  <c r="F12" i="4"/>
  <c r="S11" i="4"/>
  <c r="R11" i="4"/>
  <c r="N11" i="4"/>
  <c r="K11" i="4"/>
  <c r="J11" i="4"/>
  <c r="F11" i="4"/>
  <c r="S10" i="4"/>
  <c r="R10" i="4"/>
  <c r="N10" i="4"/>
  <c r="K10" i="4"/>
  <c r="J10" i="4"/>
  <c r="F10" i="4"/>
  <c r="S9" i="4"/>
  <c r="R9" i="4"/>
  <c r="N9" i="4"/>
  <c r="K9" i="4"/>
  <c r="J9" i="4"/>
  <c r="F9" i="4"/>
  <c r="S8" i="4"/>
  <c r="R8" i="4"/>
  <c r="N8" i="4"/>
  <c r="K8" i="4"/>
  <c r="J8" i="4"/>
  <c r="F8" i="4"/>
  <c r="R7" i="4"/>
  <c r="N7" i="4"/>
  <c r="K7" i="4"/>
  <c r="J7" i="4"/>
  <c r="F7" i="4"/>
  <c r="S6" i="4"/>
  <c r="R6" i="4"/>
  <c r="Q6" i="4"/>
  <c r="S26" i="4" s="1"/>
  <c r="P6" i="4"/>
  <c r="O6" i="4"/>
  <c r="N6" i="4"/>
  <c r="M6" i="4"/>
  <c r="O25" i="4" s="1"/>
  <c r="L6" i="4"/>
  <c r="J6" i="4"/>
  <c r="I6" i="4"/>
  <c r="H6" i="4"/>
  <c r="F6" i="4"/>
  <c r="E6" i="4"/>
  <c r="G26" i="4" s="1"/>
  <c r="D6" i="4"/>
  <c r="A6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1" i="3"/>
  <c r="F32" i="3"/>
  <c r="F33" i="3"/>
  <c r="J6" i="3"/>
  <c r="A27" i="3"/>
  <c r="A6" i="3"/>
  <c r="K30" i="4" l="1"/>
  <c r="G31" i="4"/>
  <c r="G27" i="4" s="1"/>
  <c r="O31" i="4"/>
  <c r="G32" i="4"/>
  <c r="O32" i="4"/>
  <c r="G33" i="4"/>
  <c r="O33" i="4"/>
  <c r="G7" i="4"/>
  <c r="O7" i="4"/>
  <c r="G8" i="4"/>
  <c r="O8" i="4"/>
  <c r="G9" i="4"/>
  <c r="O9" i="4"/>
  <c r="G10" i="4"/>
  <c r="O10" i="4"/>
  <c r="G11" i="4"/>
  <c r="O11" i="4"/>
  <c r="G12" i="4"/>
  <c r="O12" i="4"/>
  <c r="G13" i="4"/>
  <c r="O13" i="4"/>
  <c r="G14" i="4"/>
  <c r="O14" i="4"/>
  <c r="G15" i="4"/>
  <c r="O15" i="4"/>
  <c r="G16" i="4"/>
  <c r="O16" i="4"/>
  <c r="G17" i="4"/>
  <c r="O17" i="4"/>
  <c r="G18" i="4"/>
  <c r="O18" i="4"/>
  <c r="G19" i="4"/>
  <c r="O19" i="4"/>
  <c r="G20" i="4"/>
  <c r="O20" i="4"/>
  <c r="G21" i="4"/>
  <c r="O21" i="4"/>
  <c r="G22" i="4"/>
  <c r="O22" i="4"/>
  <c r="G23" i="4"/>
  <c r="O23" i="4"/>
  <c r="G24" i="4"/>
  <c r="O24" i="4"/>
  <c r="G25" i="4"/>
  <c r="K29" i="4"/>
  <c r="S29" i="4"/>
  <c r="S30" i="4"/>
  <c r="K31" i="4"/>
  <c r="S31" i="4"/>
  <c r="K32" i="4"/>
  <c r="S32" i="4"/>
  <c r="K27" i="4" l="1"/>
  <c r="G6" i="4"/>
  <c r="S33" i="3" l="1"/>
  <c r="R33" i="3"/>
  <c r="N33" i="3"/>
  <c r="K33" i="3"/>
  <c r="J33" i="3"/>
  <c r="R32" i="3"/>
  <c r="N32" i="3"/>
  <c r="J32" i="3"/>
  <c r="R31" i="3"/>
  <c r="O31" i="3"/>
  <c r="N31" i="3"/>
  <c r="J31" i="3"/>
  <c r="G31" i="3"/>
  <c r="S30" i="3"/>
  <c r="G30" i="3"/>
  <c r="S29" i="3"/>
  <c r="R29" i="3"/>
  <c r="N29" i="3"/>
  <c r="K29" i="3"/>
  <c r="J29" i="3"/>
  <c r="R28" i="3"/>
  <c r="N28" i="3"/>
  <c r="J28" i="3"/>
  <c r="G28" i="3"/>
  <c r="S27" i="3"/>
  <c r="Q27" i="3"/>
  <c r="S31" i="3" s="1"/>
  <c r="P27" i="3"/>
  <c r="O27" i="3"/>
  <c r="M27" i="3"/>
  <c r="O32" i="3" s="1"/>
  <c r="L27" i="3"/>
  <c r="I27" i="3"/>
  <c r="K31" i="3" s="1"/>
  <c r="H27" i="3"/>
  <c r="E27" i="3"/>
  <c r="G32" i="3" s="1"/>
  <c r="D27" i="3"/>
  <c r="S26" i="3"/>
  <c r="R26" i="3"/>
  <c r="N26" i="3"/>
  <c r="J26" i="3"/>
  <c r="R25" i="3"/>
  <c r="O25" i="3"/>
  <c r="N25" i="3"/>
  <c r="J25" i="3"/>
  <c r="R24" i="3"/>
  <c r="N24" i="3"/>
  <c r="J24" i="3"/>
  <c r="S23" i="3"/>
  <c r="R23" i="3"/>
  <c r="N23" i="3"/>
  <c r="K23" i="3"/>
  <c r="J23" i="3"/>
  <c r="R22" i="3"/>
  <c r="N22" i="3"/>
  <c r="J22" i="3"/>
  <c r="R21" i="3"/>
  <c r="O21" i="3"/>
  <c r="N21" i="3"/>
  <c r="J21" i="3"/>
  <c r="R20" i="3"/>
  <c r="N20" i="3"/>
  <c r="J20" i="3"/>
  <c r="S19" i="3"/>
  <c r="R19" i="3"/>
  <c r="N19" i="3"/>
  <c r="K19" i="3"/>
  <c r="J19" i="3"/>
  <c r="R18" i="3"/>
  <c r="N18" i="3"/>
  <c r="J18" i="3"/>
  <c r="R17" i="3"/>
  <c r="O17" i="3"/>
  <c r="N17" i="3"/>
  <c r="J17" i="3"/>
  <c r="R16" i="3"/>
  <c r="N16" i="3"/>
  <c r="J16" i="3"/>
  <c r="S15" i="3"/>
  <c r="R15" i="3"/>
  <c r="N15" i="3"/>
  <c r="K15" i="3"/>
  <c r="J15" i="3"/>
  <c r="R14" i="3"/>
  <c r="N14" i="3"/>
  <c r="J14" i="3"/>
  <c r="R13" i="3"/>
  <c r="O13" i="3"/>
  <c r="N13" i="3"/>
  <c r="J13" i="3"/>
  <c r="R12" i="3"/>
  <c r="N12" i="3"/>
  <c r="J12" i="3"/>
  <c r="S11" i="3"/>
  <c r="R11" i="3"/>
  <c r="N11" i="3"/>
  <c r="K11" i="3"/>
  <c r="J11" i="3"/>
  <c r="R10" i="3"/>
  <c r="N10" i="3"/>
  <c r="J10" i="3"/>
  <c r="R9" i="3"/>
  <c r="O9" i="3"/>
  <c r="N9" i="3"/>
  <c r="J9" i="3"/>
  <c r="R8" i="3"/>
  <c r="N8" i="3"/>
  <c r="J8" i="3"/>
  <c r="S7" i="3"/>
  <c r="R7" i="3"/>
  <c r="N7" i="3"/>
  <c r="K7" i="3"/>
  <c r="J7" i="3"/>
  <c r="R6" i="3"/>
  <c r="Q6" i="3"/>
  <c r="S24" i="3" s="1"/>
  <c r="P6" i="3"/>
  <c r="N6" i="3"/>
  <c r="M6" i="3"/>
  <c r="O22" i="3" s="1"/>
  <c r="L6" i="3"/>
  <c r="I6" i="3"/>
  <c r="K24" i="3" s="1"/>
  <c r="H6" i="3"/>
  <c r="E6" i="3"/>
  <c r="G26" i="3" s="1"/>
  <c r="D6" i="3"/>
  <c r="G9" i="3" l="1"/>
  <c r="G25" i="3"/>
  <c r="O6" i="3"/>
  <c r="S6" i="3"/>
  <c r="G8" i="3"/>
  <c r="O8" i="3"/>
  <c r="K10" i="3"/>
  <c r="S10" i="3"/>
  <c r="G12" i="3"/>
  <c r="O12" i="3"/>
  <c r="K14" i="3"/>
  <c r="S14" i="3"/>
  <c r="G16" i="3"/>
  <c r="O16" i="3"/>
  <c r="K18" i="3"/>
  <c r="S18" i="3"/>
  <c r="G20" i="3"/>
  <c r="O20" i="3"/>
  <c r="K22" i="3"/>
  <c r="S22" i="3"/>
  <c r="G24" i="3"/>
  <c r="O24" i="3"/>
  <c r="K26" i="3"/>
  <c r="G29" i="3"/>
  <c r="G27" i="3" s="1"/>
  <c r="O29" i="3"/>
  <c r="K30" i="3"/>
  <c r="K32" i="3"/>
  <c r="S32" i="3"/>
  <c r="G7" i="3"/>
  <c r="O7" i="3"/>
  <c r="K9" i="3"/>
  <c r="S9" i="3"/>
  <c r="G11" i="3"/>
  <c r="O11" i="3"/>
  <c r="K13" i="3"/>
  <c r="S13" i="3"/>
  <c r="G15" i="3"/>
  <c r="O15" i="3"/>
  <c r="K17" i="3"/>
  <c r="S17" i="3"/>
  <c r="G19" i="3"/>
  <c r="O19" i="3"/>
  <c r="K21" i="3"/>
  <c r="S21" i="3"/>
  <c r="G23" i="3"/>
  <c r="O23" i="3"/>
  <c r="K25" i="3"/>
  <c r="S25" i="3"/>
  <c r="J27" i="3"/>
  <c r="N27" i="3"/>
  <c r="R27" i="3"/>
  <c r="K28" i="3"/>
  <c r="O30" i="3"/>
  <c r="G33" i="3"/>
  <c r="O33" i="3"/>
  <c r="G13" i="3"/>
  <c r="G17" i="3"/>
  <c r="G21" i="3"/>
  <c r="K8" i="3"/>
  <c r="K6" i="3" s="1"/>
  <c r="S8" i="3"/>
  <c r="G10" i="3"/>
  <c r="O10" i="3"/>
  <c r="K12" i="3"/>
  <c r="S12" i="3"/>
  <c r="G14" i="3"/>
  <c r="O14" i="3"/>
  <c r="K16" i="3"/>
  <c r="S16" i="3"/>
  <c r="G18" i="3"/>
  <c r="O18" i="3"/>
  <c r="K20" i="3"/>
  <c r="S20" i="3"/>
  <c r="G22" i="3"/>
  <c r="G6" i="3" l="1"/>
  <c r="K27" i="3"/>
  <c r="J28" i="6" l="1"/>
  <c r="F8" i="5"/>
  <c r="F9" i="5"/>
  <c r="F10" i="5"/>
  <c r="F11" i="5"/>
  <c r="F12" i="5"/>
  <c r="F13" i="5"/>
  <c r="F14" i="5"/>
  <c r="F15" i="5"/>
  <c r="F16" i="5"/>
  <c r="F17" i="5"/>
  <c r="F19" i="5"/>
  <c r="F23" i="5"/>
  <c r="F24" i="5"/>
  <c r="F25" i="5"/>
  <c r="F27" i="5"/>
  <c r="F28" i="5"/>
  <c r="F29" i="5"/>
  <c r="F7" i="5"/>
  <c r="A23" i="5"/>
  <c r="A7" i="5"/>
  <c r="J7" i="5" l="1"/>
  <c r="Q6" i="14" l="1"/>
  <c r="G51" i="10" l="1"/>
  <c r="F50" i="10"/>
  <c r="F35" i="10" s="1"/>
  <c r="E50" i="10"/>
  <c r="E35" i="10" s="1"/>
  <c r="D50" i="10"/>
  <c r="C50" i="10"/>
  <c r="G50" i="10" s="1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F36" i="10"/>
  <c r="E36" i="10"/>
  <c r="D36" i="10"/>
  <c r="C36" i="10"/>
  <c r="C35" i="10" s="1"/>
  <c r="D35" i="10"/>
  <c r="G51" i="9"/>
  <c r="F50" i="9"/>
  <c r="F35" i="9" s="1"/>
  <c r="E50" i="9"/>
  <c r="E35" i="9" s="1"/>
  <c r="D50" i="9"/>
  <c r="C50" i="9"/>
  <c r="G50" i="9" s="1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F36" i="9"/>
  <c r="E36" i="9"/>
  <c r="D36" i="9"/>
  <c r="C36" i="9"/>
  <c r="C35" i="9" s="1"/>
  <c r="D35" i="9"/>
  <c r="G28" i="10"/>
  <c r="F27" i="10"/>
  <c r="E27" i="10"/>
  <c r="E4" i="10" s="1"/>
  <c r="D27" i="10"/>
  <c r="C27" i="10"/>
  <c r="G27" i="10" s="1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F5" i="10"/>
  <c r="F4" i="10" s="1"/>
  <c r="E5" i="10"/>
  <c r="D5" i="10"/>
  <c r="C5" i="10"/>
  <c r="C4" i="10" s="1"/>
  <c r="D4" i="10"/>
  <c r="G28" i="9"/>
  <c r="F27" i="9"/>
  <c r="E27" i="9"/>
  <c r="D27" i="9"/>
  <c r="C27" i="9"/>
  <c r="C4" i="9" s="1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F5" i="9"/>
  <c r="E5" i="9"/>
  <c r="E4" i="9" s="1"/>
  <c r="D5" i="9"/>
  <c r="D4" i="9" s="1"/>
  <c r="C5" i="9"/>
  <c r="F4" i="9"/>
  <c r="Q29" i="6"/>
  <c r="Q28" i="6"/>
  <c r="Q27" i="6"/>
  <c r="Q25" i="6"/>
  <c r="Q24" i="6"/>
  <c r="P23" i="6"/>
  <c r="R28" i="6" s="1"/>
  <c r="O23" i="6"/>
  <c r="R21" i="6"/>
  <c r="R20" i="6"/>
  <c r="R19" i="6"/>
  <c r="Q19" i="6"/>
  <c r="R18" i="6"/>
  <c r="R17" i="6"/>
  <c r="Q17" i="6"/>
  <c r="Q16" i="6"/>
  <c r="R15" i="6"/>
  <c r="Q15" i="6"/>
  <c r="Q14" i="6"/>
  <c r="R13" i="6"/>
  <c r="Q13" i="6"/>
  <c r="Q12" i="6"/>
  <c r="R11" i="6"/>
  <c r="Q11" i="6"/>
  <c r="Q10" i="6"/>
  <c r="R9" i="6"/>
  <c r="Q9" i="6"/>
  <c r="Q8" i="6"/>
  <c r="R7" i="6"/>
  <c r="Q7" i="6"/>
  <c r="P7" i="6"/>
  <c r="R16" i="6" s="1"/>
  <c r="O7" i="6"/>
  <c r="G4" i="10" l="1"/>
  <c r="G5" i="9"/>
  <c r="G35" i="10"/>
  <c r="G36" i="10"/>
  <c r="G35" i="9"/>
  <c r="G36" i="9"/>
  <c r="G5" i="10"/>
  <c r="G4" i="9"/>
  <c r="G27" i="9"/>
  <c r="R24" i="6"/>
  <c r="Q23" i="6"/>
  <c r="R27" i="6"/>
  <c r="R29" i="6"/>
  <c r="R23" i="6"/>
  <c r="R25" i="6"/>
  <c r="R8" i="6"/>
  <c r="R10" i="6"/>
  <c r="R12" i="6"/>
  <c r="R14" i="6"/>
  <c r="R26" i="6"/>
  <c r="S53" i="14"/>
  <c r="S49" i="14"/>
  <c r="S48" i="14"/>
  <c r="S45" i="14"/>
  <c r="S44" i="14"/>
  <c r="R44" i="14"/>
  <c r="S57" i="14" s="1"/>
  <c r="Q44" i="14"/>
  <c r="S41" i="14"/>
  <c r="S39" i="14"/>
  <c r="S34" i="14"/>
  <c r="S33" i="14"/>
  <c r="S30" i="14"/>
  <c r="S29" i="14"/>
  <c r="R29" i="14"/>
  <c r="S37" i="14" s="1"/>
  <c r="Q29" i="14"/>
  <c r="R59" i="14" l="1"/>
  <c r="S31" i="14"/>
  <c r="S35" i="14"/>
  <c r="S46" i="14"/>
  <c r="S50" i="14"/>
  <c r="S54" i="14"/>
  <c r="S32" i="14"/>
  <c r="S47" i="14"/>
  <c r="S51" i="14"/>
  <c r="S55" i="14"/>
  <c r="S52" i="14"/>
  <c r="S18" i="14" l="1"/>
  <c r="S17" i="14"/>
  <c r="S16" i="14"/>
  <c r="R16" i="14"/>
  <c r="R22" i="14" s="1"/>
  <c r="Q16" i="14"/>
  <c r="S13" i="14"/>
  <c r="S12" i="14"/>
  <c r="S11" i="14"/>
  <c r="S10" i="14"/>
  <c r="S9" i="14"/>
  <c r="S8" i="14"/>
  <c r="S7" i="14"/>
  <c r="S6" i="14"/>
  <c r="H47" i="16" l="1"/>
  <c r="F47" i="16"/>
  <c r="J44" i="16"/>
  <c r="I44" i="16"/>
  <c r="H44" i="16"/>
  <c r="G44" i="16"/>
  <c r="F44" i="16"/>
  <c r="E44" i="16"/>
  <c r="J39" i="16"/>
  <c r="I39" i="16"/>
  <c r="H39" i="16"/>
  <c r="G39" i="16"/>
  <c r="F39" i="16"/>
  <c r="E39" i="16"/>
  <c r="J28" i="16"/>
  <c r="I24" i="16"/>
  <c r="J31" i="16" s="1"/>
  <c r="J16" i="16"/>
  <c r="I14" i="16"/>
  <c r="J18" i="16" s="1"/>
  <c r="I5" i="16"/>
  <c r="J9" i="16" s="1"/>
  <c r="K44" i="15"/>
  <c r="J44" i="15"/>
  <c r="K40" i="15"/>
  <c r="J40" i="15"/>
  <c r="J30" i="15"/>
  <c r="J19" i="15"/>
  <c r="J18" i="15" s="1"/>
  <c r="J9" i="15"/>
  <c r="J6" i="15"/>
  <c r="J5" i="15" s="1"/>
  <c r="J29" i="16" l="1"/>
  <c r="J8" i="16"/>
  <c r="J12" i="16"/>
  <c r="J17" i="16"/>
  <c r="J14" i="16" s="1"/>
  <c r="J30" i="16"/>
  <c r="J10" i="16"/>
  <c r="I21" i="16"/>
  <c r="J11" i="16"/>
  <c r="J27" i="16"/>
  <c r="J24" i="16" s="1"/>
  <c r="J34" i="15"/>
  <c r="K15" i="15"/>
  <c r="K11" i="15"/>
  <c r="K8" i="15"/>
  <c r="K5" i="15"/>
  <c r="K14" i="15"/>
  <c r="K10" i="15"/>
  <c r="K7" i="15"/>
  <c r="K17" i="15"/>
  <c r="K13" i="15"/>
  <c r="K16" i="15"/>
  <c r="K12" i="15"/>
  <c r="K9" i="15"/>
  <c r="K25" i="15"/>
  <c r="K21" i="15"/>
  <c r="K18" i="15"/>
  <c r="K33" i="15"/>
  <c r="K29" i="15"/>
  <c r="K24" i="15"/>
  <c r="K20" i="15"/>
  <c r="K32" i="15"/>
  <c r="K28" i="15"/>
  <c r="K23" i="15"/>
  <c r="K27" i="15"/>
  <c r="K22" i="15"/>
  <c r="K30" i="15"/>
  <c r="K6" i="15"/>
  <c r="K19" i="15"/>
  <c r="J5" i="16" l="1"/>
  <c r="O17" i="8" l="1"/>
  <c r="N10" i="8"/>
  <c r="J53" i="7"/>
  <c r="J52" i="7"/>
  <c r="J51" i="7"/>
  <c r="J50" i="7"/>
  <c r="K36" i="7"/>
  <c r="K34" i="7"/>
  <c r="K32" i="7"/>
  <c r="J30" i="7"/>
  <c r="I30" i="7"/>
  <c r="H30" i="7"/>
  <c r="G30" i="7"/>
  <c r="K30" i="7" s="1"/>
  <c r="F30" i="7"/>
  <c r="E30" i="7"/>
  <c r="J28" i="7"/>
  <c r="I28" i="7"/>
  <c r="H28" i="7"/>
  <c r="F28" i="7"/>
  <c r="E28" i="7"/>
  <c r="K26" i="7"/>
  <c r="K24" i="7"/>
  <c r="K22" i="7"/>
  <c r="K19" i="7"/>
  <c r="K17" i="7"/>
  <c r="J15" i="7"/>
  <c r="I15" i="7"/>
  <c r="H15" i="7"/>
  <c r="G15" i="7"/>
  <c r="K15" i="7" s="1"/>
  <c r="F15" i="7"/>
  <c r="E15" i="7"/>
  <c r="K13" i="7"/>
  <c r="K11" i="7"/>
  <c r="J9" i="7"/>
  <c r="I9" i="7"/>
  <c r="H9" i="7"/>
  <c r="G9" i="7"/>
  <c r="K9" i="7" s="1"/>
  <c r="F9" i="7"/>
  <c r="E9" i="7"/>
  <c r="J7" i="7"/>
  <c r="J5" i="7" s="1"/>
  <c r="I7" i="7"/>
  <c r="H7" i="7"/>
  <c r="F7" i="7"/>
  <c r="F5" i="7" s="1"/>
  <c r="E7" i="7"/>
  <c r="I5" i="7"/>
  <c r="H5" i="7"/>
  <c r="E5" i="7"/>
  <c r="G7" i="7" l="1"/>
  <c r="G28" i="7"/>
  <c r="K28" i="7" s="1"/>
  <c r="G5" i="7" l="1"/>
  <c r="K5" i="7" s="1"/>
  <c r="K7" i="7"/>
  <c r="F34" i="15" l="1"/>
  <c r="G57" i="14" l="1"/>
  <c r="G55" i="14"/>
  <c r="G53" i="14"/>
  <c r="G50" i="14"/>
  <c r="G48" i="14"/>
  <c r="G46" i="14"/>
  <c r="I44" i="14"/>
  <c r="J56" i="14" s="1"/>
  <c r="H44" i="14"/>
  <c r="F44" i="14"/>
  <c r="G56" i="14" s="1"/>
  <c r="E44" i="14"/>
  <c r="G41" i="14"/>
  <c r="G39" i="14"/>
  <c r="G37" i="14"/>
  <c r="G35" i="14"/>
  <c r="G33" i="14"/>
  <c r="G31" i="14"/>
  <c r="I29" i="14"/>
  <c r="I59" i="14" s="1"/>
  <c r="H29" i="14"/>
  <c r="F29" i="14"/>
  <c r="F59" i="14" s="1"/>
  <c r="E29" i="14"/>
  <c r="F22" i="14"/>
  <c r="J20" i="14"/>
  <c r="J19" i="14"/>
  <c r="G19" i="14"/>
  <c r="G17" i="14"/>
  <c r="J16" i="14"/>
  <c r="I16" i="14"/>
  <c r="J18" i="14" s="1"/>
  <c r="H16" i="14"/>
  <c r="G16" i="14"/>
  <c r="F16" i="14"/>
  <c r="G20" i="14" s="1"/>
  <c r="E16" i="14"/>
  <c r="G13" i="14"/>
  <c r="G12" i="14"/>
  <c r="G11" i="14"/>
  <c r="G10" i="14"/>
  <c r="G9" i="14"/>
  <c r="G8" i="14"/>
  <c r="G7" i="14"/>
  <c r="I6" i="14"/>
  <c r="J12" i="14" s="1"/>
  <c r="H6" i="14"/>
  <c r="G6" i="14"/>
  <c r="E6" i="14"/>
  <c r="G51" i="8"/>
  <c r="G51" i="7"/>
  <c r="J7" i="14" l="1"/>
  <c r="J9" i="14"/>
  <c r="J11" i="14"/>
  <c r="J13" i="14"/>
  <c r="J17" i="14"/>
  <c r="I22" i="14"/>
  <c r="J31" i="14"/>
  <c r="J33" i="14"/>
  <c r="J35" i="14"/>
  <c r="J37" i="14"/>
  <c r="J39" i="14"/>
  <c r="J41" i="14"/>
  <c r="J46" i="14"/>
  <c r="J48" i="14"/>
  <c r="G51" i="14"/>
  <c r="J53" i="14"/>
  <c r="J55" i="14"/>
  <c r="J57" i="14"/>
  <c r="G18" i="14"/>
  <c r="G30" i="14"/>
  <c r="G32" i="14"/>
  <c r="G34" i="14"/>
  <c r="G36" i="14"/>
  <c r="G38" i="14"/>
  <c r="G40" i="14"/>
  <c r="G45" i="14"/>
  <c r="G47" i="14"/>
  <c r="G49" i="14"/>
  <c r="G52" i="14"/>
  <c r="G54" i="14"/>
  <c r="J6" i="14"/>
  <c r="J8" i="14"/>
  <c r="J10" i="14"/>
  <c r="J30" i="14"/>
  <c r="J32" i="14"/>
  <c r="J34" i="14"/>
  <c r="J36" i="14"/>
  <c r="J38" i="14"/>
  <c r="J40" i="14"/>
  <c r="J45" i="14"/>
  <c r="J47" i="14"/>
  <c r="J49" i="14"/>
  <c r="J52" i="14"/>
  <c r="J54" i="14"/>
  <c r="P45" i="14"/>
  <c r="P44" i="14"/>
  <c r="I59" i="13"/>
  <c r="L59" i="13"/>
  <c r="J49" i="13"/>
  <c r="J34" i="13"/>
  <c r="J35" i="13"/>
  <c r="I6" i="13"/>
  <c r="L6" i="13"/>
  <c r="F16" i="13"/>
  <c r="F22" i="13" s="1"/>
  <c r="E16" i="13"/>
  <c r="G18" i="13"/>
  <c r="E6" i="13"/>
  <c r="H6" i="13"/>
  <c r="G10" i="8" l="1"/>
  <c r="N10" i="6"/>
  <c r="N9" i="6"/>
  <c r="N8" i="6"/>
  <c r="N7" i="6"/>
  <c r="I29" i="6"/>
  <c r="I28" i="6"/>
  <c r="I27" i="6"/>
  <c r="I25" i="6"/>
  <c r="I24" i="6"/>
  <c r="H23" i="6"/>
  <c r="G23" i="6"/>
  <c r="D23" i="6"/>
  <c r="F25" i="6" s="1"/>
  <c r="C23" i="6"/>
  <c r="I19" i="6"/>
  <c r="I17" i="6"/>
  <c r="F17" i="6"/>
  <c r="I16" i="6"/>
  <c r="I15" i="6"/>
  <c r="F15" i="6"/>
  <c r="I14" i="6"/>
  <c r="I13" i="6"/>
  <c r="F13" i="6"/>
  <c r="I12" i="6"/>
  <c r="I11" i="6"/>
  <c r="F11" i="6"/>
  <c r="I10" i="6"/>
  <c r="I9" i="6"/>
  <c r="F9" i="6"/>
  <c r="I8" i="6"/>
  <c r="H7" i="6"/>
  <c r="I7" i="6" s="1"/>
  <c r="G7" i="6"/>
  <c r="D7" i="6"/>
  <c r="F19" i="6" s="1"/>
  <c r="C7" i="6"/>
  <c r="R29" i="5"/>
  <c r="N29" i="5"/>
  <c r="R28" i="5"/>
  <c r="N28" i="5"/>
  <c r="R27" i="5"/>
  <c r="N27" i="5"/>
  <c r="R25" i="5"/>
  <c r="N25" i="5"/>
  <c r="R24" i="5"/>
  <c r="N24" i="5"/>
  <c r="Q23" i="5"/>
  <c r="S29" i="5" s="1"/>
  <c r="P23" i="5"/>
  <c r="M23" i="5"/>
  <c r="O26" i="5" s="1"/>
  <c r="L23" i="5"/>
  <c r="O21" i="5"/>
  <c r="S20" i="5"/>
  <c r="R19" i="5"/>
  <c r="O19" i="5"/>
  <c r="N19" i="5"/>
  <c r="O18" i="5"/>
  <c r="S17" i="5"/>
  <c r="R17" i="5"/>
  <c r="N17" i="5"/>
  <c r="S16" i="5"/>
  <c r="R16" i="5"/>
  <c r="N16" i="5"/>
  <c r="S15" i="5"/>
  <c r="R15" i="5"/>
  <c r="N15" i="5"/>
  <c r="S14" i="5"/>
  <c r="R14" i="5"/>
  <c r="N14" i="5"/>
  <c r="S13" i="5"/>
  <c r="R13" i="5"/>
  <c r="N13" i="5"/>
  <c r="S12" i="5"/>
  <c r="R12" i="5"/>
  <c r="N12" i="5"/>
  <c r="S11" i="5"/>
  <c r="R11" i="5"/>
  <c r="N11" i="5"/>
  <c r="S10" i="5"/>
  <c r="R10" i="5"/>
  <c r="N10" i="5"/>
  <c r="S9" i="5"/>
  <c r="R9" i="5"/>
  <c r="N9" i="5"/>
  <c r="S8" i="5"/>
  <c r="R8" i="5"/>
  <c r="N8" i="5"/>
  <c r="S7" i="5"/>
  <c r="R7" i="5"/>
  <c r="Q7" i="5"/>
  <c r="S21" i="5" s="1"/>
  <c r="P7" i="5"/>
  <c r="O7" i="5"/>
  <c r="M7" i="5"/>
  <c r="O20" i="5" s="1"/>
  <c r="L7" i="5"/>
  <c r="J8" i="5"/>
  <c r="F20" i="6" l="1"/>
  <c r="F23" i="6"/>
  <c r="F24" i="6"/>
  <c r="F26" i="6"/>
  <c r="I23" i="6"/>
  <c r="F28" i="6"/>
  <c r="F7" i="6"/>
  <c r="F8" i="6"/>
  <c r="F10" i="6"/>
  <c r="F12" i="6"/>
  <c r="F14" i="6"/>
  <c r="F16" i="6"/>
  <c r="F18" i="6"/>
  <c r="F21" i="6"/>
  <c r="F27" i="6"/>
  <c r="F29" i="6"/>
  <c r="O24" i="5"/>
  <c r="O25" i="5"/>
  <c r="S27" i="5"/>
  <c r="S28" i="5"/>
  <c r="R23" i="5"/>
  <c r="O10" i="5"/>
  <c r="O11" i="5"/>
  <c r="O12" i="5"/>
  <c r="O13" i="5"/>
  <c r="O14" i="5"/>
  <c r="O15" i="5"/>
  <c r="O16" i="5"/>
  <c r="O17" i="5"/>
  <c r="S18" i="5"/>
  <c r="S19" i="5"/>
  <c r="O23" i="5"/>
  <c r="S23" i="5"/>
  <c r="S24" i="5"/>
  <c r="S25" i="5"/>
  <c r="O27" i="5"/>
  <c r="O28" i="5"/>
  <c r="S26" i="5"/>
  <c r="O8" i="5"/>
  <c r="I219" i="17" l="1"/>
  <c r="I19" i="17"/>
  <c r="R59" i="13" l="1"/>
  <c r="S53" i="13"/>
  <c r="S49" i="13"/>
  <c r="S46" i="13"/>
  <c r="S45" i="13"/>
  <c r="R44" i="13"/>
  <c r="S57" i="13" s="1"/>
  <c r="Q44" i="13"/>
  <c r="S41" i="13"/>
  <c r="S35" i="13"/>
  <c r="S34" i="13"/>
  <c r="S31" i="13"/>
  <c r="S30" i="13"/>
  <c r="R29" i="13"/>
  <c r="S39" i="13" s="1"/>
  <c r="Q29" i="13"/>
  <c r="M254" i="17" l="1"/>
  <c r="S54" i="13"/>
  <c r="S47" i="13"/>
  <c r="S51" i="13"/>
  <c r="S55" i="13"/>
  <c r="S32" i="13"/>
  <c r="S37" i="13"/>
  <c r="S29" i="13"/>
  <c r="S33" i="13"/>
  <c r="S44" i="13"/>
  <c r="S48" i="13"/>
  <c r="S52" i="13"/>
  <c r="D7" i="5"/>
  <c r="E7" i="5"/>
  <c r="G21" i="5" s="1"/>
  <c r="H7" i="5"/>
  <c r="I7" i="5"/>
  <c r="N7" i="5" s="1"/>
  <c r="J9" i="5"/>
  <c r="J10" i="5"/>
  <c r="J11" i="5"/>
  <c r="J12" i="5"/>
  <c r="J13" i="5"/>
  <c r="J14" i="5"/>
  <c r="J15" i="5"/>
  <c r="J16" i="5"/>
  <c r="J17" i="5"/>
  <c r="G18" i="5"/>
  <c r="J19" i="5"/>
  <c r="D23" i="5"/>
  <c r="E23" i="5"/>
  <c r="G24" i="5" s="1"/>
  <c r="G23" i="5"/>
  <c r="H23" i="5"/>
  <c r="I23" i="5"/>
  <c r="J24" i="5"/>
  <c r="G25" i="5"/>
  <c r="J25" i="5"/>
  <c r="G26" i="5"/>
  <c r="G27" i="5"/>
  <c r="J27" i="5"/>
  <c r="G28" i="5"/>
  <c r="J28" i="5"/>
  <c r="G29" i="5"/>
  <c r="J29" i="5"/>
  <c r="J36" i="3"/>
  <c r="J23" i="5" l="1"/>
  <c r="N23" i="5"/>
  <c r="K29" i="5"/>
  <c r="K20" i="5"/>
  <c r="K21" i="5"/>
  <c r="K18" i="5"/>
  <c r="K16" i="5"/>
  <c r="K14" i="5"/>
  <c r="K12" i="5"/>
  <c r="K10" i="5"/>
  <c r="K8" i="5"/>
  <c r="K19" i="5"/>
  <c r="K17" i="5"/>
  <c r="K15" i="5"/>
  <c r="K13" i="5"/>
  <c r="K11" i="5"/>
  <c r="K9" i="5"/>
  <c r="K7" i="5"/>
  <c r="G12" i="5"/>
  <c r="G9" i="5"/>
  <c r="G19" i="5"/>
  <c r="G16" i="5"/>
  <c r="G20" i="5"/>
  <c r="G17" i="5"/>
  <c r="G14" i="5"/>
  <c r="G11" i="5"/>
  <c r="G8" i="5"/>
  <c r="G7" i="5"/>
  <c r="G15" i="5"/>
  <c r="G10" i="5"/>
  <c r="K27" i="5"/>
  <c r="K26" i="5"/>
  <c r="K23" i="5"/>
  <c r="K28" i="5"/>
  <c r="K25" i="5"/>
  <c r="K24" i="5"/>
  <c r="G13" i="5"/>
  <c r="M54" i="13"/>
  <c r="M46" i="13"/>
  <c r="O44" i="13"/>
  <c r="P52" i="13" s="1"/>
  <c r="N44" i="13"/>
  <c r="L44" i="13"/>
  <c r="M53" i="13" s="1"/>
  <c r="K44" i="13"/>
  <c r="I44" i="13"/>
  <c r="J54" i="13" s="1"/>
  <c r="H44" i="13"/>
  <c r="F44" i="13"/>
  <c r="G57" i="13" s="1"/>
  <c r="E44" i="13"/>
  <c r="J37" i="13"/>
  <c r="P35" i="13"/>
  <c r="P32" i="13"/>
  <c r="P31" i="13"/>
  <c r="P29" i="13"/>
  <c r="O29" i="13"/>
  <c r="O59" i="13" s="1"/>
  <c r="N29" i="13"/>
  <c r="L29" i="13"/>
  <c r="M35" i="13" s="1"/>
  <c r="K29" i="13"/>
  <c r="I29" i="13"/>
  <c r="J36" i="13" s="1"/>
  <c r="H29" i="13"/>
  <c r="F29" i="13"/>
  <c r="G41" i="13" s="1"/>
  <c r="E29" i="13"/>
  <c r="O22" i="13"/>
  <c r="J20" i="13"/>
  <c r="G20" i="13"/>
  <c r="G19" i="13"/>
  <c r="S18" i="13"/>
  <c r="P18" i="13"/>
  <c r="S17" i="13"/>
  <c r="G17" i="13"/>
  <c r="R16" i="13"/>
  <c r="S16" i="13" s="1"/>
  <c r="Q16" i="13"/>
  <c r="P16" i="13"/>
  <c r="O16" i="13"/>
  <c r="J19" i="13" s="1"/>
  <c r="N16" i="13"/>
  <c r="L16" i="13"/>
  <c r="M18" i="13" s="1"/>
  <c r="K16" i="13"/>
  <c r="I16" i="13"/>
  <c r="H16" i="13"/>
  <c r="G16" i="13"/>
  <c r="P13" i="13"/>
  <c r="J13" i="13"/>
  <c r="G13" i="13"/>
  <c r="S12" i="13"/>
  <c r="P12" i="13"/>
  <c r="J12" i="13"/>
  <c r="G12" i="13"/>
  <c r="S11" i="13"/>
  <c r="J11" i="13"/>
  <c r="G11" i="13"/>
  <c r="J10" i="13"/>
  <c r="G10" i="13"/>
  <c r="P9" i="13"/>
  <c r="J9" i="13"/>
  <c r="G9" i="13"/>
  <c r="S8" i="13"/>
  <c r="P8" i="13"/>
  <c r="J8" i="13"/>
  <c r="G8" i="13"/>
  <c r="S7" i="13"/>
  <c r="J7" i="13"/>
  <c r="G7" i="13"/>
  <c r="R6" i="13"/>
  <c r="S10" i="13" s="1"/>
  <c r="Q6" i="13"/>
  <c r="P6" i="13"/>
  <c r="O6" i="13"/>
  <c r="P11" i="13" s="1"/>
  <c r="N6" i="13"/>
  <c r="M12" i="13"/>
  <c r="K6" i="13"/>
  <c r="J6" i="13"/>
  <c r="G6" i="13"/>
  <c r="J57" i="13" l="1"/>
  <c r="J47" i="13"/>
  <c r="J56" i="13"/>
  <c r="J52" i="13"/>
  <c r="J48" i="13"/>
  <c r="J55" i="13"/>
  <c r="J39" i="13"/>
  <c r="J33" i="13"/>
  <c r="J40" i="13"/>
  <c r="J30" i="13"/>
  <c r="J41" i="13"/>
  <c r="G52" i="13"/>
  <c r="G56" i="13"/>
  <c r="G48" i="13"/>
  <c r="I22" i="13"/>
  <c r="J17" i="13"/>
  <c r="J18" i="13"/>
  <c r="M13" i="13"/>
  <c r="L22" i="13"/>
  <c r="P49" i="13"/>
  <c r="P53" i="13"/>
  <c r="M6" i="13"/>
  <c r="M10" i="13"/>
  <c r="M16" i="13"/>
  <c r="M29" i="13"/>
  <c r="G35" i="13"/>
  <c r="G38" i="13"/>
  <c r="M39" i="13"/>
  <c r="P46" i="13"/>
  <c r="M47" i="13"/>
  <c r="G49" i="13"/>
  <c r="P50" i="13"/>
  <c r="G53" i="13"/>
  <c r="M57" i="13"/>
  <c r="M7" i="13"/>
  <c r="S9" i="13"/>
  <c r="P10" i="13"/>
  <c r="M11" i="13"/>
  <c r="S13" i="13"/>
  <c r="J16" i="13"/>
  <c r="M17" i="13"/>
  <c r="R22" i="13"/>
  <c r="M30" i="13"/>
  <c r="J31" i="13"/>
  <c r="G32" i="13"/>
  <c r="P33" i="13"/>
  <c r="M34" i="13"/>
  <c r="G36" i="13"/>
  <c r="M37" i="13"/>
  <c r="J38" i="13"/>
  <c r="P39" i="13"/>
  <c r="M40" i="13"/>
  <c r="P41" i="13"/>
  <c r="M44" i="13"/>
  <c r="J45" i="13"/>
  <c r="G46" i="13"/>
  <c r="P47" i="13"/>
  <c r="M48" i="13"/>
  <c r="G50" i="13"/>
  <c r="P51" i="13"/>
  <c r="M52" i="13"/>
  <c r="J53" i="13"/>
  <c r="G54" i="13"/>
  <c r="P55" i="13"/>
  <c r="M56" i="13"/>
  <c r="P57" i="13"/>
  <c r="M9" i="13"/>
  <c r="G30" i="13"/>
  <c r="M32" i="13"/>
  <c r="G37" i="13"/>
  <c r="G40" i="13"/>
  <c r="F59" i="13"/>
  <c r="G31" i="13"/>
  <c r="M33" i="13"/>
  <c r="M41" i="13"/>
  <c r="P44" i="13"/>
  <c r="G45" i="13"/>
  <c r="P54" i="13"/>
  <c r="M55" i="13"/>
  <c r="S6" i="13"/>
  <c r="P7" i="13"/>
  <c r="M8" i="13"/>
  <c r="P17" i="13"/>
  <c r="P30" i="13"/>
  <c r="M31" i="13"/>
  <c r="J32" i="13"/>
  <c r="G33" i="13"/>
  <c r="P34" i="13"/>
  <c r="P37" i="13"/>
  <c r="G39" i="13"/>
  <c r="M45" i="13"/>
  <c r="J46" i="13"/>
  <c r="G47" i="13"/>
  <c r="P48" i="13"/>
  <c r="M49" i="13"/>
  <c r="G51" i="13"/>
  <c r="G55" i="13"/>
  <c r="K17" i="8"/>
  <c r="F17" i="8"/>
  <c r="C17" i="8"/>
  <c r="I40" i="15" l="1"/>
  <c r="G24" i="16" l="1"/>
  <c r="H27" i="16" s="1"/>
  <c r="G14" i="16"/>
  <c r="H16" i="16" s="1"/>
  <c r="G5" i="16"/>
  <c r="H8" i="16" s="1"/>
  <c r="I44" i="15"/>
  <c r="H44" i="15"/>
  <c r="H40" i="15"/>
  <c r="H30" i="15"/>
  <c r="H19" i="15"/>
  <c r="H9" i="15"/>
  <c r="H6" i="15"/>
  <c r="H28" i="16" l="1"/>
  <c r="G21" i="16"/>
  <c r="H9" i="16"/>
  <c r="H18" i="15"/>
  <c r="H5" i="15"/>
  <c r="I27" i="15" l="1"/>
  <c r="I18" i="15"/>
  <c r="H34" i="15"/>
  <c r="I5" i="15"/>
  <c r="N44" i="14"/>
  <c r="O44" i="14"/>
  <c r="P29" i="14" l="1"/>
  <c r="N29" i="14"/>
  <c r="O29" i="14"/>
  <c r="P30" i="14" s="1"/>
  <c r="O6" i="14"/>
  <c r="P6" i="14" s="1"/>
  <c r="N6" i="14"/>
  <c r="O22" i="14" l="1"/>
  <c r="P16" i="14"/>
  <c r="H31" i="16"/>
  <c r="H29" i="16"/>
  <c r="H24" i="16" s="1"/>
  <c r="H10" i="16"/>
  <c r="H30" i="16"/>
  <c r="H12" i="16"/>
  <c r="E24" i="16"/>
  <c r="F29" i="16" s="1"/>
  <c r="E5" i="16"/>
  <c r="F11" i="16" s="1"/>
  <c r="I33" i="15"/>
  <c r="I32" i="15"/>
  <c r="I30" i="15"/>
  <c r="I29" i="15"/>
  <c r="I28" i="15"/>
  <c r="I25" i="15"/>
  <c r="I24" i="15"/>
  <c r="I23" i="15"/>
  <c r="I22" i="15"/>
  <c r="I21" i="15"/>
  <c r="I20" i="15"/>
  <c r="I19" i="15"/>
  <c r="I17" i="15"/>
  <c r="I16" i="15"/>
  <c r="I15" i="15"/>
  <c r="I14" i="15"/>
  <c r="I13" i="15"/>
  <c r="I12" i="15"/>
  <c r="I11" i="15"/>
  <c r="I10" i="15"/>
  <c r="I9" i="15"/>
  <c r="I8" i="15"/>
  <c r="I7" i="15"/>
  <c r="I6" i="15"/>
  <c r="G44" i="15"/>
  <c r="F44" i="15"/>
  <c r="G40" i="15"/>
  <c r="F40" i="15"/>
  <c r="F6" i="15"/>
  <c r="F9" i="15"/>
  <c r="F19" i="15"/>
  <c r="F30" i="15"/>
  <c r="P41" i="14"/>
  <c r="P34" i="14"/>
  <c r="K29" i="14"/>
  <c r="L29" i="14"/>
  <c r="P39" i="14"/>
  <c r="M41" i="14"/>
  <c r="K44" i="14"/>
  <c r="L44" i="14"/>
  <c r="M44" i="14" s="1"/>
  <c r="P54" i="14"/>
  <c r="K6" i="14"/>
  <c r="L6" i="14"/>
  <c r="M6" i="14" s="1"/>
  <c r="P10" i="14"/>
  <c r="M16" i="14"/>
  <c r="F9" i="16" l="1"/>
  <c r="M56" i="14"/>
  <c r="M29" i="14"/>
  <c r="M34" i="14"/>
  <c r="P47" i="14"/>
  <c r="P55" i="14"/>
  <c r="P31" i="14"/>
  <c r="P35" i="14"/>
  <c r="P48" i="14"/>
  <c r="P52" i="14"/>
  <c r="P57" i="14"/>
  <c r="P32" i="14"/>
  <c r="P37" i="14"/>
  <c r="P49" i="14"/>
  <c r="P53" i="14"/>
  <c r="P51" i="14"/>
  <c r="P33" i="14"/>
  <c r="P46" i="14"/>
  <c r="P50" i="14"/>
  <c r="H17" i="16"/>
  <c r="H14" i="16" s="1"/>
  <c r="H11" i="16"/>
  <c r="H5" i="16" s="1"/>
  <c r="H18" i="16"/>
  <c r="F28" i="16"/>
  <c r="F31" i="16"/>
  <c r="F12" i="16"/>
  <c r="F30" i="16"/>
  <c r="F8" i="16"/>
  <c r="E21" i="16"/>
  <c r="F27" i="16" s="1"/>
  <c r="F16" i="16"/>
  <c r="F17" i="16"/>
  <c r="F5" i="15"/>
  <c r="G7" i="15" s="1"/>
  <c r="F18" i="15"/>
  <c r="G22" i="15" s="1"/>
  <c r="G5" i="15"/>
  <c r="G6" i="15"/>
  <c r="G9" i="15"/>
  <c r="G11" i="15"/>
  <c r="M52" i="14"/>
  <c r="M48" i="14"/>
  <c r="M57" i="14"/>
  <c r="M55" i="14"/>
  <c r="M53" i="14"/>
  <c r="M47" i="14"/>
  <c r="M35" i="14"/>
  <c r="M30" i="14"/>
  <c r="M39" i="14"/>
  <c r="M37" i="14"/>
  <c r="M33" i="14"/>
  <c r="M31" i="14"/>
  <c r="M40" i="14"/>
  <c r="L59" i="14"/>
  <c r="M54" i="14"/>
  <c r="M46" i="14"/>
  <c r="M32" i="14"/>
  <c r="M12" i="14"/>
  <c r="O59" i="14"/>
  <c r="M10" i="14"/>
  <c r="P17" i="14"/>
  <c r="M13" i="14"/>
  <c r="M9" i="14"/>
  <c r="P8" i="14"/>
  <c r="P12" i="14"/>
  <c r="P18" i="14"/>
  <c r="P7" i="14"/>
  <c r="P9" i="14"/>
  <c r="P11" i="14"/>
  <c r="P13" i="14"/>
  <c r="M11" i="14"/>
  <c r="M17" i="14"/>
  <c r="L22" i="14"/>
  <c r="M18" i="14"/>
  <c r="M8" i="14"/>
  <c r="M7" i="14"/>
  <c r="G12" i="15" l="1"/>
  <c r="G17" i="15"/>
  <c r="G14" i="15"/>
  <c r="G8" i="15"/>
  <c r="G10" i="15"/>
  <c r="G15" i="15"/>
  <c r="G16" i="15"/>
  <c r="F24" i="16"/>
  <c r="F5" i="16"/>
  <c r="F14" i="16"/>
  <c r="G18" i="15"/>
  <c r="G20" i="15"/>
  <c r="G24" i="15"/>
  <c r="G28" i="15"/>
  <c r="G32" i="15"/>
  <c r="G25" i="15"/>
  <c r="G19" i="15"/>
  <c r="G29" i="15"/>
  <c r="G27" i="15"/>
  <c r="G23" i="15"/>
  <c r="G21" i="15"/>
  <c r="G30" i="15"/>
  <c r="F50" i="7"/>
  <c r="E50" i="7"/>
  <c r="F51" i="7"/>
  <c r="F52" i="7"/>
  <c r="F53" i="7"/>
  <c r="M29" i="6"/>
  <c r="M28" i="6"/>
  <c r="M27" i="6"/>
  <c r="J27" i="6"/>
  <c r="N26" i="6"/>
  <c r="J26" i="6"/>
  <c r="M25" i="6"/>
  <c r="N24" i="6"/>
  <c r="M24" i="6"/>
  <c r="L23" i="6"/>
  <c r="N27" i="6" s="1"/>
  <c r="K23" i="6"/>
  <c r="J23" i="6"/>
  <c r="N21" i="6"/>
  <c r="M19" i="6"/>
  <c r="J19" i="6"/>
  <c r="J18" i="6"/>
  <c r="N17" i="6"/>
  <c r="M17" i="6"/>
  <c r="M16" i="6"/>
  <c r="M15" i="6"/>
  <c r="J15" i="6"/>
  <c r="M14" i="6"/>
  <c r="J14" i="6"/>
  <c r="M13" i="6"/>
  <c r="N12" i="6"/>
  <c r="M12" i="6"/>
  <c r="M11" i="6"/>
  <c r="J11" i="6"/>
  <c r="M10" i="6"/>
  <c r="J10" i="6"/>
  <c r="M9" i="6"/>
  <c r="M8" i="6"/>
  <c r="L7" i="6"/>
  <c r="K7" i="6"/>
  <c r="J7" i="6"/>
  <c r="J21" i="6"/>
  <c r="N25" i="6" l="1"/>
  <c r="N23" i="6"/>
  <c r="N19" i="6"/>
  <c r="N18" i="6"/>
  <c r="N13" i="6"/>
  <c r="N16" i="6"/>
  <c r="N20" i="6"/>
  <c r="J9" i="6"/>
  <c r="N11" i="6"/>
  <c r="J13" i="6"/>
  <c r="N15" i="6"/>
  <c r="J17" i="6"/>
  <c r="J25" i="6"/>
  <c r="N28" i="6"/>
  <c r="M7" i="6"/>
  <c r="J8" i="6"/>
  <c r="J12" i="6"/>
  <c r="N14" i="6"/>
  <c r="J16" i="6"/>
  <c r="J20" i="6"/>
  <c r="M23" i="6"/>
  <c r="J24" i="6"/>
  <c r="I220" i="17" l="1"/>
  <c r="P19" i="8" l="1"/>
  <c r="P31" i="8" l="1"/>
  <c r="P29" i="8"/>
  <c r="P27" i="8"/>
  <c r="P25" i="8"/>
  <c r="P23" i="8"/>
  <c r="P21" i="8"/>
  <c r="L10" i="8" l="1"/>
  <c r="H51" i="7"/>
  <c r="I208" i="17"/>
  <c r="J244" i="17" l="1"/>
  <c r="J243" i="17"/>
  <c r="I247" i="17"/>
  <c r="I246" i="17"/>
  <c r="I245" i="17"/>
  <c r="I244" i="17"/>
  <c r="I243" i="17"/>
  <c r="H243" i="17"/>
  <c r="J246" i="17" l="1"/>
  <c r="H50" i="7"/>
  <c r="L212" i="17"/>
  <c r="J247" i="17"/>
  <c r="I17" i="8"/>
  <c r="I21" i="8"/>
  <c r="I19" i="8"/>
  <c r="J245" i="17"/>
  <c r="I218" i="17"/>
  <c r="I223" i="17"/>
  <c r="I222" i="17"/>
  <c r="I221" i="17"/>
  <c r="L211" i="17"/>
  <c r="L210" i="17"/>
  <c r="K212" i="17"/>
  <c r="K211" i="17"/>
  <c r="K210" i="17"/>
  <c r="J212" i="17"/>
  <c r="J211" i="17"/>
  <c r="J210" i="17"/>
  <c r="J209" i="17"/>
  <c r="I212" i="17"/>
  <c r="I211" i="17"/>
  <c r="I210" i="17"/>
  <c r="I209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J167" i="17"/>
  <c r="J166" i="17"/>
  <c r="J165" i="17"/>
  <c r="J164" i="17"/>
  <c r="J163" i="17"/>
  <c r="J162" i="17"/>
  <c r="J161" i="17"/>
  <c r="J160" i="17"/>
  <c r="J159" i="17"/>
  <c r="J158" i="17"/>
  <c r="J157" i="17"/>
  <c r="J156" i="17"/>
  <c r="J155" i="17"/>
  <c r="J154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J113" i="17"/>
  <c r="J81" i="17"/>
  <c r="J80" i="17"/>
  <c r="J110" i="17"/>
  <c r="J109" i="17"/>
  <c r="J108" i="17"/>
  <c r="J106" i="17"/>
  <c r="J79" i="17"/>
  <c r="J104" i="17"/>
  <c r="J77" i="17"/>
  <c r="J102" i="17"/>
  <c r="J101" i="17"/>
  <c r="J100" i="17"/>
  <c r="J99" i="17"/>
  <c r="J98" i="17"/>
  <c r="J97" i="17"/>
  <c r="J82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K19" i="17"/>
  <c r="K20" i="17" s="1"/>
  <c r="L19" i="17"/>
  <c r="L20" i="17" s="1"/>
  <c r="M19" i="17"/>
  <c r="M20" i="17" s="1"/>
  <c r="M10" i="17"/>
  <c r="M9" i="17"/>
  <c r="G50" i="7"/>
  <c r="G52" i="7"/>
  <c r="H52" i="7"/>
  <c r="G53" i="7"/>
  <c r="H53" i="7"/>
  <c r="K209" i="17"/>
  <c r="P17" i="8"/>
  <c r="M21" i="8"/>
  <c r="I23" i="8"/>
  <c r="M23" i="8"/>
  <c r="I25" i="8"/>
  <c r="M25" i="8"/>
  <c r="I27" i="8"/>
  <c r="M27" i="8"/>
  <c r="I29" i="8"/>
  <c r="M29" i="8"/>
  <c r="I31" i="8"/>
  <c r="M31" i="8"/>
  <c r="I20" i="17"/>
  <c r="J19" i="17"/>
  <c r="J20" i="17" s="1"/>
  <c r="M19" i="8"/>
  <c r="M17" i="8"/>
  <c r="J78" i="17" l="1"/>
  <c r="M6" i="17"/>
  <c r="J114" i="17"/>
  <c r="J76" i="17"/>
  <c r="J103" i="17"/>
  <c r="J105" i="17"/>
  <c r="J107" i="17"/>
  <c r="J96" i="17"/>
  <c r="I138" i="17"/>
  <c r="J140" i="17" s="1"/>
  <c r="M11" i="17"/>
  <c r="N11" i="17" s="1"/>
  <c r="I224" i="17"/>
  <c r="J111" i="17"/>
  <c r="N10" i="17"/>
  <c r="M253" i="17"/>
  <c r="J168" i="17"/>
  <c r="J50" i="17"/>
  <c r="I168" i="17"/>
  <c r="J95" i="17"/>
  <c r="M7" i="17"/>
  <c r="I115" i="17"/>
  <c r="J112" i="17"/>
  <c r="L209" i="17"/>
  <c r="J46" i="17" l="1"/>
  <c r="N12" i="17"/>
  <c r="J41" i="17"/>
  <c r="J220" i="17"/>
  <c r="J219" i="17"/>
  <c r="J150" i="17"/>
  <c r="J83" i="17"/>
  <c r="J146" i="17"/>
  <c r="J145" i="17"/>
  <c r="J144" i="17"/>
  <c r="M8" i="17"/>
  <c r="J148" i="17"/>
  <c r="J149" i="17"/>
  <c r="J143" i="17"/>
  <c r="J221" i="17"/>
  <c r="J142" i="17"/>
  <c r="J139" i="17"/>
  <c r="J141" i="17"/>
  <c r="J147" i="17"/>
  <c r="J222" i="17"/>
  <c r="J223" i="17"/>
  <c r="J43" i="17"/>
  <c r="J47" i="17"/>
  <c r="J48" i="17"/>
  <c r="J44" i="17"/>
  <c r="J51" i="17"/>
  <c r="J42" i="17"/>
  <c r="J49" i="17"/>
  <c r="J45" i="17"/>
  <c r="J115" i="17"/>
  <c r="J52" i="17" l="1"/>
  <c r="I75" i="17"/>
  <c r="J40" i="17"/>
  <c r="J138" i="17"/>
  <c r="J224" i="17"/>
  <c r="I76" i="17"/>
  <c r="I77" i="17"/>
  <c r="I79" i="17"/>
  <c r="I81" i="17"/>
  <c r="I80" i="17"/>
  <c r="I82" i="17"/>
  <c r="I83" i="17" l="1"/>
</calcChain>
</file>

<file path=xl/comments1.xml><?xml version="1.0" encoding="utf-8"?>
<comments xmlns="http://schemas.openxmlformats.org/spreadsheetml/2006/main">
  <authors>
    <author/>
  </authors>
  <commentList>
    <comment ref="S7" authorId="0" shape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R7" authorId="0" shape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21" authorId="0" shapeId="0">
      <text>
        <r>
          <rPr>
            <b/>
            <sz val="9"/>
            <color indexed="8"/>
            <rFont val="ＭＳ Ｐゴシック"/>
            <family val="3"/>
            <charset val="128"/>
          </rPr>
          <t>Nao:文章の意味不明
要確認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H56" authorId="0" shapeId="0">
      <text>
        <r>
          <rPr>
            <sz val="11"/>
            <rFont val="ＭＳ Ｐゴシック"/>
            <family val="3"/>
            <charset val="128"/>
          </rPr>
          <t>経常経費には、維持補修、繰出金、補助費は含まれないのか確認　←主なものだけをとった。前係長確認。</t>
        </r>
      </text>
    </comment>
  </commentList>
</comments>
</file>

<file path=xl/sharedStrings.xml><?xml version="1.0" encoding="utf-8"?>
<sst xmlns="http://schemas.openxmlformats.org/spreadsheetml/2006/main" count="1248" uniqueCount="467">
  <si>
    <r>
      <t xml:space="preserve"> </t>
    </r>
    <r>
      <rPr>
        <b/>
        <sz val="16"/>
        <rFont val="ＭＳ 明朝"/>
        <family val="1"/>
        <charset val="128"/>
      </rPr>
      <t>ⅩⅢ　　　財　　　　政</t>
    </r>
  </si>
  <si>
    <t>（単位：千円、％）</t>
  </si>
  <si>
    <t>区　　　　　　分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</si>
  <si>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</si>
  <si>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</si>
  <si>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</si>
  <si>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</si>
  <si>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</si>
  <si>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</si>
  <si>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</si>
  <si>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</si>
  <si>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</si>
  <si>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</si>
  <si>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</si>
  <si>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</si>
  <si>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</si>
  <si>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</si>
  <si>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</si>
  <si>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</si>
  <si>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公債費比率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</si>
  <si>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</si>
  <si>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</si>
  <si>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</si>
  <si>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</si>
  <si>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</si>
  <si>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</si>
  <si>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</si>
  <si>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</si>
  <si>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</si>
  <si>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</si>
  <si>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>科          目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</si>
  <si>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</si>
  <si>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</si>
  <si>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</si>
  <si>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</si>
  <si>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</si>
  <si>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</si>
  <si>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</si>
  <si>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</si>
  <si>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</si>
  <si>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</si>
  <si>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</si>
  <si>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</si>
  <si>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</si>
  <si>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</si>
  <si>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</si>
  <si>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</si>
  <si>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</si>
  <si>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</si>
  <si>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</si>
  <si>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</si>
  <si>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</si>
  <si>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</si>
  <si>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</si>
  <si>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</si>
  <si>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</si>
  <si>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</si>
  <si>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</si>
  <si>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</si>
  <si>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</si>
  <si>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老人保健特別会計</t>
  </si>
  <si>
    <t>公共下水道事業特別会計</t>
  </si>
  <si>
    <t>介護保険特別会計</t>
  </si>
  <si>
    <t>後期高齢者医療特別会計</t>
  </si>
  <si>
    <t>科     目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</si>
  <si>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</si>
  <si>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</si>
  <si>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</si>
  <si>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</si>
  <si>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</si>
  <si>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</si>
  <si>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</si>
  <si>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</si>
  <si>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</si>
  <si>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</si>
  <si>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</si>
  <si>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諸支出費</t>
  </si>
  <si>
    <t>予備費</t>
  </si>
  <si>
    <t>国民健康保険      特別会計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</si>
  <si>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</si>
  <si>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</si>
  <si>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</si>
  <si>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</si>
  <si>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</si>
  <si>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</si>
  <si>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</si>
  <si>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</si>
  <si>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</si>
  <si>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</si>
  <si>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</si>
  <si>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</si>
  <si>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</si>
  <si>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</si>
  <si>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</si>
  <si>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</si>
  <si>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-</t>
  </si>
  <si>
    <t>入湯税</t>
  </si>
  <si>
    <t>滞納繰越分</t>
  </si>
  <si>
    <t>資料：納税課</t>
  </si>
  <si>
    <t>区　　　分</t>
  </si>
  <si>
    <t>予  　算  　額</t>
  </si>
  <si>
    <t>調  　定  　額</t>
  </si>
  <si>
    <t>収  入  済  額</t>
  </si>
  <si>
    <t>不 納 欠 損 額</t>
  </si>
  <si>
    <t>予算対前年度比</t>
  </si>
  <si>
    <t>調定対前年度比</t>
  </si>
  <si>
    <t>収入対前年度比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</si>
  <si>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</si>
  <si>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</si>
  <si>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</si>
  <si>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</si>
  <si>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</si>
  <si>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</si>
  <si>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</si>
  <si>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</si>
  <si>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</si>
  <si>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</si>
  <si>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税   目</t>
  </si>
  <si>
    <t>金　　額</t>
  </si>
  <si>
    <t>度  比</t>
  </si>
  <si>
    <t>市　民　税</t>
  </si>
  <si>
    <t>　</t>
  </si>
  <si>
    <t>（単位：千円）</t>
  </si>
  <si>
    <t>事　　　業　　　別</t>
  </si>
  <si>
    <t>差  引  現  在  高</t>
  </si>
  <si>
    <t>元    金   （Ｃ）</t>
  </si>
  <si>
    <t>利　　　　子</t>
  </si>
  <si>
    <t>Ａ ＋ Ｂ － Ｃ</t>
  </si>
  <si>
    <t>普通会計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</si>
  <si>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</si>
  <si>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</si>
  <si>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</si>
  <si>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</si>
  <si>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</si>
  <si>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</si>
  <si>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</si>
  <si>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</si>
  <si>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</si>
  <si>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</si>
  <si>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</si>
  <si>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</si>
  <si>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</si>
  <si>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</si>
  <si>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</si>
  <si>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</si>
  <si>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</si>
  <si>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</si>
  <si>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</si>
  <si>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普通会計以外の会計債</t>
  </si>
  <si>
    <t>下 水 道 事 業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</si>
  <si>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</si>
  <si>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</si>
  <si>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</si>
  <si>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</si>
  <si>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</si>
  <si>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</si>
  <si>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</si>
  <si>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</si>
  <si>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</si>
  <si>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</si>
  <si>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</si>
  <si>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>科　　　      目</t>
  </si>
  <si>
    <t>総数</t>
  </si>
  <si>
    <t xml:space="preserve">（うち職員給） </t>
  </si>
  <si>
    <t>維 持 補 修 費</t>
  </si>
  <si>
    <t>投資・出資金・貸付金</t>
  </si>
  <si>
    <t>普通建設事業費</t>
  </si>
  <si>
    <t xml:space="preserve">（補　　　助） </t>
  </si>
  <si>
    <t xml:space="preserve">（単　　　独） </t>
  </si>
  <si>
    <t>災害復旧事業費</t>
  </si>
  <si>
    <t>失業対策事業費</t>
  </si>
  <si>
    <t>経常収</t>
  </si>
  <si>
    <t>支比率</t>
  </si>
  <si>
    <t>経常一般財源収入額</t>
  </si>
  <si>
    <t xml:space="preserve">＼ 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</si>
  <si>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</si>
  <si>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</si>
  <si>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</si>
  <si>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</si>
  <si>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</si>
  <si>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</si>
  <si>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</si>
  <si>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</si>
  <si>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>科　　　        目</t>
  </si>
  <si>
    <t>歳　　　入</t>
  </si>
  <si>
    <t>総      額    （Ａ）</t>
  </si>
  <si>
    <t>国　庫　支　出　金</t>
  </si>
  <si>
    <t>繰　　　入　　　金</t>
  </si>
  <si>
    <t>繰　　　越　　　金</t>
  </si>
  <si>
    <t>諸　　　収　　　入</t>
  </si>
  <si>
    <t>市              債</t>
  </si>
  <si>
    <t>歳　　出</t>
  </si>
  <si>
    <t>総      額    （Ｂ）</t>
  </si>
  <si>
    <t>公　共　下　水　道</t>
  </si>
  <si>
    <t>公　　　債　　　費</t>
  </si>
  <si>
    <t>災　害　復　旧　費</t>
  </si>
  <si>
    <t>予　　　備　　　費</t>
  </si>
  <si>
    <t>（Ａ）　－　（Ｂ）</t>
  </si>
  <si>
    <t>　　＼</t>
  </si>
  <si>
    <t>資料：下水道課</t>
  </si>
  <si>
    <t xml:space="preserve">                                                                                                    </t>
  </si>
  <si>
    <t>歳　　　　　　入</t>
  </si>
  <si>
    <t>総　　　 　額　（Ａ）</t>
  </si>
  <si>
    <t>国民健康保険税</t>
  </si>
  <si>
    <t>療養給付費交付金</t>
  </si>
  <si>
    <t>前期高齢者交付金</t>
  </si>
  <si>
    <t>連合会支出金</t>
  </si>
  <si>
    <t>共同事業交付金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</si>
  <si>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</si>
  <si>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</si>
  <si>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</si>
  <si>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</si>
  <si>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</si>
  <si>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後期高齢者支援金等</t>
  </si>
  <si>
    <t>前期高齢者納付金等</t>
  </si>
  <si>
    <t>老人保健拠出金</t>
  </si>
  <si>
    <t>介  護  納  付  金</t>
  </si>
  <si>
    <t>共同事業拠出金</t>
  </si>
  <si>
    <t>保　健　事　業　費</t>
  </si>
  <si>
    <t>基　金　積　立　金</t>
  </si>
  <si>
    <t>諸   支   出   金</t>
  </si>
  <si>
    <t>前年度繰上充用金</t>
  </si>
  <si>
    <t xml:space="preserve">    （Ａ）－（Ｂ）＝（Ｄ）</t>
  </si>
  <si>
    <t xml:space="preserve">  　  Ｄのうち基金積立金</t>
  </si>
  <si>
    <t>資料：国民健康保険課</t>
  </si>
  <si>
    <t>入</t>
  </si>
  <si>
    <t>出</t>
  </si>
  <si>
    <t>区　　　　　分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</si>
  <si>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</si>
  <si>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</si>
  <si>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</si>
  <si>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</si>
  <si>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</si>
  <si>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</si>
  <si>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</si>
  <si>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</si>
  <si>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</si>
  <si>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</si>
  <si>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</si>
  <si>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</si>
  <si>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</si>
  <si>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</si>
  <si>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</si>
  <si>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</si>
  <si>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</si>
  <si>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</si>
  <si>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</si>
  <si>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</si>
  <si>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</si>
  <si>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</si>
  <si>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</si>
  <si>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</si>
  <si>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</si>
  <si>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</si>
  <si>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</si>
  <si>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</si>
  <si>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</si>
  <si>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</si>
  <si>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</si>
  <si>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</si>
  <si>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t>＼</t>
  </si>
  <si>
    <t xml:space="preserve">（注）消費税抜き。　　　　　　　　　　　　　　　　　                                     </t>
  </si>
  <si>
    <t>資料：水道部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</si>
  <si>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</si>
  <si>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</si>
  <si>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</si>
  <si>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</si>
  <si>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</si>
  <si>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</si>
  <si>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</si>
  <si>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</si>
  <si>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</si>
  <si>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区　　　　分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</si>
  <si>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</si>
  <si>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</si>
  <si>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</si>
  <si>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</si>
  <si>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</si>
  <si>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</si>
  <si>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</si>
  <si>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</si>
  <si>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</si>
  <si>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</si>
  <si>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</si>
  <si>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 xml:space="preserve">損益勘定留保資金 </t>
  </si>
  <si>
    <t>消費税資本的収支調整金</t>
  </si>
  <si>
    <t>一 時 借 入 金</t>
  </si>
  <si>
    <t>前年度より繰越財源</t>
  </si>
  <si>
    <t>（注）消費税込み。</t>
  </si>
  <si>
    <t>水道事業費用</t>
  </si>
  <si>
    <t>その他資本支出金</t>
  </si>
  <si>
    <t>ⅩⅢ　　財　　　　政</t>
  </si>
  <si>
    <t>（81）</t>
  </si>
  <si>
    <t>自主財源</t>
  </si>
  <si>
    <t>依存財源</t>
  </si>
  <si>
    <t>（82）</t>
  </si>
  <si>
    <t>（83）</t>
  </si>
  <si>
    <t>積立金</t>
  </si>
  <si>
    <t>（84）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</si>
  <si>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</si>
  <si>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</si>
  <si>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</si>
  <si>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</si>
  <si>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</si>
  <si>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</si>
  <si>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</si>
  <si>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</si>
  <si>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</si>
  <si>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</si>
  <si>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国有提供施設等所在
市町村助成交付金</t>
  </si>
  <si>
    <t>（86）</t>
  </si>
  <si>
    <t>予算額（千円）</t>
  </si>
  <si>
    <t>その他</t>
  </si>
  <si>
    <t>市たばこ消費税</t>
  </si>
  <si>
    <t>（89）</t>
  </si>
  <si>
    <t>（90）</t>
  </si>
  <si>
    <t>普通会計債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</si>
  <si>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</si>
  <si>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</si>
  <si>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26"/>
  </si>
  <si>
    <t>1人当り歳出額 （円）</t>
    <rPh sb="9" eb="10">
      <t>エン</t>
    </rPh>
    <phoneticPr fontId="26"/>
  </si>
  <si>
    <t>公共事業等債</t>
    <rPh sb="4" eb="5">
      <t>トウ</t>
    </rPh>
    <phoneticPr fontId="26"/>
  </si>
  <si>
    <t xml:space="preserve">（217）  年度別歳出決算                                                                         </t>
    <phoneticPr fontId="26"/>
  </si>
  <si>
    <t>（230）  年度別水道事業会計資本的収支決算</t>
    <phoneticPr fontId="26"/>
  </si>
  <si>
    <t>（82）普通会計歳入決算の構成 （Ｐ156・157参照）</t>
    <phoneticPr fontId="26"/>
  </si>
  <si>
    <t>（84）経常収支比率の推移 （Ｐ166・167参照）</t>
    <phoneticPr fontId="26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</si>
  <si>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26"/>
  </si>
  <si>
    <t>総額</t>
    <rPh sb="0" eb="2">
      <t>ソウガク</t>
    </rPh>
    <phoneticPr fontId="26"/>
  </si>
  <si>
    <t xml:space="preserve">（226）  年度別公共下水道事業特別会計歳入歳出決算  </t>
    <phoneticPr fontId="26"/>
  </si>
  <si>
    <t>積  　　　立  　　　金</t>
  </si>
  <si>
    <t xml:space="preserve">（215）  財政状況（普通会計決算） </t>
    <phoneticPr fontId="26"/>
  </si>
  <si>
    <t>（注）歳入歳出決算の数値である。</t>
    <phoneticPr fontId="26"/>
  </si>
  <si>
    <t xml:space="preserve">   老人保健特別会計は、後期高齢者医療特別会計の創設に伴い平成22年度末で廃止。</t>
    <phoneticPr fontId="26"/>
  </si>
  <si>
    <t>（注）公共水道事業特別会計については歳入歳出決算の数値であり、それ以外の会計については</t>
    <phoneticPr fontId="26"/>
  </si>
  <si>
    <t>（219）  過去５年間の市税状況（滞納繰越分を含む）</t>
    <phoneticPr fontId="26"/>
  </si>
  <si>
    <t xml:space="preserve">（220）  過去５年間の市民１人当り市税負担額                                  </t>
    <phoneticPr fontId="26"/>
  </si>
  <si>
    <t>区分</t>
    <phoneticPr fontId="26"/>
  </si>
  <si>
    <t>人口</t>
    <phoneticPr fontId="26"/>
  </si>
  <si>
    <t>（221）  税目別市税調定額の推移（現年度課税分）</t>
    <phoneticPr fontId="26"/>
  </si>
  <si>
    <t>総額</t>
    <phoneticPr fontId="26"/>
  </si>
  <si>
    <t>人件費</t>
    <phoneticPr fontId="26"/>
  </si>
  <si>
    <t>物件費</t>
    <phoneticPr fontId="26"/>
  </si>
  <si>
    <t xml:space="preserve">（227）  年度別国民健康保険特別会計歳入歳出決算                                                     </t>
    <phoneticPr fontId="26"/>
  </si>
  <si>
    <t>（228）  年度別水道事業会計損益決算</t>
    <phoneticPr fontId="26"/>
  </si>
  <si>
    <t>（229）  年度別水道事業会計歳入決算</t>
    <phoneticPr fontId="26"/>
  </si>
  <si>
    <t>（231）  年度別水道事業会計歳出決算</t>
    <phoneticPr fontId="26"/>
  </si>
  <si>
    <t>（81）普通会計歳入決算の推移（Ｐ156・157参照）</t>
    <phoneticPr fontId="26"/>
  </si>
  <si>
    <t>（83）普通会計歳出決算（Ｐ166・167参照）</t>
    <phoneticPr fontId="26"/>
  </si>
  <si>
    <t>（85）一般会計決算状況（Ｐ158・159参照）</t>
    <phoneticPr fontId="26"/>
  </si>
  <si>
    <t>（86）一般会計決算状況（Ｐ160・161参照）</t>
    <phoneticPr fontId="26"/>
  </si>
  <si>
    <t>（87）税目別市税調定額の推移 （Ｐ163参照）</t>
    <phoneticPr fontId="26"/>
  </si>
  <si>
    <t>（88）税目別市税調定額の内訳  （Ｐ163参照）</t>
    <phoneticPr fontId="26"/>
  </si>
  <si>
    <t>（現年度課税分）</t>
    <phoneticPr fontId="26"/>
  </si>
  <si>
    <t>（89）市民１人当り収入額及び歳出額 （Ｐ163参照）　</t>
    <phoneticPr fontId="26"/>
  </si>
  <si>
    <t>（90）市債現在高（Ｐ164・165参照）</t>
    <phoneticPr fontId="26"/>
  </si>
  <si>
    <t>（滞納繰越分を含む）</t>
    <phoneticPr fontId="26"/>
  </si>
  <si>
    <t>科  目</t>
    <phoneticPr fontId="26"/>
  </si>
  <si>
    <t>平成24年度</t>
    <phoneticPr fontId="26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</si>
  <si>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ワザワ</t>
    </rPh>
    <rPh sb="10" eb="13">
      <t>ジギョウサイ</t>
    </rPh>
    <phoneticPr fontId="26"/>
  </si>
  <si>
    <t>　　　地方財政調査（決算統計）の数値である。</t>
    <phoneticPr fontId="26"/>
  </si>
  <si>
    <t xml:space="preserve">（注）諸収入には財産収入及び寄付金が含まれている。                                              </t>
    <phoneticPr fontId="26"/>
  </si>
  <si>
    <t>（注）平成23年度より事業名変更（一般公共事業債→公共事業等債）</t>
    <rPh sb="1" eb="2">
      <t>チュウ</t>
    </rPh>
    <phoneticPr fontId="26"/>
  </si>
  <si>
    <t>　平成24年度より追加（緊急防災・減災事業債）→平成25年度より（旧）緊急防災・減災事業債へ名称変更</t>
    <rPh sb="1" eb="3">
      <t>ヘイセイ</t>
    </rPh>
    <rPh sb="5" eb="6">
      <t>ネン</t>
    </rPh>
    <rPh sb="6" eb="7">
      <t>ド</t>
    </rPh>
    <rPh sb="9" eb="11">
      <t>ツイカ</t>
    </rPh>
    <rPh sb="12" eb="14">
      <t>キンキュウ</t>
    </rPh>
    <rPh sb="14" eb="16">
      <t>ボウサイ</t>
    </rPh>
    <rPh sb="17" eb="18">
      <t>ゲン</t>
    </rPh>
    <rPh sb="18" eb="19">
      <t>サイ</t>
    </rPh>
    <rPh sb="19" eb="21">
      <t>ジギョウ</t>
    </rPh>
    <rPh sb="21" eb="22">
      <t>サイ</t>
    </rPh>
    <rPh sb="24" eb="26">
      <t>ヘイセイ</t>
    </rPh>
    <rPh sb="28" eb="30">
      <t>ネンド</t>
    </rPh>
    <rPh sb="33" eb="34">
      <t>キュウ</t>
    </rPh>
    <rPh sb="35" eb="37">
      <t>キンキュウ</t>
    </rPh>
    <rPh sb="37" eb="39">
      <t>ボウサイ</t>
    </rPh>
    <rPh sb="40" eb="42">
      <t>ゲンサイ</t>
    </rPh>
    <rPh sb="42" eb="44">
      <t>ジギョウ</t>
    </rPh>
    <rPh sb="44" eb="45">
      <t>サイ</t>
    </rPh>
    <rPh sb="46" eb="48">
      <t>メイショウ</t>
    </rPh>
    <rPh sb="48" eb="50">
      <t>ヘンコウ</t>
    </rPh>
    <phoneticPr fontId="26"/>
  </si>
  <si>
    <t>平　成　23　年　度</t>
    <phoneticPr fontId="26"/>
  </si>
  <si>
    <t>平　成　24　年　度</t>
    <phoneticPr fontId="26"/>
  </si>
  <si>
    <t>平  成　26　年　度</t>
    <phoneticPr fontId="26"/>
  </si>
  <si>
    <t>平  成　25　年　度</t>
    <phoneticPr fontId="26"/>
  </si>
  <si>
    <t>平  成　24　年　度</t>
    <phoneticPr fontId="26"/>
  </si>
  <si>
    <t>平  成　26  年  度</t>
    <phoneticPr fontId="26"/>
  </si>
  <si>
    <t>平　成　26 年　度</t>
    <phoneticPr fontId="26"/>
  </si>
  <si>
    <t>長期前受金戻入</t>
    <rPh sb="0" eb="2">
      <t>チョウキ</t>
    </rPh>
    <rPh sb="2" eb="5">
      <t>マエウケキン</t>
    </rPh>
    <rPh sb="5" eb="7">
      <t>レイニュウ</t>
    </rPh>
    <phoneticPr fontId="26"/>
  </si>
  <si>
    <t>その他特別損失</t>
    <rPh sb="2" eb="3">
      <t>タ</t>
    </rPh>
    <rPh sb="3" eb="5">
      <t>トクベツ</t>
    </rPh>
    <rPh sb="5" eb="7">
      <t>ソンシツ</t>
    </rPh>
    <phoneticPr fontId="26"/>
  </si>
  <si>
    <t>工事負担金</t>
    <rPh sb="0" eb="2">
      <t>コウジ</t>
    </rPh>
    <rPh sb="2" eb="5">
      <t>フタンキン</t>
    </rPh>
    <phoneticPr fontId="26"/>
  </si>
  <si>
    <t>土地区画整理事業
特別会計</t>
    <phoneticPr fontId="26"/>
  </si>
  <si>
    <t>不足額に対する
補てん財源総額</t>
    <phoneticPr fontId="26"/>
  </si>
  <si>
    <t>地方消費税交付金</t>
    <phoneticPr fontId="26"/>
  </si>
  <si>
    <t>地方交付税及び特例交付金</t>
    <rPh sb="5" eb="6">
      <t>オヨ</t>
    </rPh>
    <rPh sb="7" eb="9">
      <t>トクレイ</t>
    </rPh>
    <rPh sb="9" eb="12">
      <t>コウフキン</t>
    </rPh>
    <phoneticPr fontId="26"/>
  </si>
  <si>
    <t>平　成　27　年　度</t>
    <phoneticPr fontId="26"/>
  </si>
  <si>
    <t>平成27年度</t>
    <phoneticPr fontId="26"/>
  </si>
  <si>
    <t>平  成　27　年　度</t>
    <phoneticPr fontId="26"/>
  </si>
  <si>
    <t>平  成　27  年  度</t>
    <phoneticPr fontId="26"/>
  </si>
  <si>
    <t>平　成　27 年　度</t>
    <phoneticPr fontId="26"/>
  </si>
  <si>
    <t>農林水産債</t>
    <rPh sb="0" eb="4">
      <t>ノウリンスイサン</t>
    </rPh>
    <rPh sb="4" eb="5">
      <t>サイ</t>
    </rPh>
    <phoneticPr fontId="26"/>
  </si>
  <si>
    <t>（注）平成28年度より「農林水産債」を追加</t>
    <rPh sb="0" eb="3">
      <t>チュウ</t>
    </rPh>
    <rPh sb="3" eb="5">
      <t>ヘイセイ</t>
    </rPh>
    <rPh sb="7" eb="9">
      <t>ネンド</t>
    </rPh>
    <rPh sb="12" eb="16">
      <t>ノウリンスイサン</t>
    </rPh>
    <rPh sb="16" eb="17">
      <t>サイ</t>
    </rPh>
    <rPh sb="19" eb="21">
      <t>ツイカ</t>
    </rPh>
    <phoneticPr fontId="26"/>
  </si>
  <si>
    <t>収入未済額</t>
    <phoneticPr fontId="26"/>
  </si>
  <si>
    <t>※総務省公表決算カードの表記に準じて今年度より削除</t>
    <rPh sb="1" eb="4">
      <t>ソウムショウ</t>
    </rPh>
    <rPh sb="4" eb="6">
      <t>コウヒョウ</t>
    </rPh>
    <rPh sb="6" eb="8">
      <t>ケッサン</t>
    </rPh>
    <rPh sb="12" eb="14">
      <t>ヒョウキ</t>
    </rPh>
    <rPh sb="15" eb="16">
      <t>ジュン</t>
    </rPh>
    <rPh sb="18" eb="21">
      <t>コンネンド</t>
    </rPh>
    <rPh sb="23" eb="25">
      <t>サクジョ</t>
    </rPh>
    <phoneticPr fontId="26"/>
  </si>
  <si>
    <t>平　成　24　年　度</t>
    <phoneticPr fontId="26"/>
  </si>
  <si>
    <t>平　成　25　年　度</t>
  </si>
  <si>
    <t>平　成　26　年　度</t>
  </si>
  <si>
    <t>平　成　27　年　度</t>
  </si>
  <si>
    <t>平　成　28　年　度</t>
    <phoneticPr fontId="26"/>
  </si>
  <si>
    <t>※</t>
  </si>
  <si>
    <t>平　  成　　25 　年　　度</t>
    <phoneticPr fontId="26"/>
  </si>
  <si>
    <t>平　成　26　  年　　度</t>
    <phoneticPr fontId="26"/>
  </si>
  <si>
    <t>平　　成　　27　  年　　度</t>
    <phoneticPr fontId="26"/>
  </si>
  <si>
    <t>平　　成　　28　  年　　度</t>
    <phoneticPr fontId="26"/>
  </si>
  <si>
    <t>平　成　25  年　度</t>
    <phoneticPr fontId="26"/>
  </si>
  <si>
    <t>平　成　26  年　度</t>
  </si>
  <si>
    <t>平　成　27  年　度</t>
  </si>
  <si>
    <t>平　　成　　28　　年　　度</t>
    <phoneticPr fontId="26"/>
  </si>
  <si>
    <t>平　成　26  年　度</t>
    <phoneticPr fontId="26"/>
  </si>
  <si>
    <t>（218）  市税状況（平成28年度）</t>
    <phoneticPr fontId="26"/>
  </si>
  <si>
    <t>平成24年度</t>
    <phoneticPr fontId="26"/>
  </si>
  <si>
    <t>平成25年度</t>
    <phoneticPr fontId="26"/>
  </si>
  <si>
    <t>平成26年度</t>
    <phoneticPr fontId="26"/>
  </si>
  <si>
    <t>平成27年度</t>
    <phoneticPr fontId="26"/>
  </si>
  <si>
    <t>平成28年度</t>
    <phoneticPr fontId="26"/>
  </si>
  <si>
    <t>平成26年度</t>
    <phoneticPr fontId="26"/>
  </si>
  <si>
    <t>平成28年度</t>
    <phoneticPr fontId="26"/>
  </si>
  <si>
    <t>平  成　24　年　度</t>
    <phoneticPr fontId="26"/>
  </si>
  <si>
    <t>平  成　25　年　度</t>
  </si>
  <si>
    <t>平  成　26　年　度</t>
  </si>
  <si>
    <t>平  成　27　年　度</t>
  </si>
  <si>
    <t>平  成　28　年　度</t>
    <phoneticPr fontId="26"/>
  </si>
  <si>
    <t>平  成　24　年　度</t>
    <phoneticPr fontId="26"/>
  </si>
  <si>
    <t>平  成　26　年　度</t>
    <phoneticPr fontId="26"/>
  </si>
  <si>
    <t>平  成　27　年　度</t>
    <phoneticPr fontId="26"/>
  </si>
  <si>
    <t>平成25年度</t>
  </si>
  <si>
    <t>平成26年度</t>
  </si>
  <si>
    <t>平成28年度</t>
    <phoneticPr fontId="26"/>
  </si>
  <si>
    <t>平  成　28  年  度</t>
    <phoneticPr fontId="26"/>
  </si>
  <si>
    <t>平　成　28 年　度</t>
    <phoneticPr fontId="26"/>
  </si>
  <si>
    <t>投資</t>
    <rPh sb="0" eb="2">
      <t>トウシ</t>
    </rPh>
    <phoneticPr fontId="26"/>
  </si>
  <si>
    <t>平  成　28　年　度</t>
    <phoneticPr fontId="26"/>
  </si>
  <si>
    <t>平  成　28　年　度</t>
    <phoneticPr fontId="26"/>
  </si>
  <si>
    <t>平　成　28　年　度</t>
    <phoneticPr fontId="26"/>
  </si>
  <si>
    <t>平　　成　　28　　年　　度</t>
    <phoneticPr fontId="26"/>
  </si>
  <si>
    <t>平成27年度末現在高（Ａ）</t>
    <phoneticPr fontId="26"/>
  </si>
  <si>
    <t>平成28年度発行額（Ｂ）</t>
    <phoneticPr fontId="26"/>
  </si>
  <si>
    <t>平　成　28  年　度　元　利　償　還　額</t>
    <phoneticPr fontId="26"/>
  </si>
  <si>
    <t>平成28年度発行額（Ｂ）</t>
    <phoneticPr fontId="26"/>
  </si>
  <si>
    <t>平　成　28  年　度　元　利　償　還　額</t>
    <phoneticPr fontId="26"/>
  </si>
  <si>
    <t>（223）  目的別市債現在高の状況</t>
    <phoneticPr fontId="26"/>
  </si>
  <si>
    <t>平成28年度発行額（Ｂ）</t>
    <phoneticPr fontId="26"/>
  </si>
  <si>
    <t>平　成　28  年　度　元　利　償　還　額</t>
    <phoneticPr fontId="26"/>
  </si>
  <si>
    <t>平成24年度</t>
    <rPh sb="0" eb="2">
      <t>ヘイセイ</t>
    </rPh>
    <rPh sb="4" eb="6">
      <t>ネンド</t>
    </rPh>
    <phoneticPr fontId="26"/>
  </si>
  <si>
    <t>決算額</t>
    <rPh sb="0" eb="2">
      <t>ケッサン</t>
    </rPh>
    <rPh sb="2" eb="3">
      <t>ガク</t>
    </rPh>
    <phoneticPr fontId="26"/>
  </si>
  <si>
    <t>-</t>
    <phoneticPr fontId="26"/>
  </si>
  <si>
    <t xml:space="preserve">（216）  年度別歳入決算                                                                       </t>
    <phoneticPr fontId="26"/>
  </si>
  <si>
    <t xml:space="preserve">（222）  事業別市債現在高の状況 </t>
    <phoneticPr fontId="26"/>
  </si>
  <si>
    <t xml:space="preserve">（224）  年度別普通会計歳出決算（性質別）                                                         </t>
    <phoneticPr fontId="26"/>
  </si>
  <si>
    <t>平　成　26　年　度</t>
    <phoneticPr fontId="26"/>
  </si>
  <si>
    <t>平　成　27　年　度</t>
    <phoneticPr fontId="26"/>
  </si>
  <si>
    <t>平　成　28　年　度</t>
    <phoneticPr fontId="26"/>
  </si>
  <si>
    <t>扶助費</t>
    <phoneticPr fontId="26"/>
  </si>
  <si>
    <t>補助費等</t>
    <phoneticPr fontId="26"/>
  </si>
  <si>
    <t>公債費</t>
    <phoneticPr fontId="26"/>
  </si>
  <si>
    <t>積立金</t>
    <phoneticPr fontId="26"/>
  </si>
  <si>
    <t>繰出金</t>
    <phoneticPr fontId="26"/>
  </si>
  <si>
    <t xml:space="preserve">（225）  年度別経常収支比率の状況                                                                 </t>
    <phoneticPr fontId="26"/>
  </si>
  <si>
    <t>平　成　24　年　度</t>
    <phoneticPr fontId="26"/>
  </si>
  <si>
    <t>平　成　25　年　度</t>
    <phoneticPr fontId="26"/>
  </si>
  <si>
    <t>平成24</t>
    <rPh sb="0" eb="2">
      <t>ヘイセイ</t>
    </rPh>
    <phoneticPr fontId="26"/>
  </si>
  <si>
    <t xml:space="preserve"> （平成24年度＝100）</t>
    <phoneticPr fontId="26"/>
  </si>
  <si>
    <t>平成29年版OK</t>
    <rPh sb="0" eb="2">
      <t>ヘイセイ</t>
    </rPh>
    <rPh sb="4" eb="6">
      <t>ネンバン</t>
    </rPh>
    <phoneticPr fontId="26"/>
  </si>
  <si>
    <t>災害復旧費</t>
    <rPh sb="4" eb="5">
      <t>ヒ</t>
    </rPh>
    <phoneticPr fontId="26"/>
  </si>
  <si>
    <t>H28年度</t>
    <phoneticPr fontId="26"/>
  </si>
  <si>
    <t>-</t>
    <phoneticPr fontId="26"/>
  </si>
  <si>
    <t>平　成　27  年　度</t>
    <phoneticPr fontId="26"/>
  </si>
  <si>
    <t>　平  成  27  年  度</t>
    <phoneticPr fontId="26"/>
  </si>
  <si>
    <t>　平  成  26  年  度</t>
    <phoneticPr fontId="26"/>
  </si>
  <si>
    <t>　平  成  28  年  度</t>
    <phoneticPr fontId="26"/>
  </si>
  <si>
    <t>平　成　26 年　度</t>
    <phoneticPr fontId="26"/>
  </si>
  <si>
    <t>平　成　28  年　度</t>
    <phoneticPr fontId="26"/>
  </si>
  <si>
    <r>
      <t xml:space="preserve"> </t>
    </r>
    <r>
      <rPr>
        <sz val="10"/>
        <color theme="1"/>
        <rFont val="ＭＳ 明朝"/>
        <family val="1"/>
        <charset val="128"/>
      </rPr>
      <t>年度純損益（Ａ）－（Ｂ）</t>
    </r>
  </si>
  <si>
    <r>
      <t xml:space="preserve"> </t>
    </r>
    <r>
      <rPr>
        <b/>
        <sz val="16"/>
        <color theme="1"/>
        <rFont val="ＭＳ 明朝"/>
        <family val="1"/>
        <charset val="128"/>
      </rPr>
      <t>ⅩⅢ　　　財　　　　政</t>
    </r>
  </si>
  <si>
    <t>※総務省公表決算カードの表記に準じて平成27年度より削除した。</t>
    <rPh sb="1" eb="4">
      <t>ソウムショウ</t>
    </rPh>
    <rPh sb="4" eb="6">
      <t>コウヒョウ</t>
    </rPh>
    <rPh sb="6" eb="8">
      <t>ケッサン</t>
    </rPh>
    <rPh sb="12" eb="14">
      <t>ヒョウキ</t>
    </rPh>
    <rPh sb="15" eb="16">
      <t>ジュン</t>
    </rPh>
    <rPh sb="18" eb="20">
      <t>ヘイセイ</t>
    </rPh>
    <rPh sb="22" eb="24">
      <t>ネンド</t>
    </rPh>
    <rPh sb="26" eb="28">
      <t>サクジョ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</si>
</sst>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 * #,##0_ ;_ * \-#,##0_ ;_ * &quot;-&quot;_ ;_ @_ "/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;&quot;△ &quot;#,##0.00"/>
    <numFmt numFmtId="182" formatCode="#,##0.00_);[Red]\(#,##0.00\)"/>
    <numFmt numFmtId="183" formatCode="#,##0;[Red]#,##0"/>
    <numFmt numFmtId="184" formatCode="0.00;[Red]0.00"/>
    <numFmt numFmtId="185" formatCode="_ * #,##0_ ;_ * \-#,##0_ ;_ * \-_ ;_ @_ "/>
    <numFmt numFmtId="186" formatCode="_ * #,##0.0_ ;_ * \-#,##0.0_ ;_ * \-?_ ;_ @_ "/>
    <numFmt numFmtId="187" formatCode="0.0_ "/>
    <numFmt numFmtId="188" formatCode="#,##0.0;[Red]#,##0.0"/>
    <numFmt numFmtId="189" formatCode="#,##0_ "/>
    <numFmt numFmtId="190" formatCode="#,##0_ ;[Red]\-#,##0\ "/>
    <numFmt numFmtId="191" formatCode="#,##0.0_ "/>
    <numFmt numFmtId="192" formatCode="0.00_ "/>
    <numFmt numFmtId="193" formatCode="0;[Red]0"/>
    <numFmt numFmtId="194" formatCode="_ * \(#,##0\);_ * \-#,##0_ ;_ * \-_ ;_ @_ "/>
    <numFmt numFmtId="195" formatCode="#,##0_);\(#,##0\)"/>
    <numFmt numFmtId="196" formatCode="0.0_);[Red]\(0.0\)"/>
    <numFmt numFmtId="197" formatCode="_ * #,##0.0_ ;_ * \-#,##0.0_ ;_ * \-_ ;_ @_ "/>
    <numFmt numFmtId="198" formatCode="_ * #,##0.0_ ;_ * \-#,##0.0_ ;_ * \-??_ ;_ @_ "/>
    <numFmt numFmtId="199" formatCode="0_ "/>
    <numFmt numFmtId="200" formatCode="\(#,##0\)_);\(#,##0\)"/>
    <numFmt numFmtId="201" formatCode="0.0\ ;&quot;△&quot;0.0\ "/>
    <numFmt numFmtId="202" formatCode="0_);\(0\)"/>
    <numFmt numFmtId="203" formatCode="##&quot;年度&quot;"/>
    <numFmt numFmtId="204" formatCode="0.0%"/>
    <numFmt numFmtId="205" formatCode="_ * #,##0.0_ ;_ * \-#,##0.0_ ;_ * 0.0?"/>
    <numFmt numFmtId="206" formatCode="_ * \(#,##0.0\);_ * &quot;(-&quot;#,#?0.0\)\ "/>
    <numFmt numFmtId="207" formatCode="#,##0\ ;&quot;△ &quot;#,##0\ "/>
    <numFmt numFmtId="208" formatCode="_ * &quot;r&quot;#,##0.0_ ;_ * &quot;r&quot;\-#,##0.0_ ;_ * &quot;r&quot;\-_ ;_ @_ "/>
    <numFmt numFmtId="209" formatCode="_ * #,##0.0_ ;_ * \-#,##0.0_ ;_ * &quot;-&quot;?_ ;_ @_ "/>
    <numFmt numFmtId="210" formatCode="#,##0.0_);\(#,##0.0\)"/>
  </numFmts>
  <fonts count="5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sz val="8"/>
      <color theme="0" tint="-0.34998626667073579"/>
      <name val="ＭＳ Ｐゴシック"/>
      <family val="3"/>
      <charset val="128"/>
    </font>
    <font>
      <b/>
      <sz val="10"/>
      <color theme="0" tint="-0.34998626667073579"/>
      <name val="ＭＳ 明朝"/>
      <family val="1"/>
      <charset val="128"/>
    </font>
    <font>
      <b/>
      <sz val="8"/>
      <color theme="0" tint="-0.34998626667073579"/>
      <name val="ＭＳ 明朝"/>
      <family val="1"/>
      <charset val="128"/>
    </font>
    <font>
      <b/>
      <sz val="11"/>
      <color theme="0" tint="-0.34998626667073579"/>
      <name val="ＭＳ Ｐ明朝"/>
      <family val="1"/>
      <charset val="128"/>
    </font>
    <font>
      <sz val="6"/>
      <color theme="0" tint="-0.34998626667073579"/>
      <name val="ＭＳ 明朝"/>
      <family val="1"/>
      <charset val="128"/>
    </font>
    <font>
      <sz val="9"/>
      <color theme="0" tint="-0.34998626667073579"/>
      <name val="ＭＳ ゴシック"/>
      <family val="3"/>
      <charset val="128"/>
    </font>
    <font>
      <b/>
      <sz val="9"/>
      <color theme="0" tint="-0.34998626667073579"/>
      <name val="ＭＳ Ｐ明朝"/>
      <family val="1"/>
      <charset val="128"/>
    </font>
    <font>
      <sz val="7"/>
      <color theme="0" tint="-0.34998626667073579"/>
      <name val="ＭＳ 明朝"/>
      <family val="1"/>
      <charset val="128"/>
    </font>
    <font>
      <b/>
      <sz val="9"/>
      <color theme="0" tint="-0.34998626667073579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1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27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27" fillId="0" borderId="0" applyFill="0" applyBorder="0" applyAlignment="0" applyProtection="0"/>
    <xf numFmtId="38" fontId="27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27" fillId="0" borderId="0" applyFont="0" applyFill="0" applyBorder="0" applyAlignment="0" applyProtection="0">
      <alignment vertical="center"/>
    </xf>
  </cellStyleXfs>
  <cellXfs count="1094">
    <xf numFmtId="0" fontId="0" fillId="0" borderId="0" xfId="0"/>
    <xf numFmtId="176" fontId="20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82" fontId="20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distributed" vertical="center" shrinkToFit="1"/>
    </xf>
    <xf numFmtId="0" fontId="20" fillId="0" borderId="16" xfId="0" applyFont="1" applyFill="1" applyBorder="1" applyAlignment="1">
      <alignment horizontal="distributed" vertical="center" wrapText="1" shrinkToFit="1"/>
    </xf>
    <xf numFmtId="0" fontId="20" fillId="0" borderId="16" xfId="0" applyFont="1" applyFill="1" applyBorder="1" applyAlignment="1">
      <alignment horizontal="distributed" vertical="center" wrapText="1"/>
    </xf>
    <xf numFmtId="176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justify" vertical="center"/>
    </xf>
    <xf numFmtId="0" fontId="20" fillId="0" borderId="16" xfId="0" applyFont="1" applyFill="1" applyBorder="1" applyAlignment="1">
      <alignment horizontal="justify" vertical="center"/>
    </xf>
    <xf numFmtId="0" fontId="20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0" fillId="0" borderId="16" xfId="0" applyFont="1" applyFill="1" applyBorder="1" applyAlignment="1">
      <alignment horizontal="justify" vertical="center" indent="1"/>
    </xf>
    <xf numFmtId="185" fontId="22" fillId="0" borderId="18" xfId="0" applyNumberFormat="1" applyFont="1" applyFill="1" applyBorder="1" applyAlignment="1">
      <alignment horizontal="right" vertical="center"/>
    </xf>
    <xf numFmtId="185" fontId="20" fillId="0" borderId="18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185" fontId="22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horizontal="distributed" vertical="center" indent="1"/>
    </xf>
    <xf numFmtId="0" fontId="20" fillId="0" borderId="15" xfId="0" applyFont="1" applyFill="1" applyBorder="1" applyAlignment="1">
      <alignment horizontal="center" vertical="center"/>
    </xf>
    <xf numFmtId="189" fontId="20" fillId="0" borderId="0" xfId="0" applyNumberFormat="1" applyFont="1" applyFill="1" applyBorder="1" applyAlignment="1">
      <alignment horizontal="right" vertical="center" shrinkToFit="1"/>
    </xf>
    <xf numFmtId="0" fontId="20" fillId="0" borderId="0" xfId="0" applyFont="1" applyAlignment="1"/>
    <xf numFmtId="0" fontId="20" fillId="0" borderId="0" xfId="0" applyFont="1"/>
    <xf numFmtId="0" fontId="20" fillId="0" borderId="0" xfId="0" applyFont="1" applyFill="1"/>
    <xf numFmtId="0" fontId="20" fillId="0" borderId="0" xfId="0" applyFont="1" applyBorder="1"/>
    <xf numFmtId="0" fontId="20" fillId="0" borderId="0" xfId="0" applyFont="1" applyFill="1" applyBorder="1"/>
    <xf numFmtId="0" fontId="21" fillId="0" borderId="16" xfId="0" applyFont="1" applyFill="1" applyBorder="1" applyAlignment="1">
      <alignment horizontal="justify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1" fillId="0" borderId="21" xfId="0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81" fontId="21" fillId="0" borderId="0" xfId="0" applyNumberFormat="1" applyFont="1" applyFill="1" applyBorder="1" applyAlignment="1">
      <alignment vertical="center"/>
    </xf>
    <xf numFmtId="184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0" fillId="0" borderId="27" xfId="0" applyFont="1" applyFill="1" applyBorder="1" applyAlignment="1">
      <alignment vertical="center"/>
    </xf>
    <xf numFmtId="182" fontId="22" fillId="0" borderId="28" xfId="0" applyNumberFormat="1" applyFont="1" applyFill="1" applyBorder="1" applyAlignment="1">
      <alignment horizontal="right" vertical="center"/>
    </xf>
    <xf numFmtId="0" fontId="21" fillId="0" borderId="27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distributed" vertical="center"/>
    </xf>
    <xf numFmtId="0" fontId="22" fillId="0" borderId="0" xfId="0" applyFont="1" applyFill="1" applyAlignment="1">
      <alignment vertical="center" shrinkToFit="1"/>
    </xf>
    <xf numFmtId="182" fontId="20" fillId="0" borderId="0" xfId="0" applyNumberFormat="1" applyFont="1" applyFill="1" applyBorder="1" applyAlignment="1">
      <alignment vertical="center"/>
    </xf>
    <xf numFmtId="182" fontId="20" fillId="0" borderId="0" xfId="0" applyNumberFormat="1" applyFont="1" applyFill="1" applyBorder="1"/>
    <xf numFmtId="176" fontId="20" fillId="0" borderId="0" xfId="0" applyNumberFormat="1" applyFont="1" applyFill="1" applyAlignment="1">
      <alignment vertical="center"/>
    </xf>
    <xf numFmtId="182" fontId="20" fillId="0" borderId="0" xfId="0" applyNumberFormat="1" applyFont="1" applyFill="1"/>
    <xf numFmtId="182" fontId="20" fillId="0" borderId="12" xfId="0" applyNumberFormat="1" applyFont="1" applyFill="1" applyBorder="1" applyAlignment="1">
      <alignment horizontal="center" vertical="center"/>
    </xf>
    <xf numFmtId="182" fontId="20" fillId="0" borderId="39" xfId="0" applyNumberFormat="1" applyFont="1" applyFill="1" applyBorder="1" applyAlignment="1">
      <alignment horizontal="center" vertical="center"/>
    </xf>
    <xf numFmtId="182" fontId="20" fillId="0" borderId="14" xfId="0" applyNumberFormat="1" applyFont="1" applyFill="1" applyBorder="1" applyAlignment="1">
      <alignment horizontal="center" vertical="center"/>
    </xf>
    <xf numFmtId="182" fontId="20" fillId="0" borderId="40" xfId="0" applyNumberFormat="1" applyFont="1" applyFill="1" applyBorder="1" applyAlignment="1">
      <alignment horizontal="center" vertical="center"/>
    </xf>
    <xf numFmtId="0" fontId="20" fillId="0" borderId="27" xfId="0" applyFont="1" applyFill="1" applyBorder="1"/>
    <xf numFmtId="176" fontId="20" fillId="0" borderId="18" xfId="0" applyNumberFormat="1" applyFont="1" applyFill="1" applyBorder="1" applyAlignment="1">
      <alignment horizontal="center" vertical="center"/>
    </xf>
    <xf numFmtId="182" fontId="20" fillId="0" borderId="18" xfId="0" applyNumberFormat="1" applyFont="1" applyFill="1" applyBorder="1" applyAlignment="1">
      <alignment horizontal="center" vertical="center"/>
    </xf>
    <xf numFmtId="182" fontId="20" fillId="0" borderId="30" xfId="0" applyNumberFormat="1" applyFont="1" applyFill="1" applyBorder="1" applyAlignment="1">
      <alignment horizontal="center" vertical="center"/>
    </xf>
    <xf numFmtId="0" fontId="22" fillId="0" borderId="0" xfId="0" applyFont="1" applyFill="1" applyAlignment="1"/>
    <xf numFmtId="0" fontId="20" fillId="0" borderId="27" xfId="0" applyFont="1" applyFill="1" applyBorder="1" applyAlignment="1">
      <alignment horizontal="justify" vertical="center"/>
    </xf>
    <xf numFmtId="180" fontId="20" fillId="0" borderId="0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>
      <alignment horizontal="center" vertical="center" shrinkToFit="1"/>
    </xf>
    <xf numFmtId="0" fontId="20" fillId="0" borderId="31" xfId="0" applyFont="1" applyFill="1" applyBorder="1"/>
    <xf numFmtId="0" fontId="20" fillId="0" borderId="29" xfId="0" applyFont="1" applyFill="1" applyBorder="1" applyAlignment="1">
      <alignment horizontal="justify" vertical="center" indent="1"/>
    </xf>
    <xf numFmtId="182" fontId="20" fillId="0" borderId="29" xfId="0" applyNumberFormat="1" applyFont="1" applyFill="1" applyBorder="1" applyAlignment="1">
      <alignment vertical="center"/>
    </xf>
    <xf numFmtId="176" fontId="20" fillId="0" borderId="29" xfId="0" applyNumberFormat="1" applyFont="1" applyFill="1" applyBorder="1" applyAlignment="1">
      <alignment horizontal="center" vertical="center"/>
    </xf>
    <xf numFmtId="182" fontId="20" fillId="0" borderId="29" xfId="0" applyNumberFormat="1" applyFont="1" applyFill="1" applyBorder="1" applyAlignment="1">
      <alignment horizontal="center" vertical="center"/>
    </xf>
    <xf numFmtId="182" fontId="20" fillId="0" borderId="33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/>
    <xf numFmtId="182" fontId="22" fillId="0" borderId="12" xfId="0" applyNumberFormat="1" applyFont="1" applyFill="1" applyBorder="1" applyAlignment="1">
      <alignment horizontal="center" vertical="center"/>
    </xf>
    <xf numFmtId="182" fontId="22" fillId="0" borderId="14" xfId="0" applyNumberFormat="1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176" fontId="21" fillId="0" borderId="29" xfId="0" applyNumberFormat="1" applyFont="1" applyFill="1" applyBorder="1" applyAlignment="1">
      <alignment horizontal="right" vertical="center" indent="4"/>
    </xf>
    <xf numFmtId="0" fontId="20" fillId="0" borderId="31" xfId="0" applyFont="1" applyFill="1" applyBorder="1" applyAlignment="1">
      <alignment vertical="center"/>
    </xf>
    <xf numFmtId="0" fontId="20" fillId="0" borderId="32" xfId="0" applyFont="1" applyFill="1" applyBorder="1" applyAlignment="1">
      <alignment horizontal="distributed" vertical="center" shrinkToFit="1"/>
    </xf>
    <xf numFmtId="183" fontId="20" fillId="0" borderId="0" xfId="0" applyNumberFormat="1" applyFont="1" applyFill="1" applyBorder="1" applyAlignment="1">
      <alignment horizontal="right" vertical="center"/>
    </xf>
    <xf numFmtId="183" fontId="20" fillId="0" borderId="18" xfId="0" applyNumberFormat="1" applyFont="1" applyFill="1" applyBorder="1" applyAlignment="1">
      <alignment horizontal="right" vertical="center"/>
    </xf>
    <xf numFmtId="184" fontId="20" fillId="0" borderId="18" xfId="0" applyNumberFormat="1" applyFont="1" applyFill="1" applyBorder="1" applyAlignment="1">
      <alignment horizontal="right" vertical="center"/>
    </xf>
    <xf numFmtId="183" fontId="20" fillId="0" borderId="29" xfId="0" applyNumberFormat="1" applyFont="1" applyFill="1" applyBorder="1" applyAlignment="1">
      <alignment horizontal="right" vertical="center"/>
    </xf>
    <xf numFmtId="184" fontId="20" fillId="0" borderId="29" xfId="0" applyNumberFormat="1" applyFont="1" applyFill="1" applyBorder="1" applyAlignment="1">
      <alignment horizontal="right" vertical="center"/>
    </xf>
    <xf numFmtId="182" fontId="20" fillId="0" borderId="0" xfId="0" applyNumberFormat="1" applyFont="1" applyFill="1" applyAlignment="1">
      <alignment horizontal="right" vertical="center"/>
    </xf>
    <xf numFmtId="0" fontId="20" fillId="0" borderId="29" xfId="0" applyFont="1" applyFill="1" applyBorder="1"/>
    <xf numFmtId="0" fontId="20" fillId="0" borderId="18" xfId="0" applyFont="1" applyFill="1" applyBorder="1" applyAlignment="1">
      <alignment vertical="center"/>
    </xf>
    <xf numFmtId="0" fontId="22" fillId="0" borderId="21" xfId="0" applyFont="1" applyFill="1" applyBorder="1" applyAlignment="1">
      <alignment horizontal="justify" vertical="center" indent="1"/>
    </xf>
    <xf numFmtId="185" fontId="22" fillId="0" borderId="12" xfId="0" applyNumberFormat="1" applyFont="1" applyFill="1" applyBorder="1" applyAlignment="1">
      <alignment horizontal="right" vertical="center"/>
    </xf>
    <xf numFmtId="186" fontId="22" fillId="0" borderId="18" xfId="0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justify" vertical="center"/>
    </xf>
    <xf numFmtId="0" fontId="20" fillId="0" borderId="29" xfId="0" applyFont="1" applyFill="1" applyBorder="1" applyAlignment="1">
      <alignment horizontal="justify" vertical="center"/>
    </xf>
    <xf numFmtId="0" fontId="20" fillId="0" borderId="32" xfId="0" applyFont="1" applyFill="1" applyBorder="1" applyAlignment="1">
      <alignment horizontal="justify" vertical="center"/>
    </xf>
    <xf numFmtId="186" fontId="20" fillId="0" borderId="29" xfId="0" applyNumberFormat="1" applyFont="1" applyFill="1" applyBorder="1" applyAlignment="1">
      <alignment horizontal="right" vertical="center"/>
    </xf>
    <xf numFmtId="196" fontId="20" fillId="0" borderId="18" xfId="0" applyNumberFormat="1" applyFont="1" applyFill="1" applyBorder="1" applyAlignment="1">
      <alignment horizontal="right" vertical="center" shrinkToFit="1"/>
    </xf>
    <xf numFmtId="189" fontId="20" fillId="0" borderId="18" xfId="0" applyNumberFormat="1" applyFont="1" applyFill="1" applyBorder="1" applyAlignment="1">
      <alignment vertical="center" shrinkToFit="1"/>
    </xf>
    <xf numFmtId="196" fontId="20" fillId="0" borderId="0" xfId="0" applyNumberFormat="1" applyFont="1" applyFill="1" applyBorder="1" applyAlignment="1">
      <alignment horizontal="right" vertical="center" shrinkToFit="1"/>
    </xf>
    <xf numFmtId="189" fontId="20" fillId="0" borderId="0" xfId="0" applyNumberFormat="1" applyFont="1" applyFill="1" applyBorder="1" applyAlignment="1">
      <alignment vertical="center" shrinkToFit="1"/>
    </xf>
    <xf numFmtId="196" fontId="20" fillId="0" borderId="0" xfId="0" applyNumberFormat="1" applyFont="1" applyFill="1" applyBorder="1" applyAlignment="1">
      <alignment vertical="center" shrinkToFit="1"/>
    </xf>
    <xf numFmtId="0" fontId="20" fillId="0" borderId="15" xfId="0" applyFont="1" applyFill="1" applyBorder="1" applyAlignment="1">
      <alignment horizontal="center" vertical="top" textRotation="255" wrapText="1"/>
    </xf>
    <xf numFmtId="0" fontId="20" fillId="0" borderId="29" xfId="0" applyFont="1" applyFill="1" applyBorder="1" applyAlignment="1">
      <alignment vertical="center"/>
    </xf>
    <xf numFmtId="0" fontId="20" fillId="0" borderId="36" xfId="0" applyFont="1" applyFill="1" applyBorder="1" applyAlignment="1">
      <alignment vertical="center"/>
    </xf>
    <xf numFmtId="0" fontId="20" fillId="0" borderId="32" xfId="0" applyFont="1" applyFill="1" applyBorder="1" applyAlignment="1">
      <alignment horizontal="justify" vertical="center" indent="1"/>
    </xf>
    <xf numFmtId="187" fontId="20" fillId="0" borderId="29" xfId="0" applyNumberFormat="1" applyFont="1" applyFill="1" applyBorder="1" applyAlignment="1">
      <alignment horizontal="right" vertical="center"/>
    </xf>
    <xf numFmtId="189" fontId="22" fillId="0" borderId="29" xfId="0" applyNumberFormat="1" applyFont="1" applyFill="1" applyBorder="1" applyAlignment="1">
      <alignment horizontal="right" vertical="center"/>
    </xf>
    <xf numFmtId="180" fontId="22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186" fontId="20" fillId="0" borderId="18" xfId="0" applyNumberFormat="1" applyFont="1" applyFill="1" applyBorder="1" applyAlignment="1">
      <alignment horizontal="right" vertical="center"/>
    </xf>
    <xf numFmtId="186" fontId="20" fillId="0" borderId="29" xfId="0" applyNumberFormat="1" applyFont="1" applyFill="1" applyBorder="1" applyAlignment="1">
      <alignment horizontal="right" vertical="center" shrinkToFit="1"/>
    </xf>
    <xf numFmtId="179" fontId="20" fillId="0" borderId="29" xfId="0" applyNumberFormat="1" applyFont="1" applyFill="1" applyBorder="1" applyAlignment="1">
      <alignment horizontal="right" vertical="center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Fill="1" applyAlignment="1">
      <alignment horizontal="right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187" fontId="20" fillId="0" borderId="18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vertical="center" shrinkToFit="1"/>
    </xf>
    <xf numFmtId="191" fontId="20" fillId="0" borderId="0" xfId="0" applyNumberFormat="1" applyFont="1" applyFill="1" applyBorder="1" applyAlignment="1">
      <alignment vertical="center" shrinkToFit="1"/>
    </xf>
    <xf numFmtId="187" fontId="20" fillId="0" borderId="33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 vertical="center" shrinkToFit="1"/>
    </xf>
    <xf numFmtId="186" fontId="20" fillId="0" borderId="0" xfId="0" applyNumberFormat="1" applyFont="1" applyFill="1" applyBorder="1" applyAlignment="1">
      <alignment horizontal="right" vertical="center" shrinkToFit="1"/>
    </xf>
    <xf numFmtId="0" fontId="20" fillId="0" borderId="15" xfId="0" applyFont="1" applyFill="1" applyBorder="1" applyAlignment="1">
      <alignment horizontal="distributed" vertical="center"/>
    </xf>
    <xf numFmtId="0" fontId="20" fillId="0" borderId="14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distributed" vertical="center" indent="1"/>
    </xf>
    <xf numFmtId="0" fontId="20" fillId="0" borderId="19" xfId="0" applyFont="1" applyFill="1" applyBorder="1" applyAlignment="1">
      <alignment horizontal="distributed" vertical="center" indent="1"/>
    </xf>
    <xf numFmtId="0" fontId="20" fillId="0" borderId="12" xfId="0" applyFont="1" applyFill="1" applyBorder="1" applyAlignment="1">
      <alignment horizontal="distributed" vertical="center"/>
    </xf>
    <xf numFmtId="0" fontId="20" fillId="0" borderId="18" xfId="0" applyFont="1" applyFill="1" applyBorder="1" applyAlignment="1">
      <alignment horizontal="distributed" vertical="center"/>
    </xf>
    <xf numFmtId="0" fontId="20" fillId="0" borderId="21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distributed" vertical="center" textRotation="255"/>
    </xf>
    <xf numFmtId="0" fontId="20" fillId="0" borderId="19" xfId="0" applyFont="1" applyFill="1" applyBorder="1" applyAlignment="1">
      <alignment horizontal="justify" vertical="center" indent="1"/>
    </xf>
    <xf numFmtId="0" fontId="20" fillId="0" borderId="36" xfId="0" applyFont="1" applyFill="1" applyBorder="1"/>
    <xf numFmtId="0" fontId="20" fillId="0" borderId="29" xfId="0" applyFont="1" applyFill="1" applyBorder="1" applyAlignment="1">
      <alignment horizontal="distributed" vertical="center"/>
    </xf>
    <xf numFmtId="49" fontId="20" fillId="0" borderId="29" xfId="0" applyNumberFormat="1" applyFont="1" applyFill="1" applyBorder="1" applyAlignment="1">
      <alignment vertical="center"/>
    </xf>
    <xf numFmtId="191" fontId="20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/>
    </xf>
    <xf numFmtId="197" fontId="22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 indent="1"/>
    </xf>
    <xf numFmtId="0" fontId="20" fillId="0" borderId="38" xfId="0" applyFont="1" applyFill="1" applyBorder="1" applyAlignment="1">
      <alignment vertical="center"/>
    </xf>
    <xf numFmtId="0" fontId="20" fillId="0" borderId="32" xfId="0" applyFont="1" applyFill="1" applyBorder="1" applyAlignment="1">
      <alignment vertical="center"/>
    </xf>
    <xf numFmtId="185" fontId="20" fillId="0" borderId="29" xfId="0" applyNumberFormat="1" applyFont="1" applyFill="1" applyBorder="1" applyAlignment="1">
      <alignment horizontal="right" vertical="center" shrinkToFit="1"/>
    </xf>
    <xf numFmtId="189" fontId="20" fillId="0" borderId="29" xfId="0" applyNumberFormat="1" applyFont="1" applyFill="1" applyBorder="1" applyAlignment="1">
      <alignment vertical="center"/>
    </xf>
    <xf numFmtId="177" fontId="21" fillId="25" borderId="0" xfId="0" applyNumberFormat="1" applyFont="1" applyFill="1" applyBorder="1" applyAlignment="1">
      <alignment vertical="center"/>
    </xf>
    <xf numFmtId="179" fontId="21" fillId="25" borderId="0" xfId="0" applyNumberFormat="1" applyFont="1" applyFill="1" applyBorder="1" applyAlignment="1">
      <alignment vertical="center"/>
    </xf>
    <xf numFmtId="181" fontId="21" fillId="25" borderId="0" xfId="0" applyNumberFormat="1" applyFont="1" applyFill="1" applyBorder="1" applyAlignment="1">
      <alignment vertical="center"/>
    </xf>
    <xf numFmtId="176" fontId="23" fillId="25" borderId="29" xfId="0" applyNumberFormat="1" applyFont="1" applyFill="1" applyBorder="1" applyAlignment="1">
      <alignment horizontal="right" vertical="center" indent="4"/>
    </xf>
    <xf numFmtId="185" fontId="20" fillId="0" borderId="0" xfId="0" applyNumberFormat="1" applyFont="1" applyFill="1" applyBorder="1" applyAlignment="1">
      <alignment horizontal="right" vertical="center"/>
    </xf>
    <xf numFmtId="0" fontId="20" fillId="0" borderId="38" xfId="0" applyFont="1" applyFill="1" applyBorder="1"/>
    <xf numFmtId="0" fontId="20" fillId="0" borderId="70" xfId="0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distributed" vertical="center"/>
    </xf>
    <xf numFmtId="0" fontId="20" fillId="0" borderId="71" xfId="0" applyFont="1" applyFill="1" applyBorder="1" applyAlignment="1">
      <alignment horizontal="distributed" vertical="center" shrinkToFit="1"/>
    </xf>
    <xf numFmtId="0" fontId="20" fillId="0" borderId="72" xfId="0" applyFont="1" applyFill="1" applyBorder="1" applyAlignment="1">
      <alignment horizontal="justify" vertical="center" indent="1"/>
    </xf>
    <xf numFmtId="178" fontId="22" fillId="0" borderId="0" xfId="0" applyNumberFormat="1" applyFont="1" applyFill="1" applyBorder="1" applyAlignment="1">
      <alignment vertical="center"/>
    </xf>
    <xf numFmtId="184" fontId="20" fillId="0" borderId="41" xfId="0" applyNumberFormat="1" applyFont="1" applyFill="1" applyBorder="1" applyAlignment="1">
      <alignment horizontal="right" vertical="center"/>
    </xf>
    <xf numFmtId="189" fontId="20" fillId="0" borderId="0" xfId="0" applyNumberFormat="1" applyFont="1" applyFill="1" applyBorder="1" applyAlignment="1">
      <alignment horizontal="right" vertical="center"/>
    </xf>
    <xf numFmtId="189" fontId="20" fillId="0" borderId="29" xfId="0" applyNumberFormat="1" applyFont="1" applyFill="1" applyBorder="1" applyAlignment="1">
      <alignment horizontal="right" vertical="center"/>
    </xf>
    <xf numFmtId="185" fontId="20" fillId="0" borderId="69" xfId="0" applyNumberFormat="1" applyFont="1" applyFill="1" applyBorder="1" applyAlignment="1">
      <alignment horizontal="right" vertical="center" shrinkToFit="1"/>
    </xf>
    <xf numFmtId="198" fontId="20" fillId="0" borderId="0" xfId="0" applyNumberFormat="1" applyFont="1" applyFill="1" applyBorder="1" applyAlignment="1">
      <alignment horizontal="right" vertical="center" shrinkToFit="1"/>
    </xf>
    <xf numFmtId="0" fontId="20" fillId="0" borderId="71" xfId="0" applyFont="1" applyFill="1" applyBorder="1" applyAlignment="1">
      <alignment horizontal="distributed" vertical="center" wrapText="1" shrinkToFit="1"/>
    </xf>
    <xf numFmtId="206" fontId="20" fillId="0" borderId="0" xfId="0" applyNumberFormat="1" applyFont="1" applyFill="1" applyBorder="1" applyAlignment="1">
      <alignment vertical="center" shrinkToFit="1"/>
    </xf>
    <xf numFmtId="207" fontId="20" fillId="0" borderId="0" xfId="0" applyNumberFormat="1" applyFont="1" applyFill="1" applyBorder="1" applyAlignment="1">
      <alignment horizontal="right" vertical="center" shrinkToFit="1"/>
    </xf>
    <xf numFmtId="185" fontId="20" fillId="0" borderId="0" xfId="0" applyNumberFormat="1" applyFont="1" applyFill="1" applyBorder="1" applyAlignment="1">
      <alignment vertical="center" shrinkToFit="1"/>
    </xf>
    <xf numFmtId="205" fontId="20" fillId="0" borderId="0" xfId="0" applyNumberFormat="1" applyFont="1" applyFill="1" applyBorder="1" applyAlignment="1">
      <alignment horizontal="right" vertical="center" shrinkToFit="1"/>
    </xf>
    <xf numFmtId="185" fontId="20" fillId="0" borderId="0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vertical="center"/>
    </xf>
    <xf numFmtId="176" fontId="20" fillId="0" borderId="29" xfId="0" applyNumberFormat="1" applyFont="1" applyFill="1" applyBorder="1" applyAlignment="1">
      <alignment vertical="center"/>
    </xf>
    <xf numFmtId="186" fontId="28" fillId="0" borderId="29" xfId="0" applyNumberFormat="1" applyFont="1" applyFill="1" applyBorder="1" applyAlignment="1">
      <alignment horizontal="right" vertical="center" shrinkToFit="1"/>
    </xf>
    <xf numFmtId="179" fontId="28" fillId="0" borderId="29" xfId="0" applyNumberFormat="1" applyFont="1" applyFill="1" applyBorder="1" applyAlignment="1">
      <alignment horizontal="right" vertical="center" shrinkToFit="1"/>
    </xf>
    <xf numFmtId="186" fontId="28" fillId="0" borderId="33" xfId="0" applyNumberFormat="1" applyFont="1" applyFill="1" applyBorder="1" applyAlignment="1">
      <alignment horizontal="right" vertical="center" shrinkToFit="1"/>
    </xf>
    <xf numFmtId="185" fontId="22" fillId="0" borderId="0" xfId="0" applyNumberFormat="1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185" fontId="22" fillId="0" borderId="0" xfId="0" applyNumberFormat="1" applyFont="1" applyFill="1" applyBorder="1" applyAlignment="1">
      <alignment horizontal="right" vertical="center"/>
    </xf>
    <xf numFmtId="185" fontId="22" fillId="0" borderId="28" xfId="0" applyNumberFormat="1" applyFont="1" applyFill="1" applyBorder="1" applyAlignment="1">
      <alignment horizontal="right" vertical="center"/>
    </xf>
    <xf numFmtId="0" fontId="22" fillId="0" borderId="22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176" fontId="23" fillId="0" borderId="33" xfId="0" applyNumberFormat="1" applyFont="1" applyFill="1" applyBorder="1" applyAlignment="1">
      <alignment horizontal="right" vertical="center" indent="4"/>
    </xf>
    <xf numFmtId="183" fontId="22" fillId="0" borderId="18" xfId="0" applyNumberFormat="1" applyFont="1" applyFill="1" applyBorder="1" applyAlignment="1">
      <alignment horizontal="right" vertical="center"/>
    </xf>
    <xf numFmtId="184" fontId="22" fillId="0" borderId="18" xfId="0" applyNumberFormat="1" applyFont="1" applyFill="1" applyBorder="1" applyAlignment="1">
      <alignment horizontal="right" vertical="center"/>
    </xf>
    <xf numFmtId="184" fontId="22" fillId="0" borderId="30" xfId="0" applyNumberFormat="1" applyFont="1" applyFill="1" applyBorder="1" applyAlignment="1">
      <alignment horizontal="right" vertical="center"/>
    </xf>
    <xf numFmtId="183" fontId="22" fillId="0" borderId="0" xfId="0" applyNumberFormat="1" applyFont="1" applyFill="1" applyBorder="1" applyAlignment="1">
      <alignment horizontal="right" vertical="center"/>
    </xf>
    <xf numFmtId="184" fontId="22" fillId="0" borderId="0" xfId="0" applyNumberFormat="1" applyFont="1" applyFill="1" applyBorder="1" applyAlignment="1">
      <alignment horizontal="right" vertical="center"/>
    </xf>
    <xf numFmtId="184" fontId="22" fillId="0" borderId="29" xfId="0" applyNumberFormat="1" applyFont="1" applyFill="1" applyBorder="1" applyAlignment="1">
      <alignment horizontal="right" vertical="center"/>
    </xf>
    <xf numFmtId="184" fontId="22" fillId="0" borderId="33" xfId="0" applyNumberFormat="1" applyFont="1" applyFill="1" applyBorder="1" applyAlignment="1">
      <alignment horizontal="right" vertical="center"/>
    </xf>
    <xf numFmtId="185" fontId="22" fillId="0" borderId="84" xfId="0" applyNumberFormat="1" applyFont="1" applyFill="1" applyBorder="1" applyAlignment="1">
      <alignment horizontal="right" vertical="center"/>
    </xf>
    <xf numFmtId="186" fontId="22" fillId="0" borderId="30" xfId="0" applyNumberFormat="1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34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35" xfId="0" applyFont="1" applyFill="1" applyBorder="1" applyAlignment="1">
      <alignment horizontal="center" vertical="center" shrinkToFit="1"/>
    </xf>
    <xf numFmtId="196" fontId="22" fillId="0" borderId="18" xfId="0" applyNumberFormat="1" applyFont="1" applyFill="1" applyBorder="1" applyAlignment="1">
      <alignment horizontal="right" vertical="center" shrinkToFit="1"/>
    </xf>
    <xf numFmtId="187" fontId="22" fillId="0" borderId="30" xfId="0" applyNumberFormat="1" applyFont="1" applyFill="1" applyBorder="1" applyAlignment="1">
      <alignment horizontal="right" vertical="center" shrinkToFit="1"/>
    </xf>
    <xf numFmtId="189" fontId="22" fillId="0" borderId="0" xfId="0" applyNumberFormat="1" applyFont="1" applyFill="1" applyBorder="1" applyAlignment="1">
      <alignment vertical="center" shrinkToFit="1"/>
    </xf>
    <xf numFmtId="196" fontId="22" fillId="0" borderId="0" xfId="0" applyNumberFormat="1" applyFont="1" applyFill="1" applyBorder="1" applyAlignment="1">
      <alignment horizontal="right" vertical="center" shrinkToFit="1"/>
    </xf>
    <xf numFmtId="0" fontId="22" fillId="0" borderId="37" xfId="0" applyFont="1" applyFill="1" applyBorder="1" applyAlignment="1">
      <alignment horizontal="center" vertical="center"/>
    </xf>
    <xf numFmtId="208" fontId="20" fillId="0" borderId="0" xfId="0" applyNumberFormat="1" applyFont="1" applyFill="1" applyBorder="1" applyAlignment="1">
      <alignment horizontal="right" vertical="center" shrinkToFit="1"/>
    </xf>
    <xf numFmtId="0" fontId="22" fillId="0" borderId="23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186" fontId="22" fillId="0" borderId="28" xfId="0" applyNumberFormat="1" applyFont="1" applyFill="1" applyBorder="1" applyAlignment="1">
      <alignment horizontal="right" vertical="center" shrinkToFit="1"/>
    </xf>
    <xf numFmtId="0" fontId="22" fillId="0" borderId="28" xfId="0" applyFont="1" applyFill="1" applyBorder="1"/>
    <xf numFmtId="0" fontId="22" fillId="0" borderId="0" xfId="0" applyFont="1" applyFill="1" applyBorder="1" applyAlignment="1">
      <alignment horizontal="center" vertical="center"/>
    </xf>
    <xf numFmtId="185" fontId="22" fillId="0" borderId="28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/>
    <xf numFmtId="49" fontId="22" fillId="0" borderId="33" xfId="0" applyNumberFormat="1" applyFont="1" applyFill="1" applyBorder="1" applyAlignment="1">
      <alignment vertical="center"/>
    </xf>
    <xf numFmtId="185" fontId="22" fillId="0" borderId="0" xfId="0" applyNumberFormat="1" applyFont="1" applyFill="1" applyBorder="1"/>
    <xf numFmtId="185" fontId="22" fillId="0" borderId="0" xfId="0" applyNumberFormat="1" applyFont="1" applyFill="1" applyBorder="1" applyAlignment="1">
      <alignment vertical="center" shrinkToFit="1"/>
    </xf>
    <xf numFmtId="185" fontId="22" fillId="0" borderId="69" xfId="0" applyNumberFormat="1" applyFont="1" applyFill="1" applyBorder="1" applyAlignment="1">
      <alignment vertical="center" shrinkToFit="1"/>
    </xf>
    <xf numFmtId="185" fontId="22" fillId="0" borderId="86" xfId="0" applyNumberFormat="1" applyFont="1" applyFill="1" applyBorder="1" applyAlignment="1">
      <alignment horizontal="right" vertical="center" shrinkToFit="1"/>
    </xf>
    <xf numFmtId="176" fontId="20" fillId="0" borderId="0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horizontal="right" vertical="center"/>
    </xf>
    <xf numFmtId="179" fontId="21" fillId="25" borderId="0" xfId="0" applyNumberFormat="1" applyFont="1" applyFill="1" applyBorder="1" applyAlignment="1">
      <alignment horizontal="right" vertical="center"/>
    </xf>
    <xf numFmtId="177" fontId="23" fillId="26" borderId="28" xfId="0" applyNumberFormat="1" applyFont="1" applyFill="1" applyBorder="1" applyAlignment="1">
      <alignment vertical="center"/>
    </xf>
    <xf numFmtId="179" fontId="23" fillId="26" borderId="28" xfId="0" applyNumberFormat="1" applyFont="1" applyFill="1" applyBorder="1" applyAlignment="1">
      <alignment vertical="center"/>
    </xf>
    <xf numFmtId="181" fontId="23" fillId="26" borderId="28" xfId="0" applyNumberFormat="1" applyFont="1" applyFill="1" applyBorder="1" applyAlignment="1">
      <alignment vertical="center"/>
    </xf>
    <xf numFmtId="179" fontId="23" fillId="26" borderId="28" xfId="0" applyNumberFormat="1" applyFont="1" applyFill="1" applyBorder="1" applyAlignment="1">
      <alignment horizontal="right" vertical="center"/>
    </xf>
    <xf numFmtId="176" fontId="22" fillId="26" borderId="0" xfId="0" applyNumberFormat="1" applyFont="1" applyFill="1" applyBorder="1" applyAlignment="1">
      <alignment horizontal="right" vertical="center"/>
    </xf>
    <xf numFmtId="185" fontId="22" fillId="26" borderId="0" xfId="0" applyNumberFormat="1" applyFont="1" applyFill="1" applyBorder="1" applyAlignment="1">
      <alignment horizontal="right" vertical="center"/>
    </xf>
    <xf numFmtId="185" fontId="22" fillId="26" borderId="0" xfId="0" applyNumberFormat="1" applyFont="1" applyFill="1" applyBorder="1" applyAlignment="1">
      <alignment vertical="center"/>
    </xf>
    <xf numFmtId="189" fontId="22" fillId="26" borderId="18" xfId="0" applyNumberFormat="1" applyFont="1" applyFill="1" applyBorder="1" applyAlignment="1">
      <alignment vertical="center" shrinkToFit="1"/>
    </xf>
    <xf numFmtId="189" fontId="22" fillId="26" borderId="0" xfId="0" applyNumberFormat="1" applyFont="1" applyFill="1" applyBorder="1" applyAlignment="1">
      <alignment vertical="center" shrinkToFit="1"/>
    </xf>
    <xf numFmtId="177" fontId="20" fillId="0" borderId="0" xfId="0" applyNumberFormat="1" applyFont="1" applyFill="1" applyBorder="1" applyAlignment="1">
      <alignment horizontal="right" vertical="center" shrinkToFit="1"/>
    </xf>
    <xf numFmtId="209" fontId="20" fillId="0" borderId="0" xfId="0" applyNumberFormat="1" applyFont="1" applyFill="1" applyBorder="1" applyAlignment="1">
      <alignment vertical="center" shrinkToFit="1"/>
    </xf>
    <xf numFmtId="41" fontId="20" fillId="0" borderId="69" xfId="0" applyNumberFormat="1" applyFont="1" applyFill="1" applyBorder="1" applyAlignment="1">
      <alignment horizontal="right" vertical="center" shrinkToFi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178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183" fontId="22" fillId="26" borderId="0" xfId="0" applyNumberFormat="1" applyFont="1" applyFill="1" applyBorder="1" applyAlignment="1">
      <alignment horizontal="right" vertical="center"/>
    </xf>
    <xf numFmtId="184" fontId="22" fillId="0" borderId="91" xfId="0" applyNumberFormat="1" applyFont="1" applyFill="1" applyBorder="1" applyAlignment="1">
      <alignment horizontal="right" vertical="center"/>
    </xf>
    <xf numFmtId="180" fontId="22" fillId="26" borderId="0" xfId="0" applyNumberFormat="1" applyFont="1" applyFill="1" applyBorder="1" applyAlignment="1">
      <alignment horizontal="right" vertical="center"/>
    </xf>
    <xf numFmtId="180" fontId="22" fillId="0" borderId="91" xfId="0" applyNumberFormat="1" applyFont="1" applyFill="1" applyBorder="1" applyAlignment="1">
      <alignment horizontal="right" vertical="center"/>
    </xf>
    <xf numFmtId="183" fontId="22" fillId="26" borderId="29" xfId="0" applyNumberFormat="1" applyFont="1" applyFill="1" applyBorder="1" applyAlignment="1">
      <alignment horizontal="right" vertical="center"/>
    </xf>
    <xf numFmtId="182" fontId="20" fillId="0" borderId="69" xfId="0" applyNumberFormat="1" applyFont="1" applyFill="1" applyBorder="1" applyAlignment="1">
      <alignment horizontal="right" vertical="center"/>
    </xf>
    <xf numFmtId="191" fontId="22" fillId="0" borderId="91" xfId="0" applyNumberFormat="1" applyFont="1" applyFill="1" applyBorder="1" applyAlignment="1">
      <alignment vertical="center" shrinkToFit="1"/>
    </xf>
    <xf numFmtId="191" fontId="22" fillId="26" borderId="91" xfId="0" applyNumberFormat="1" applyFont="1" applyFill="1" applyBorder="1" applyAlignment="1">
      <alignment vertical="center" shrinkToFit="1"/>
    </xf>
    <xf numFmtId="178" fontId="22" fillId="26" borderId="91" xfId="0" applyNumberFormat="1" applyFont="1" applyFill="1" applyBorder="1" applyAlignment="1">
      <alignment vertical="center" shrinkToFit="1"/>
    </xf>
    <xf numFmtId="176" fontId="20" fillId="0" borderId="0" xfId="34" applyNumberFormat="1" applyFont="1" applyFill="1" applyBorder="1" applyAlignment="1" applyProtection="1">
      <alignment vertical="center" shrinkToFit="1"/>
    </xf>
    <xf numFmtId="176" fontId="20" fillId="0" borderId="0" xfId="34" applyNumberFormat="1" applyFont="1" applyFill="1" applyBorder="1" applyAlignment="1" applyProtection="1">
      <alignment horizontal="right" vertical="center" shrinkToFit="1"/>
    </xf>
    <xf numFmtId="176" fontId="22" fillId="0" borderId="0" xfId="34" applyNumberFormat="1" applyFont="1" applyFill="1" applyBorder="1" applyAlignment="1" applyProtection="1">
      <alignment horizontal="right" vertical="center" shrinkToFit="1"/>
    </xf>
    <xf numFmtId="178" fontId="22" fillId="0" borderId="91" xfId="0" applyNumberFormat="1" applyFont="1" applyFill="1" applyBorder="1" applyAlignment="1">
      <alignment vertical="center"/>
    </xf>
    <xf numFmtId="176" fontId="22" fillId="26" borderId="0" xfId="34" applyNumberFormat="1" applyFont="1" applyFill="1" applyBorder="1" applyAlignment="1" applyProtection="1">
      <alignment horizontal="right" vertical="center" shrinkToFit="1"/>
    </xf>
    <xf numFmtId="194" fontId="20" fillId="0" borderId="0" xfId="34" applyNumberFormat="1" applyFont="1" applyFill="1" applyBorder="1" applyAlignment="1" applyProtection="1">
      <alignment vertical="center" shrinkToFit="1"/>
    </xf>
    <xf numFmtId="194" fontId="22" fillId="26" borderId="0" xfId="34" applyNumberFormat="1" applyFont="1" applyFill="1" applyBorder="1" applyAlignment="1" applyProtection="1">
      <alignment vertical="center" shrinkToFit="1"/>
    </xf>
    <xf numFmtId="206" fontId="22" fillId="0" borderId="91" xfId="0" applyNumberFormat="1" applyFont="1" applyFill="1" applyBorder="1" applyAlignment="1">
      <alignment vertical="center"/>
    </xf>
    <xf numFmtId="195" fontId="20" fillId="0" borderId="0" xfId="34" applyNumberFormat="1" applyFont="1" applyFill="1" applyBorder="1" applyAlignment="1" applyProtection="1">
      <alignment vertical="center" shrinkToFit="1"/>
    </xf>
    <xf numFmtId="195" fontId="22" fillId="26" borderId="0" xfId="34" applyNumberFormat="1" applyFont="1" applyFill="1" applyBorder="1" applyAlignment="1" applyProtection="1">
      <alignment vertical="center" shrinkToFit="1"/>
    </xf>
    <xf numFmtId="185" fontId="20" fillId="0" borderId="0" xfId="34" applyNumberFormat="1" applyFont="1" applyFill="1" applyBorder="1" applyAlignment="1" applyProtection="1">
      <alignment vertical="center" shrinkToFit="1"/>
    </xf>
    <xf numFmtId="185" fontId="22" fillId="26" borderId="0" xfId="34" applyNumberFormat="1" applyFont="1" applyFill="1" applyBorder="1" applyAlignment="1" applyProtection="1">
      <alignment vertical="center" shrinkToFit="1"/>
    </xf>
    <xf numFmtId="185" fontId="22" fillId="0" borderId="91" xfId="0" applyNumberFormat="1" applyFont="1" applyFill="1" applyBorder="1" applyAlignment="1">
      <alignment vertical="center"/>
    </xf>
    <xf numFmtId="0" fontId="22" fillId="0" borderId="91" xfId="0" applyFont="1" applyFill="1" applyBorder="1" applyAlignment="1">
      <alignment vertical="center" shrinkToFit="1"/>
    </xf>
    <xf numFmtId="189" fontId="20" fillId="0" borderId="0" xfId="0" applyNumberFormat="1" applyFont="1" applyFill="1" applyAlignment="1">
      <alignment vertical="center"/>
    </xf>
    <xf numFmtId="178" fontId="20" fillId="0" borderId="0" xfId="0" applyNumberFormat="1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distributed" vertical="center"/>
    </xf>
    <xf numFmtId="0" fontId="21" fillId="0" borderId="43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distributed" vertical="center"/>
    </xf>
    <xf numFmtId="0" fontId="22" fillId="0" borderId="43" xfId="0" applyFont="1" applyFill="1" applyBorder="1" applyAlignment="1">
      <alignment horizontal="distributed" vertical="center"/>
    </xf>
    <xf numFmtId="176" fontId="22" fillId="0" borderId="10" xfId="0" applyNumberFormat="1" applyFont="1" applyFill="1" applyBorder="1" applyAlignment="1">
      <alignment horizontal="center" vertical="center"/>
    </xf>
    <xf numFmtId="182" fontId="20" fillId="0" borderId="46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176" fontId="20" fillId="0" borderId="23" xfId="0" applyNumberFormat="1" applyFont="1" applyFill="1" applyBorder="1" applyAlignment="1">
      <alignment horizontal="center" vertical="center"/>
    </xf>
    <xf numFmtId="182" fontId="20" fillId="0" borderId="10" xfId="0" applyNumberFormat="1" applyFont="1" applyFill="1" applyBorder="1" applyAlignment="1">
      <alignment horizontal="center" vertical="center"/>
    </xf>
    <xf numFmtId="182" fontId="22" fillId="0" borderId="37" xfId="0" applyNumberFormat="1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distributed" vertical="center" shrinkToFit="1"/>
    </xf>
    <xf numFmtId="0" fontId="22" fillId="0" borderId="43" xfId="0" applyFont="1" applyFill="1" applyBorder="1" applyAlignment="1">
      <alignment horizontal="distributed" vertical="center" shrinkToFit="1"/>
    </xf>
    <xf numFmtId="0" fontId="20" fillId="0" borderId="54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82" fontId="20" fillId="0" borderId="37" xfId="0" applyNumberFormat="1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distributed" vertical="center"/>
    </xf>
    <xf numFmtId="0" fontId="22" fillId="0" borderId="71" xfId="0" applyFont="1" applyFill="1" applyBorder="1" applyAlignment="1">
      <alignment horizontal="distributed" vertical="center"/>
    </xf>
    <xf numFmtId="176" fontId="20" fillId="0" borderId="11" xfId="0" applyNumberFormat="1" applyFont="1" applyFill="1" applyBorder="1" applyAlignment="1">
      <alignment horizontal="center" vertical="center"/>
    </xf>
    <xf numFmtId="176" fontId="20" fillId="0" borderId="13" xfId="0" applyNumberFormat="1" applyFont="1" applyFill="1" applyBorder="1" applyAlignment="1">
      <alignment horizontal="center" vertical="center"/>
    </xf>
    <xf numFmtId="0" fontId="20" fillId="0" borderId="73" xfId="0" applyFont="1" applyFill="1" applyBorder="1" applyAlignment="1">
      <alignment horizontal="left" vertical="center"/>
    </xf>
    <xf numFmtId="182" fontId="20" fillId="0" borderId="20" xfId="0" applyNumberFormat="1" applyFont="1" applyFill="1" applyBorder="1" applyAlignment="1">
      <alignment horizontal="center" vertical="center"/>
    </xf>
    <xf numFmtId="182" fontId="20" fillId="0" borderId="87" xfId="0" applyNumberFormat="1" applyFont="1" applyFill="1" applyBorder="1" applyAlignment="1">
      <alignment horizontal="center" vertical="center"/>
    </xf>
    <xf numFmtId="182" fontId="20" fillId="0" borderId="88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distributed" vertical="center"/>
    </xf>
    <xf numFmtId="0" fontId="22" fillId="0" borderId="47" xfId="0" applyFont="1" applyFill="1" applyBorder="1" applyAlignment="1">
      <alignment horizontal="center" vertical="center" shrinkToFit="1"/>
    </xf>
    <xf numFmtId="0" fontId="22" fillId="0" borderId="48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right" vertical="center" shrinkToFit="1"/>
    </xf>
    <xf numFmtId="0" fontId="22" fillId="0" borderId="38" xfId="0" applyFont="1" applyFill="1" applyBorder="1" applyAlignment="1">
      <alignment horizontal="justify" vertical="center" indent="1"/>
    </xf>
    <xf numFmtId="0" fontId="22" fillId="0" borderId="12" xfId="0" applyFont="1" applyFill="1" applyBorder="1" applyAlignment="1">
      <alignment horizontal="justify" vertical="center" indent="1"/>
    </xf>
    <xf numFmtId="0" fontId="22" fillId="0" borderId="50" xfId="0" applyFont="1" applyFill="1" applyBorder="1" applyAlignment="1">
      <alignment horizontal="distributed" vertical="center"/>
    </xf>
    <xf numFmtId="0" fontId="22" fillId="0" borderId="10" xfId="0" applyFont="1" applyFill="1" applyBorder="1" applyAlignment="1">
      <alignment horizontal="distributed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justify" vertical="distributed" textRotation="255" wrapText="1"/>
    </xf>
    <xf numFmtId="0" fontId="20" fillId="0" borderId="43" xfId="0" applyFont="1" applyFill="1" applyBorder="1" applyAlignment="1">
      <alignment horizontal="justify" vertical="distributed" textRotation="255" wrapText="1"/>
    </xf>
    <xf numFmtId="0" fontId="20" fillId="0" borderId="47" xfId="0" applyFont="1" applyFill="1" applyBorder="1" applyAlignment="1">
      <alignment horizontal="center" vertical="center" shrinkToFit="1"/>
    </xf>
    <xf numFmtId="0" fontId="22" fillId="0" borderId="82" xfId="0" applyFont="1" applyFill="1" applyBorder="1" applyAlignment="1">
      <alignment horizontal="center" vertical="center"/>
    </xf>
    <xf numFmtId="0" fontId="22" fillId="0" borderId="89" xfId="0" applyFont="1" applyFill="1" applyBorder="1" applyAlignment="1">
      <alignment horizontal="center" vertical="center"/>
    </xf>
    <xf numFmtId="0" fontId="22" fillId="0" borderId="80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 textRotation="255"/>
    </xf>
    <xf numFmtId="0" fontId="20" fillId="0" borderId="42" xfId="0" applyFont="1" applyFill="1" applyBorder="1" applyAlignment="1">
      <alignment horizontal="center" vertical="center" textRotation="255"/>
    </xf>
    <xf numFmtId="0" fontId="20" fillId="0" borderId="61" xfId="0" applyFont="1" applyFill="1" applyBorder="1" applyAlignment="1">
      <alignment horizontal="center" vertical="center" textRotation="255"/>
    </xf>
    <xf numFmtId="0" fontId="22" fillId="0" borderId="15" xfId="0" applyFont="1" applyFill="1" applyBorder="1" applyAlignment="1">
      <alignment horizontal="distributed" vertical="center"/>
    </xf>
    <xf numFmtId="0" fontId="22" fillId="0" borderId="16" xfId="0" applyFont="1" applyFill="1" applyBorder="1" applyAlignment="1">
      <alignment horizontal="distributed" vertical="center"/>
    </xf>
    <xf numFmtId="0" fontId="20" fillId="0" borderId="7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9" fillId="0" borderId="0" xfId="0" applyFont="1"/>
    <xf numFmtId="189" fontId="30" fillId="0" borderId="0" xfId="33" applyNumberFormat="1" applyFont="1" applyFill="1" applyBorder="1" applyAlignment="1" applyProtection="1">
      <alignment horizontal="right" shrinkToFit="1"/>
    </xf>
    <xf numFmtId="189" fontId="30" fillId="0" borderId="0" xfId="0" applyNumberFormat="1" applyFont="1" applyBorder="1" applyAlignment="1">
      <alignment horizontal="right" vertical="center" shrinkToFit="1"/>
    </xf>
    <xf numFmtId="189" fontId="31" fillId="0" borderId="0" xfId="0" applyNumberFormat="1" applyFont="1" applyBorder="1" applyAlignment="1">
      <alignment horizontal="right" vertical="center" shrinkToFit="1"/>
    </xf>
    <xf numFmtId="189" fontId="31" fillId="0" borderId="0" xfId="0" applyNumberFormat="1" applyFont="1" applyFill="1" applyBorder="1" applyAlignment="1">
      <alignment horizontal="right" vertical="center" shrinkToFit="1"/>
    </xf>
    <xf numFmtId="200" fontId="32" fillId="0" borderId="0" xfId="33" applyNumberFormat="1" applyFont="1" applyFill="1" applyBorder="1" applyAlignment="1" applyProtection="1">
      <alignment horizontal="right" vertical="center"/>
    </xf>
    <xf numFmtId="185" fontId="32" fillId="0" borderId="0" xfId="0" applyNumberFormat="1" applyFont="1" applyBorder="1" applyAlignment="1">
      <alignment horizontal="right" vertical="center"/>
    </xf>
    <xf numFmtId="186" fontId="32" fillId="0" borderId="0" xfId="0" applyNumberFormat="1" applyFont="1" applyBorder="1" applyAlignment="1">
      <alignment horizontal="right" vertical="center"/>
    </xf>
    <xf numFmtId="185" fontId="29" fillId="0" borderId="0" xfId="0" applyNumberFormat="1" applyFont="1" applyBorder="1" applyAlignment="1">
      <alignment horizontal="right" vertical="center"/>
    </xf>
    <xf numFmtId="186" fontId="29" fillId="0" borderId="0" xfId="0" applyNumberFormat="1" applyFont="1" applyBorder="1" applyAlignment="1">
      <alignment horizontal="right" vertical="center"/>
    </xf>
    <xf numFmtId="195" fontId="29" fillId="0" borderId="0" xfId="0" applyNumberFormat="1" applyFont="1" applyBorder="1" applyAlignment="1">
      <alignment horizontal="right" vertical="center"/>
    </xf>
    <xf numFmtId="195" fontId="32" fillId="0" borderId="0" xfId="33" applyNumberFormat="1" applyFont="1" applyFill="1" applyBorder="1" applyAlignment="1" applyProtection="1">
      <alignment horizontal="right" vertical="center"/>
    </xf>
    <xf numFmtId="185" fontId="32" fillId="0" borderId="0" xfId="33" applyNumberFormat="1" applyFont="1" applyFill="1" applyBorder="1" applyAlignment="1" applyProtection="1">
      <alignment horizontal="right" vertical="center"/>
    </xf>
    <xf numFmtId="195" fontId="29" fillId="0" borderId="0" xfId="33" applyNumberFormat="1" applyFont="1" applyFill="1" applyBorder="1" applyAlignment="1" applyProtection="1">
      <alignment horizontal="right" vertical="center"/>
    </xf>
    <xf numFmtId="201" fontId="29" fillId="0" borderId="0" xfId="0" applyNumberFormat="1" applyFont="1" applyBorder="1" applyAlignment="1">
      <alignment horizontal="right" vertical="center"/>
    </xf>
    <xf numFmtId="188" fontId="29" fillId="0" borderId="0" xfId="0" applyNumberFormat="1" applyFont="1" applyBorder="1" applyAlignment="1">
      <alignment horizontal="right" vertical="center"/>
    </xf>
    <xf numFmtId="0" fontId="29" fillId="0" borderId="0" xfId="0" applyFont="1" applyBorder="1"/>
    <xf numFmtId="0" fontId="32" fillId="0" borderId="0" xfId="0" applyFont="1" applyBorder="1" applyAlignment="1">
      <alignment horizontal="center" vertical="center"/>
    </xf>
    <xf numFmtId="183" fontId="32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185" fontId="34" fillId="0" borderId="0" xfId="0" applyNumberFormat="1" applyFont="1" applyBorder="1" applyAlignment="1">
      <alignment vertical="center"/>
    </xf>
    <xf numFmtId="49" fontId="29" fillId="0" borderId="0" xfId="0" applyNumberFormat="1" applyFont="1" applyBorder="1" applyAlignment="1">
      <alignment horizontal="left" vertical="center"/>
    </xf>
    <xf numFmtId="185" fontId="34" fillId="0" borderId="0" xfId="0" applyNumberFormat="1" applyFont="1" applyBorder="1" applyAlignment="1">
      <alignment vertical="center" shrinkToFit="1"/>
    </xf>
    <xf numFmtId="38" fontId="29" fillId="0" borderId="0" xfId="33" applyFont="1" applyFill="1" applyBorder="1" applyAlignment="1" applyProtection="1">
      <alignment shrinkToFit="1"/>
    </xf>
    <xf numFmtId="185" fontId="29" fillId="0" borderId="0" xfId="0" applyNumberFormat="1" applyFont="1" applyBorder="1" applyAlignment="1">
      <alignment vertical="center" shrinkToFit="1"/>
    </xf>
    <xf numFmtId="0" fontId="30" fillId="0" borderId="0" xfId="0" applyNumberFormat="1" applyFont="1" applyBorder="1" applyAlignment="1">
      <alignment horizontal="right" vertical="center"/>
    </xf>
    <xf numFmtId="9" fontId="29" fillId="0" borderId="0" xfId="0" applyNumberFormat="1" applyFont="1" applyBorder="1" applyAlignment="1">
      <alignment shrinkToFit="1"/>
    </xf>
    <xf numFmtId="0" fontId="29" fillId="0" borderId="0" xfId="0" applyFont="1" applyBorder="1" applyAlignment="1">
      <alignment vertical="center"/>
    </xf>
    <xf numFmtId="176" fontId="32" fillId="0" borderId="0" xfId="33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/>
    <xf numFmtId="204" fontId="32" fillId="0" borderId="0" xfId="0" applyNumberFormat="1" applyFont="1" applyBorder="1" applyAlignment="1">
      <alignment horizontal="left"/>
    </xf>
    <xf numFmtId="183" fontId="32" fillId="0" borderId="0" xfId="0" applyNumberFormat="1" applyFont="1" applyBorder="1" applyAlignment="1"/>
    <xf numFmtId="204" fontId="29" fillId="0" borderId="0" xfId="0" applyNumberFormat="1" applyFont="1" applyBorder="1" applyAlignment="1">
      <alignment horizontal="left"/>
    </xf>
    <xf numFmtId="188" fontId="29" fillId="0" borderId="0" xfId="0" applyNumberFormat="1" applyFont="1" applyBorder="1" applyAlignment="1">
      <alignment vertical="center"/>
    </xf>
    <xf numFmtId="183" fontId="29" fillId="0" borderId="0" xfId="0" applyNumberFormat="1" applyFont="1" applyBorder="1" applyAlignment="1">
      <alignment vertical="center"/>
    </xf>
    <xf numFmtId="191" fontId="29" fillId="0" borderId="0" xfId="0" applyNumberFormat="1" applyFont="1" applyBorder="1" applyAlignment="1">
      <alignment vertical="center"/>
    </xf>
    <xf numFmtId="49" fontId="29" fillId="0" borderId="0" xfId="0" applyNumberFormat="1" applyFont="1" applyBorder="1"/>
    <xf numFmtId="176" fontId="29" fillId="0" borderId="0" xfId="0" applyNumberFormat="1" applyFont="1" applyBorder="1" applyAlignment="1">
      <alignment vertical="top"/>
    </xf>
    <xf numFmtId="0" fontId="29" fillId="0" borderId="0" xfId="0" applyFont="1" applyAlignment="1"/>
    <xf numFmtId="0" fontId="29" fillId="24" borderId="0" xfId="0" applyFont="1" applyFill="1" applyBorder="1"/>
    <xf numFmtId="199" fontId="30" fillId="0" borderId="0" xfId="0" applyNumberFormat="1" applyFont="1" applyFill="1" applyBorder="1"/>
    <xf numFmtId="199" fontId="30" fillId="0" borderId="0" xfId="0" applyNumberFormat="1" applyFont="1" applyBorder="1"/>
    <xf numFmtId="189" fontId="30" fillId="0" borderId="0" xfId="0" applyNumberFormat="1" applyFont="1" applyBorder="1"/>
    <xf numFmtId="204" fontId="29" fillId="0" borderId="0" xfId="44" applyNumberFormat="1" applyFont="1" applyBorder="1" applyAlignment="1">
      <alignment horizontal="left"/>
    </xf>
    <xf numFmtId="204" fontId="29" fillId="0" borderId="0" xfId="0" applyNumberFormat="1" applyFont="1" applyBorder="1" applyAlignment="1">
      <alignment shrinkToFit="1"/>
    </xf>
    <xf numFmtId="0" fontId="29" fillId="0" borderId="0" xfId="0" applyFont="1" applyBorder="1" applyAlignment="1">
      <alignment shrinkToFit="1"/>
    </xf>
    <xf numFmtId="38" fontId="30" fillId="0" borderId="0" xfId="0" applyNumberFormat="1" applyFont="1" applyBorder="1"/>
    <xf numFmtId="0" fontId="30" fillId="0" borderId="0" xfId="0" applyFont="1" applyBorder="1"/>
    <xf numFmtId="203" fontId="30" fillId="0" borderId="0" xfId="0" applyNumberFormat="1" applyFont="1" applyBorder="1"/>
    <xf numFmtId="187" fontId="30" fillId="0" borderId="0" xfId="0" applyNumberFormat="1" applyFont="1" applyBorder="1"/>
    <xf numFmtId="187" fontId="29" fillId="0" borderId="0" xfId="0" applyNumberFormat="1" applyFont="1" applyBorder="1"/>
    <xf numFmtId="0" fontId="32" fillId="0" borderId="0" xfId="0" applyFont="1" applyBorder="1" applyAlignment="1">
      <alignment vertical="center"/>
    </xf>
    <xf numFmtId="195" fontId="33" fillId="0" borderId="0" xfId="33" applyNumberFormat="1" applyFont="1" applyFill="1" applyBorder="1" applyAlignment="1" applyProtection="1">
      <alignment horizontal="right" vertical="center"/>
    </xf>
    <xf numFmtId="204" fontId="33" fillId="0" borderId="0" xfId="44" applyNumberFormat="1" applyFont="1" applyFill="1" applyBorder="1" applyAlignment="1" applyProtection="1">
      <alignment horizontal="left" vertical="center"/>
    </xf>
    <xf numFmtId="204" fontId="32" fillId="0" borderId="0" xfId="44" applyNumberFormat="1" applyFont="1" applyBorder="1" applyAlignment="1">
      <alignment horizontal="left" vertical="center"/>
    </xf>
    <xf numFmtId="0" fontId="29" fillId="0" borderId="0" xfId="0" applyFont="1" applyBorder="1" applyAlignment="1">
      <alignment vertical="center" wrapText="1"/>
    </xf>
    <xf numFmtId="195" fontId="29" fillId="0" borderId="0" xfId="0" applyNumberFormat="1" applyFont="1" applyBorder="1"/>
    <xf numFmtId="204" fontId="29" fillId="0" borderId="0" xfId="0" applyNumberFormat="1" applyFont="1" applyBorder="1"/>
    <xf numFmtId="203" fontId="29" fillId="0" borderId="0" xfId="0" applyNumberFormat="1" applyFont="1" applyBorder="1" applyAlignment="1">
      <alignment horizontal="center"/>
    </xf>
    <xf numFmtId="191" fontId="29" fillId="0" borderId="0" xfId="0" applyNumberFormat="1" applyFont="1" applyBorder="1" applyAlignment="1">
      <alignment horizontal="right" vertical="center"/>
    </xf>
    <xf numFmtId="185" fontId="29" fillId="0" borderId="0" xfId="0" applyNumberFormat="1" applyFont="1" applyBorder="1"/>
    <xf numFmtId="0" fontId="29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/>
    </xf>
    <xf numFmtId="185" fontId="36" fillId="0" borderId="0" xfId="0" applyNumberFormat="1" applyFont="1" applyBorder="1"/>
    <xf numFmtId="0" fontId="29" fillId="0" borderId="0" xfId="0" applyNumberFormat="1" applyFont="1" applyBorder="1" applyAlignment="1">
      <alignment horizontal="left" vertical="center" shrinkToFit="1"/>
    </xf>
    <xf numFmtId="0" fontId="29" fillId="6" borderId="0" xfId="0" applyFont="1" applyFill="1" applyBorder="1"/>
    <xf numFmtId="196" fontId="29" fillId="0" borderId="0" xfId="0" applyNumberFormat="1" applyFont="1" applyBorder="1" applyAlignment="1">
      <alignment horizontal="right"/>
    </xf>
    <xf numFmtId="185" fontId="37" fillId="6" borderId="0" xfId="0" applyNumberFormat="1" applyFont="1" applyFill="1" applyBorder="1" applyAlignment="1">
      <alignment vertical="center" shrinkToFit="1"/>
    </xf>
    <xf numFmtId="0" fontId="32" fillId="21" borderId="0" xfId="0" applyFont="1" applyFill="1" applyBorder="1"/>
    <xf numFmtId="185" fontId="37" fillId="21" borderId="0" xfId="0" applyNumberFormat="1" applyFont="1" applyFill="1" applyBorder="1" applyAlignment="1">
      <alignment vertical="center" shrinkToFit="1"/>
    </xf>
    <xf numFmtId="185" fontId="33" fillId="0" borderId="0" xfId="0" applyNumberFormat="1" applyFont="1" applyBorder="1"/>
    <xf numFmtId="0" fontId="38" fillId="0" borderId="0" xfId="0" applyNumberFormat="1" applyFont="1" applyBorder="1" applyAlignment="1">
      <alignment horizontal="right" vertical="center"/>
    </xf>
    <xf numFmtId="3" fontId="29" fillId="0" borderId="0" xfId="0" applyNumberFormat="1" applyFont="1" applyBorder="1"/>
    <xf numFmtId="0" fontId="29" fillId="0" borderId="0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wrapText="1" shrinkToFit="1"/>
    </xf>
    <xf numFmtId="185" fontId="36" fillId="0" borderId="0" xfId="0" applyNumberFormat="1" applyFont="1" applyBorder="1" applyAlignment="1">
      <alignment vertical="center"/>
    </xf>
    <xf numFmtId="185" fontId="29" fillId="0" borderId="0" xfId="0" applyNumberFormat="1" applyFont="1" applyBorder="1" applyAlignment="1">
      <alignment shrinkToFit="1"/>
    </xf>
    <xf numFmtId="0" fontId="29" fillId="0" borderId="0" xfId="0" applyFont="1" applyBorder="1" applyAlignment="1">
      <alignment vertical="center" shrinkToFit="1"/>
    </xf>
    <xf numFmtId="176" fontId="39" fillId="0" borderId="0" xfId="0" applyNumberFormat="1" applyFont="1" applyFill="1" applyBorder="1" applyAlignment="1">
      <alignment horizontal="right" vertical="center"/>
    </xf>
    <xf numFmtId="9" fontId="29" fillId="0" borderId="0" xfId="44" applyFont="1" applyBorder="1" applyAlignment="1">
      <alignment horizontal="left"/>
    </xf>
    <xf numFmtId="176" fontId="36" fillId="0" borderId="0" xfId="0" applyNumberFormat="1" applyFont="1" applyBorder="1" applyAlignment="1">
      <alignment horizontal="right" vertical="center" shrinkToFit="1"/>
    </xf>
    <xf numFmtId="0" fontId="40" fillId="0" borderId="0" xfId="0" applyFont="1" applyBorder="1"/>
    <xf numFmtId="176" fontId="33" fillId="0" borderId="0" xfId="0" applyNumberFormat="1" applyFont="1" applyFill="1" applyBorder="1" applyAlignment="1">
      <alignment horizontal="right" vertical="center"/>
    </xf>
    <xf numFmtId="185" fontId="33" fillId="0" borderId="0" xfId="0" applyNumberFormat="1" applyFont="1" applyFill="1" applyBorder="1" applyAlignment="1">
      <alignment horizontal="right" vertical="center"/>
    </xf>
    <xf numFmtId="0" fontId="29" fillId="0" borderId="0" xfId="0" applyFont="1" applyBorder="1" applyAlignment="1">
      <alignment horizontal="center"/>
    </xf>
    <xf numFmtId="202" fontId="29" fillId="0" borderId="0" xfId="0" applyNumberFormat="1" applyFont="1" applyBorder="1" applyAlignment="1">
      <alignment horizontal="left"/>
    </xf>
    <xf numFmtId="0" fontId="29" fillId="0" borderId="0" xfId="0" applyNumberFormat="1" applyFont="1" applyBorder="1"/>
    <xf numFmtId="176" fontId="29" fillId="0" borderId="0" xfId="0" applyNumberFormat="1" applyFont="1" applyFill="1" applyBorder="1" applyAlignment="1">
      <alignment horizontal="right" vertical="center"/>
    </xf>
    <xf numFmtId="176" fontId="29" fillId="0" borderId="0" xfId="33" applyNumberFormat="1" applyFont="1" applyFill="1" applyBorder="1" applyAlignment="1" applyProtection="1">
      <alignment horizontal="right" vertical="center"/>
    </xf>
    <xf numFmtId="0" fontId="40" fillId="0" borderId="0" xfId="0" applyFont="1" applyBorder="1" applyAlignment="1">
      <alignment vertical="center"/>
    </xf>
    <xf numFmtId="183" fontId="39" fillId="0" borderId="0" xfId="0" applyNumberFormat="1" applyFont="1" applyBorder="1"/>
    <xf numFmtId="0" fontId="29" fillId="0" borderId="0" xfId="0" applyFont="1" applyBorder="1" applyAlignment="1"/>
    <xf numFmtId="189" fontId="29" fillId="0" borderId="0" xfId="0" applyNumberFormat="1" applyFont="1" applyBorder="1" applyAlignment="1">
      <alignment vertical="center" shrinkToFit="1"/>
    </xf>
    <xf numFmtId="189" fontId="29" fillId="0" borderId="0" xfId="0" applyNumberFormat="1" applyFont="1" applyBorder="1" applyAlignment="1">
      <alignment horizontal="right"/>
    </xf>
    <xf numFmtId="189" fontId="30" fillId="0" borderId="0" xfId="0" applyNumberFormat="1" applyFont="1" applyBorder="1" applyAlignment="1">
      <alignment horizontal="right"/>
    </xf>
    <xf numFmtId="189" fontId="35" fillId="0" borderId="0" xfId="0" applyNumberFormat="1" applyFont="1" applyBorder="1" applyAlignment="1">
      <alignment horizontal="left" vertical="center"/>
    </xf>
    <xf numFmtId="176" fontId="40" fillId="0" borderId="0" xfId="0" applyNumberFormat="1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0" fontId="41" fillId="0" borderId="0" xfId="0" applyFont="1" applyFill="1" applyAlignment="1">
      <alignment horizontal="right" vertical="center"/>
    </xf>
    <xf numFmtId="0" fontId="41" fillId="0" borderId="54" xfId="0" applyFont="1" applyFill="1" applyBorder="1" applyAlignment="1">
      <alignment horizontal="center" vertical="center"/>
    </xf>
    <xf numFmtId="0" fontId="41" fillId="0" borderId="47" xfId="0" applyFont="1" applyFill="1" applyBorder="1" applyAlignment="1">
      <alignment horizontal="center" vertical="center"/>
    </xf>
    <xf numFmtId="0" fontId="41" fillId="0" borderId="56" xfId="0" applyFont="1" applyFill="1" applyBorder="1" applyAlignment="1">
      <alignment horizontal="center" vertical="center"/>
    </xf>
    <xf numFmtId="0" fontId="41" fillId="0" borderId="57" xfId="0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2" fillId="0" borderId="64" xfId="0" applyFont="1" applyFill="1" applyBorder="1" applyAlignment="1">
      <alignment horizontal="center" vertical="center"/>
    </xf>
    <xf numFmtId="0" fontId="41" fillId="0" borderId="50" xfId="0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77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37" xfId="0" applyFont="1" applyFill="1" applyBorder="1" applyAlignment="1">
      <alignment horizontal="center" vertical="center"/>
    </xf>
    <xf numFmtId="0" fontId="41" fillId="0" borderId="50" xfId="0" applyFont="1" applyFill="1" applyBorder="1" applyAlignment="1">
      <alignment horizontal="center" vertical="center" textRotation="255" wrapText="1"/>
    </xf>
    <xf numFmtId="0" fontId="42" fillId="0" borderId="11" xfId="0" applyFont="1" applyFill="1" applyBorder="1" applyAlignment="1">
      <alignment horizontal="distributed" vertical="center"/>
    </xf>
    <xf numFmtId="176" fontId="41" fillId="0" borderId="18" xfId="0" applyNumberFormat="1" applyFont="1" applyFill="1" applyBorder="1" applyAlignment="1">
      <alignment horizontal="right" vertical="center"/>
    </xf>
    <xf numFmtId="196" fontId="41" fillId="0" borderId="18" xfId="0" applyNumberFormat="1" applyFont="1" applyFill="1" applyBorder="1" applyAlignment="1">
      <alignment vertical="center"/>
    </xf>
    <xf numFmtId="196" fontId="41" fillId="0" borderId="0" xfId="0" applyNumberFormat="1" applyFont="1" applyFill="1" applyBorder="1" applyAlignment="1">
      <alignment vertical="center"/>
    </xf>
    <xf numFmtId="196" fontId="41" fillId="0" borderId="28" xfId="0" applyNumberFormat="1" applyFont="1" applyFill="1" applyBorder="1" applyAlignment="1">
      <alignment vertical="center"/>
    </xf>
    <xf numFmtId="0" fontId="41" fillId="0" borderId="0" xfId="0" applyFont="1" applyFill="1" applyAlignment="1"/>
    <xf numFmtId="0" fontId="41" fillId="0" borderId="0" xfId="0" applyFont="1" applyFill="1" applyBorder="1" applyAlignment="1">
      <alignment horizontal="center" vertical="top" textRotation="255" wrapText="1" indent="2"/>
    </xf>
    <xf numFmtId="0" fontId="41" fillId="0" borderId="0" xfId="0" applyFont="1" applyFill="1" applyBorder="1" applyAlignment="1">
      <alignment horizontal="justify" vertical="center"/>
    </xf>
    <xf numFmtId="0" fontId="41" fillId="0" borderId="16" xfId="0" applyFont="1" applyFill="1" applyBorder="1" applyAlignment="1">
      <alignment vertical="center"/>
    </xf>
    <xf numFmtId="183" fontId="41" fillId="0" borderId="0" xfId="0" applyNumberFormat="1" applyFont="1" applyFill="1" applyBorder="1" applyAlignment="1">
      <alignment vertical="center"/>
    </xf>
    <xf numFmtId="188" fontId="41" fillId="0" borderId="0" xfId="0" applyNumberFormat="1" applyFont="1" applyFill="1" applyBorder="1" applyAlignment="1">
      <alignment vertical="center"/>
    </xf>
    <xf numFmtId="0" fontId="41" fillId="0" borderId="43" xfId="0" applyFont="1" applyFill="1" applyBorder="1" applyAlignment="1">
      <alignment horizontal="distributed" vertical="center" justifyLastLine="1"/>
    </xf>
    <xf numFmtId="185" fontId="41" fillId="0" borderId="0" xfId="0" applyNumberFormat="1" applyFont="1" applyFill="1" applyBorder="1" applyAlignment="1">
      <alignment vertical="center"/>
    </xf>
    <xf numFmtId="185" fontId="41" fillId="0" borderId="28" xfId="0" applyNumberFormat="1" applyFont="1" applyFill="1" applyBorder="1" applyAlignment="1">
      <alignment vertical="center"/>
    </xf>
    <xf numFmtId="176" fontId="41" fillId="0" borderId="0" xfId="0" applyNumberFormat="1" applyFont="1" applyFill="1" applyBorder="1" applyAlignment="1">
      <alignment horizontal="right" vertical="center"/>
    </xf>
    <xf numFmtId="191" fontId="41" fillId="0" borderId="0" xfId="0" applyNumberFormat="1" applyFont="1" applyFill="1" applyBorder="1" applyAlignment="1">
      <alignment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1" fillId="0" borderId="60" xfId="0" applyFont="1" applyFill="1" applyBorder="1" applyAlignment="1">
      <alignment horizontal="center" vertical="center" textRotation="255"/>
    </xf>
    <xf numFmtId="0" fontId="41" fillId="0" borderId="0" xfId="0" applyFont="1" applyFill="1" applyBorder="1" applyAlignment="1">
      <alignment horizontal="center" vertical="center" textRotation="255"/>
    </xf>
    <xf numFmtId="189" fontId="41" fillId="0" borderId="0" xfId="0" applyNumberFormat="1" applyFont="1" applyFill="1" applyBorder="1" applyAlignment="1">
      <alignment vertical="center"/>
    </xf>
    <xf numFmtId="210" fontId="41" fillId="0" borderId="0" xfId="0" applyNumberFormat="1" applyFont="1" applyFill="1" applyBorder="1" applyAlignment="1">
      <alignment vertical="center"/>
    </xf>
    <xf numFmtId="178" fontId="41" fillId="0" borderId="0" xfId="0" applyNumberFormat="1" applyFont="1" applyFill="1" applyBorder="1" applyAlignment="1">
      <alignment vertical="center"/>
    </xf>
    <xf numFmtId="0" fontId="41" fillId="0" borderId="0" xfId="0" applyFont="1" applyFill="1" applyBorder="1" applyAlignment="1">
      <alignment horizontal="justify" vertical="center" indent="1"/>
    </xf>
    <xf numFmtId="0" fontId="41" fillId="0" borderId="16" xfId="0" applyFont="1" applyFill="1" applyBorder="1" applyAlignment="1">
      <alignment horizontal="justify" vertical="center" indent="1"/>
    </xf>
    <xf numFmtId="0" fontId="41" fillId="0" borderId="50" xfId="0" applyFont="1" applyFill="1" applyBorder="1" applyAlignment="1">
      <alignment vertical="center" shrinkToFit="1"/>
    </xf>
    <xf numFmtId="0" fontId="41" fillId="0" borderId="10" xfId="0" applyFont="1" applyFill="1" applyBorder="1" applyAlignment="1">
      <alignment vertical="center" shrinkToFit="1"/>
    </xf>
    <xf numFmtId="0" fontId="41" fillId="0" borderId="38" xfId="0" applyFont="1" applyFill="1" applyBorder="1" applyAlignment="1">
      <alignment horizontal="distributed" vertical="center" wrapText="1" justifyLastLine="1"/>
    </xf>
    <xf numFmtId="0" fontId="41" fillId="0" borderId="18" xfId="0" applyFont="1" applyFill="1" applyBorder="1" applyAlignment="1">
      <alignment horizontal="distributed" vertical="center" wrapText="1" justifyLastLine="1"/>
    </xf>
    <xf numFmtId="0" fontId="41" fillId="0" borderId="21" xfId="0" applyFont="1" applyFill="1" applyBorder="1" applyAlignment="1">
      <alignment horizontal="distributed" vertical="center" wrapText="1" justifyLastLine="1"/>
    </xf>
    <xf numFmtId="176" fontId="41" fillId="0" borderId="0" xfId="34" applyNumberFormat="1" applyFont="1" applyFill="1" applyBorder="1" applyAlignment="1" applyProtection="1">
      <alignment horizontal="right" vertical="center"/>
    </xf>
    <xf numFmtId="196" fontId="41" fillId="0" borderId="0" xfId="0" applyNumberFormat="1" applyFont="1" applyFill="1" applyBorder="1" applyAlignment="1">
      <alignment vertical="center"/>
    </xf>
    <xf numFmtId="196" fontId="41" fillId="0" borderId="28" xfId="0" applyNumberFormat="1" applyFont="1" applyFill="1" applyBorder="1" applyAlignment="1">
      <alignment horizontal="right" vertical="center"/>
    </xf>
    <xf numFmtId="0" fontId="41" fillId="0" borderId="27" xfId="0" applyFont="1" applyFill="1" applyBorder="1" applyAlignment="1">
      <alignment horizontal="distributed" vertical="center" wrapText="1" justifyLastLine="1"/>
    </xf>
    <xf numFmtId="0" fontId="41" fillId="0" borderId="0" xfId="0" applyFont="1" applyFill="1" applyBorder="1" applyAlignment="1">
      <alignment horizontal="distributed" vertical="center" wrapText="1" justifyLastLine="1"/>
    </xf>
    <xf numFmtId="0" fontId="41" fillId="0" borderId="16" xfId="0" applyFont="1" applyFill="1" applyBorder="1" applyAlignment="1">
      <alignment horizontal="distributed" vertical="center" wrapText="1" justifyLastLine="1"/>
    </xf>
    <xf numFmtId="0" fontId="41" fillId="0" borderId="42" xfId="0" applyFont="1" applyFill="1" applyBorder="1" applyAlignment="1">
      <alignment horizontal="center" vertical="center"/>
    </xf>
    <xf numFmtId="0" fontId="41" fillId="0" borderId="43" xfId="0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vertical="center"/>
    </xf>
    <xf numFmtId="0" fontId="41" fillId="0" borderId="42" xfId="0" applyFont="1" applyFill="1" applyBorder="1" applyAlignment="1">
      <alignment horizontal="distributed" vertical="center" justifyLastLine="1"/>
    </xf>
    <xf numFmtId="186" fontId="41" fillId="0" borderId="0" xfId="0" applyNumberFormat="1" applyFont="1" applyFill="1" applyBorder="1" applyAlignment="1">
      <alignment vertical="center"/>
    </xf>
    <xf numFmtId="0" fontId="41" fillId="0" borderId="31" xfId="0" applyFont="1" applyFill="1" applyBorder="1" applyAlignment="1">
      <alignment horizontal="justify" vertical="center" indent="1"/>
    </xf>
    <xf numFmtId="0" fontId="41" fillId="0" borderId="36" xfId="0" applyFont="1" applyFill="1" applyBorder="1" applyAlignment="1">
      <alignment horizontal="justify" vertical="center" indent="1"/>
    </xf>
    <xf numFmtId="0" fontId="41" fillId="0" borderId="32" xfId="0" applyFont="1" applyFill="1" applyBorder="1" applyAlignment="1">
      <alignment horizontal="justify" vertical="center" indent="1"/>
    </xf>
    <xf numFmtId="0" fontId="41" fillId="0" borderId="36" xfId="0" applyFont="1" applyFill="1" applyBorder="1" applyAlignment="1">
      <alignment vertical="center"/>
    </xf>
    <xf numFmtId="0" fontId="41" fillId="0" borderId="29" xfId="0" applyFont="1" applyFill="1" applyBorder="1" applyAlignment="1">
      <alignment vertical="center"/>
    </xf>
    <xf numFmtId="0" fontId="41" fillId="0" borderId="33" xfId="0" applyFont="1" applyFill="1" applyBorder="1" applyAlignment="1">
      <alignment vertical="center"/>
    </xf>
    <xf numFmtId="0" fontId="41" fillId="0" borderId="0" xfId="0" applyFont="1" applyFill="1" applyBorder="1" applyAlignment="1">
      <alignment horizontal="right" vertical="center"/>
    </xf>
    <xf numFmtId="0" fontId="41" fillId="0" borderId="0" xfId="0" applyFont="1" applyFill="1" applyAlignment="1">
      <alignment horizontal="left" vertical="center"/>
    </xf>
    <xf numFmtId="0" fontId="41" fillId="0" borderId="58" xfId="0" applyFont="1" applyFill="1" applyBorder="1" applyAlignment="1">
      <alignment horizontal="center" vertical="center"/>
    </xf>
    <xf numFmtId="0" fontId="41" fillId="0" borderId="55" xfId="0" applyFont="1" applyFill="1" applyBorder="1" applyAlignment="1">
      <alignment horizontal="center" vertical="center"/>
    </xf>
    <xf numFmtId="0" fontId="42" fillId="0" borderId="49" xfId="0" applyFont="1" applyFill="1" applyBorder="1" applyAlignment="1">
      <alignment horizontal="center" vertical="center"/>
    </xf>
    <xf numFmtId="0" fontId="42" fillId="0" borderId="48" xfId="0" applyFont="1" applyFill="1" applyBorder="1" applyAlignment="1">
      <alignment horizontal="center" vertical="center"/>
    </xf>
    <xf numFmtId="0" fontId="41" fillId="0" borderId="63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77" xfId="0" applyFont="1" applyFill="1" applyBorder="1" applyAlignment="1">
      <alignment horizontal="center" vertical="center"/>
    </xf>
    <xf numFmtId="0" fontId="41" fillId="0" borderId="22" xfId="0" applyFont="1" applyFill="1" applyBorder="1" applyAlignment="1">
      <alignment horizontal="center" vertical="center"/>
    </xf>
    <xf numFmtId="0" fontId="41" fillId="0" borderId="38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  <xf numFmtId="0" fontId="42" fillId="0" borderId="30" xfId="0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horizontal="distributed" vertical="center" justifyLastLine="1"/>
    </xf>
    <xf numFmtId="0" fontId="41" fillId="0" borderId="0" xfId="0" applyFont="1" applyFill="1" applyBorder="1" applyAlignment="1">
      <alignment horizontal="distributed" vertical="center" justifyLastLine="1"/>
    </xf>
    <xf numFmtId="0" fontId="41" fillId="0" borderId="16" xfId="0" applyFont="1" applyFill="1" applyBorder="1" applyAlignment="1">
      <alignment horizontal="distributed" vertical="center" justifyLastLine="1"/>
    </xf>
    <xf numFmtId="185" fontId="41" fillId="0" borderId="0" xfId="0" applyNumberFormat="1" applyFont="1" applyFill="1" applyBorder="1" applyAlignment="1">
      <alignment horizontal="right" vertical="center" shrinkToFit="1"/>
    </xf>
    <xf numFmtId="189" fontId="41" fillId="0" borderId="0" xfId="0" applyNumberFormat="1" applyFont="1" applyFill="1" applyBorder="1" applyAlignment="1">
      <alignment horizontal="right" vertical="center"/>
    </xf>
    <xf numFmtId="185" fontId="41" fillId="0" borderId="28" xfId="0" applyNumberFormat="1" applyFont="1" applyFill="1" applyBorder="1" applyAlignment="1">
      <alignment horizontal="right" vertical="center"/>
    </xf>
    <xf numFmtId="0" fontId="41" fillId="0" borderId="27" xfId="0" applyFont="1" applyFill="1" applyBorder="1" applyAlignment="1">
      <alignment horizontal="distributed" vertical="center"/>
    </xf>
    <xf numFmtId="0" fontId="41" fillId="0" borderId="0" xfId="0" applyFont="1" applyFill="1" applyBorder="1" applyAlignment="1">
      <alignment horizontal="distributed" vertical="center"/>
    </xf>
    <xf numFmtId="185" fontId="41" fillId="0" borderId="0" xfId="0" applyNumberFormat="1" applyFont="1" applyFill="1" applyBorder="1" applyAlignment="1">
      <alignment horizontal="right" vertical="center"/>
    </xf>
    <xf numFmtId="0" fontId="41" fillId="0" borderId="31" xfId="0" applyFont="1" applyFill="1" applyBorder="1" applyAlignment="1">
      <alignment horizontal="distributed" vertical="center"/>
    </xf>
    <xf numFmtId="0" fontId="41" fillId="0" borderId="29" xfId="0" applyFont="1" applyFill="1" applyBorder="1" applyAlignment="1">
      <alignment horizontal="distributed" vertical="center"/>
    </xf>
    <xf numFmtId="189" fontId="41" fillId="0" borderId="29" xfId="0" applyNumberFormat="1" applyFont="1" applyFill="1" applyBorder="1" applyAlignment="1">
      <alignment horizontal="right" vertical="center"/>
    </xf>
    <xf numFmtId="185" fontId="41" fillId="0" borderId="29" xfId="0" applyNumberFormat="1" applyFont="1" applyFill="1" applyBorder="1" applyAlignment="1">
      <alignment horizontal="right" vertical="center"/>
    </xf>
    <xf numFmtId="185" fontId="41" fillId="0" borderId="33" xfId="0" applyNumberFormat="1" applyFont="1" applyFill="1" applyBorder="1" applyAlignment="1">
      <alignment horizontal="right" vertical="center"/>
    </xf>
    <xf numFmtId="0" fontId="43" fillId="0" borderId="0" xfId="0" applyFont="1" applyFill="1"/>
    <xf numFmtId="0" fontId="43" fillId="0" borderId="0" xfId="0" applyFont="1" applyFill="1" applyAlignment="1">
      <alignment vertical="center"/>
    </xf>
    <xf numFmtId="0" fontId="41" fillId="0" borderId="24" xfId="0" applyFont="1" applyFill="1" applyBorder="1" applyAlignment="1">
      <alignment horizontal="center" vertical="center"/>
    </xf>
    <xf numFmtId="0" fontId="41" fillId="0" borderId="73" xfId="0" applyFont="1" applyFill="1" applyBorder="1" applyAlignment="1">
      <alignment horizontal="center" vertical="center"/>
    </xf>
    <xf numFmtId="0" fontId="41" fillId="0" borderId="25" xfId="0" applyFont="1" applyFill="1" applyBorder="1" applyAlignment="1">
      <alignment horizontal="center" vertical="center"/>
    </xf>
    <xf numFmtId="0" fontId="41" fillId="0" borderId="49" xfId="0" applyFont="1" applyFill="1" applyBorder="1" applyAlignment="1">
      <alignment horizontal="center" vertical="center"/>
    </xf>
    <xf numFmtId="0" fontId="42" fillId="0" borderId="82" xfId="0" applyFont="1" applyFill="1" applyBorder="1" applyAlignment="1">
      <alignment horizontal="center" vertical="center"/>
    </xf>
    <xf numFmtId="0" fontId="42" fillId="0" borderId="80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2" fillId="0" borderId="83" xfId="0" applyFont="1" applyFill="1" applyBorder="1" applyAlignment="1">
      <alignment horizontal="center" vertical="center"/>
    </xf>
    <xf numFmtId="0" fontId="42" fillId="0" borderId="79" xfId="0" applyFont="1" applyFill="1" applyBorder="1" applyAlignment="1">
      <alignment horizontal="center" vertical="center"/>
    </xf>
    <xf numFmtId="0" fontId="43" fillId="0" borderId="38" xfId="0" applyFont="1" applyFill="1" applyBorder="1" applyAlignment="1">
      <alignment horizontal="center"/>
    </xf>
    <xf numFmtId="0" fontId="43" fillId="0" borderId="21" xfId="0" applyFont="1" applyFill="1" applyBorder="1" applyAlignment="1">
      <alignment horizontal="center"/>
    </xf>
    <xf numFmtId="0" fontId="42" fillId="0" borderId="12" xfId="0" applyFont="1" applyFill="1" applyBorder="1" applyAlignment="1">
      <alignment horizontal="distributed" vertical="center"/>
    </xf>
    <xf numFmtId="0" fontId="42" fillId="0" borderId="18" xfId="0" applyFont="1" applyFill="1" applyBorder="1" applyAlignment="1">
      <alignment horizontal="distributed" vertical="center"/>
    </xf>
    <xf numFmtId="0" fontId="42" fillId="0" borderId="21" xfId="0" applyFont="1" applyFill="1" applyBorder="1" applyAlignment="1">
      <alignment horizontal="distributed" vertical="center"/>
    </xf>
    <xf numFmtId="185" fontId="41" fillId="0" borderId="18" xfId="0" applyNumberFormat="1" applyFont="1" applyFill="1" applyBorder="1" applyAlignment="1">
      <alignment horizontal="right" vertical="center" shrinkToFit="1"/>
    </xf>
    <xf numFmtId="197" fontId="41" fillId="0" borderId="18" xfId="0" applyNumberFormat="1" applyFont="1" applyFill="1" applyBorder="1" applyAlignment="1">
      <alignment horizontal="right" vertical="center"/>
    </xf>
    <xf numFmtId="197" fontId="41" fillId="0" borderId="0" xfId="0" applyNumberFormat="1" applyFont="1" applyFill="1" applyBorder="1" applyAlignment="1">
      <alignment horizontal="right" vertical="center"/>
    </xf>
    <xf numFmtId="197" fontId="41" fillId="0" borderId="84" xfId="0" applyNumberFormat="1" applyFont="1" applyFill="1" applyBorder="1" applyAlignment="1">
      <alignment horizontal="right" vertical="center"/>
    </xf>
    <xf numFmtId="0" fontId="41" fillId="0" borderId="27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3" fillId="0" borderId="15" xfId="0" applyFont="1" applyFill="1" applyBorder="1"/>
    <xf numFmtId="0" fontId="41" fillId="0" borderId="0" xfId="0" applyFont="1" applyFill="1" applyBorder="1" applyAlignment="1">
      <alignment horizontal="distributed" vertical="center"/>
    </xf>
    <xf numFmtId="0" fontId="41" fillId="0" borderId="16" xfId="0" applyFont="1" applyFill="1" applyBorder="1" applyAlignment="1">
      <alignment horizontal="distributed" vertical="center"/>
    </xf>
    <xf numFmtId="0" fontId="41" fillId="0" borderId="15" xfId="0" applyFont="1" applyFill="1" applyBorder="1" applyAlignment="1">
      <alignment horizontal="right" vertical="center"/>
    </xf>
    <xf numFmtId="0" fontId="41" fillId="0" borderId="16" xfId="0" applyFont="1" applyFill="1" applyBorder="1" applyAlignment="1">
      <alignment horizontal="distributed" vertical="center"/>
    </xf>
    <xf numFmtId="0" fontId="44" fillId="0" borderId="16" xfId="0" applyFont="1" applyFill="1" applyBorder="1" applyAlignment="1">
      <alignment horizontal="distributed" vertical="center"/>
    </xf>
    <xf numFmtId="0" fontId="43" fillId="0" borderId="0" xfId="0" applyFont="1" applyFill="1" applyBorder="1"/>
    <xf numFmtId="0" fontId="41" fillId="0" borderId="15" xfId="0" applyFont="1" applyFill="1" applyBorder="1" applyAlignment="1">
      <alignment horizontal="right" vertical="center" indent="1"/>
    </xf>
    <xf numFmtId="0" fontId="41" fillId="0" borderId="0" xfId="0" applyFont="1" applyFill="1" applyBorder="1" applyAlignment="1">
      <alignment horizontal="distributed" vertical="center" indent="1"/>
    </xf>
    <xf numFmtId="0" fontId="43" fillId="0" borderId="26" xfId="0" applyFont="1" applyFill="1" applyBorder="1" applyAlignment="1">
      <alignment horizontal="center"/>
    </xf>
    <xf numFmtId="0" fontId="43" fillId="0" borderId="19" xfId="0" applyFont="1" applyFill="1" applyBorder="1" applyAlignment="1">
      <alignment horizontal="center"/>
    </xf>
    <xf numFmtId="0" fontId="41" fillId="0" borderId="14" xfId="0" applyFont="1" applyFill="1" applyBorder="1" applyAlignment="1">
      <alignment horizontal="right" vertical="center"/>
    </xf>
    <xf numFmtId="0" fontId="41" fillId="0" borderId="17" xfId="0" applyFont="1" applyFill="1" applyBorder="1" applyAlignment="1">
      <alignment horizontal="distributed" vertical="center"/>
    </xf>
    <xf numFmtId="0" fontId="44" fillId="0" borderId="19" xfId="0" applyFont="1" applyFill="1" applyBorder="1" applyAlignment="1">
      <alignment horizontal="distributed" vertical="center"/>
    </xf>
    <xf numFmtId="0" fontId="43" fillId="0" borderId="27" xfId="0" applyFont="1" applyFill="1" applyBorder="1" applyAlignment="1">
      <alignment horizontal="center"/>
    </xf>
    <xf numFmtId="0" fontId="43" fillId="0" borderId="16" xfId="0" applyFont="1" applyFill="1" applyBorder="1" applyAlignment="1">
      <alignment horizontal="center"/>
    </xf>
    <xf numFmtId="0" fontId="41" fillId="0" borderId="15" xfId="0" applyFont="1" applyFill="1" applyBorder="1" applyAlignment="1">
      <alignment horizontal="left" vertical="center" indent="1"/>
    </xf>
    <xf numFmtId="0" fontId="41" fillId="0" borderId="15" xfId="0" applyFont="1" applyFill="1" applyBorder="1" applyAlignment="1">
      <alignment horizontal="left" vertical="center"/>
    </xf>
    <xf numFmtId="0" fontId="41" fillId="0" borderId="15" xfId="0" applyFont="1" applyFill="1" applyBorder="1" applyAlignment="1">
      <alignment horizontal="center" vertical="center"/>
    </xf>
    <xf numFmtId="185" fontId="41" fillId="0" borderId="74" xfId="0" applyNumberFormat="1" applyFont="1" applyFill="1" applyBorder="1" applyAlignment="1">
      <alignment vertical="center"/>
    </xf>
    <xf numFmtId="0" fontId="45" fillId="0" borderId="75" xfId="0" applyFont="1" applyFill="1" applyBorder="1" applyAlignment="1">
      <alignment horizontal="center" vertical="center"/>
    </xf>
    <xf numFmtId="0" fontId="45" fillId="0" borderId="62" xfId="0" applyFont="1" applyFill="1" applyBorder="1" applyAlignment="1">
      <alignment horizontal="center" vertical="center"/>
    </xf>
    <xf numFmtId="0" fontId="45" fillId="0" borderId="76" xfId="0" applyFont="1" applyFill="1" applyBorder="1" applyAlignment="1">
      <alignment horizontal="center" vertical="center"/>
    </xf>
    <xf numFmtId="185" fontId="41" fillId="0" borderId="62" xfId="0" applyNumberFormat="1" applyFont="1" applyFill="1" applyBorder="1" applyAlignment="1">
      <alignment horizontal="right" vertical="center"/>
    </xf>
    <xf numFmtId="197" fontId="41" fillId="0" borderId="62" xfId="0" applyNumberFormat="1" applyFont="1" applyFill="1" applyBorder="1" applyAlignment="1">
      <alignment horizontal="right" vertical="center"/>
    </xf>
    <xf numFmtId="185" fontId="41" fillId="0" borderId="81" xfId="0" applyNumberFormat="1" applyFont="1" applyFill="1" applyBorder="1" applyAlignment="1">
      <alignment vertical="center"/>
    </xf>
    <xf numFmtId="197" fontId="41" fillId="0" borderId="85" xfId="0" applyNumberFormat="1" applyFont="1" applyFill="1" applyBorder="1" applyAlignment="1">
      <alignment horizontal="right" vertical="center"/>
    </xf>
    <xf numFmtId="0" fontId="41" fillId="0" borderId="78" xfId="0" applyFont="1" applyFill="1" applyBorder="1" applyAlignment="1">
      <alignment horizontal="center" vertical="center"/>
    </xf>
    <xf numFmtId="0" fontId="42" fillId="0" borderId="55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1" fillId="0" borderId="60" xfId="0" applyFont="1" applyFill="1" applyBorder="1" applyAlignment="1">
      <alignment horizontal="distributed" vertical="center"/>
    </xf>
    <xf numFmtId="0" fontId="41" fillId="0" borderId="11" xfId="0" applyFont="1" applyFill="1" applyBorder="1" applyAlignment="1">
      <alignment horizontal="distributed" vertical="center"/>
    </xf>
    <xf numFmtId="185" fontId="41" fillId="0" borderId="18" xfId="0" applyNumberFormat="1" applyFont="1" applyFill="1" applyBorder="1" applyAlignment="1">
      <alignment horizontal="right" vertical="center"/>
    </xf>
    <xf numFmtId="185" fontId="41" fillId="0" borderId="30" xfId="0" applyNumberFormat="1" applyFont="1" applyFill="1" applyBorder="1" applyAlignment="1">
      <alignment horizontal="right" vertical="center"/>
    </xf>
    <xf numFmtId="0" fontId="43" fillId="0" borderId="27" xfId="0" applyFont="1" applyFill="1" applyBorder="1"/>
    <xf numFmtId="0" fontId="43" fillId="0" borderId="0" xfId="0" applyFont="1" applyFill="1" applyBorder="1" applyAlignment="1">
      <alignment horizontal="distributed" vertical="center"/>
    </xf>
    <xf numFmtId="0" fontId="41" fillId="0" borderId="42" xfId="0" applyFont="1" applyFill="1" applyBorder="1" applyAlignment="1">
      <alignment horizontal="distributed" vertical="center"/>
    </xf>
    <xf numFmtId="0" fontId="41" fillId="0" borderId="43" xfId="0" applyFont="1" applyFill="1" applyBorder="1" applyAlignment="1">
      <alignment horizontal="distributed" vertical="center"/>
    </xf>
    <xf numFmtId="0" fontId="44" fillId="0" borderId="16" xfId="0" applyFont="1" applyFill="1" applyBorder="1" applyAlignment="1">
      <alignment horizontal="distributed" vertical="center"/>
    </xf>
    <xf numFmtId="0" fontId="43" fillId="0" borderId="31" xfId="0" applyFont="1" applyFill="1" applyBorder="1"/>
    <xf numFmtId="0" fontId="43" fillId="0" borderId="29" xfId="0" applyFont="1" applyFill="1" applyBorder="1" applyAlignment="1">
      <alignment horizontal="distributed" vertical="center"/>
    </xf>
    <xf numFmtId="0" fontId="41" fillId="0" borderId="32" xfId="0" applyFont="1" applyFill="1" applyBorder="1" applyAlignment="1">
      <alignment horizontal="distributed" vertical="center"/>
    </xf>
    <xf numFmtId="185" fontId="41" fillId="0" borderId="69" xfId="0" applyNumberFormat="1" applyFont="1" applyFill="1" applyBorder="1" applyAlignment="1">
      <alignment horizontal="right" vertical="center"/>
    </xf>
    <xf numFmtId="185" fontId="41" fillId="0" borderId="86" xfId="0" applyNumberFormat="1" applyFont="1" applyFill="1" applyBorder="1" applyAlignment="1">
      <alignment horizontal="right" vertical="center"/>
    </xf>
    <xf numFmtId="0" fontId="41" fillId="0" borderId="0" xfId="0" applyFont="1" applyFill="1" applyBorder="1"/>
    <xf numFmtId="0" fontId="41" fillId="0" borderId="0" xfId="0" applyFont="1" applyFill="1" applyBorder="1" applyAlignment="1">
      <alignment horizontal="right"/>
    </xf>
    <xf numFmtId="0" fontId="41" fillId="0" borderId="0" xfId="0" applyFont="1" applyFill="1"/>
    <xf numFmtId="0" fontId="41" fillId="0" borderId="10" xfId="0" applyFont="1" applyFill="1" applyBorder="1" applyAlignment="1">
      <alignment horizontal="center" vertical="center"/>
    </xf>
    <xf numFmtId="0" fontId="42" fillId="0" borderId="23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41" fillId="0" borderId="42" xfId="0" applyFont="1" applyFill="1" applyBorder="1" applyAlignment="1">
      <alignment horizontal="center" vertical="center" textRotation="255"/>
    </xf>
    <xf numFmtId="0" fontId="42" fillId="0" borderId="15" xfId="0" applyFont="1" applyFill="1" applyBorder="1" applyAlignment="1">
      <alignment horizontal="distributed" vertical="center"/>
    </xf>
    <xf numFmtId="0" fontId="42" fillId="0" borderId="0" xfId="0" applyFont="1" applyFill="1" applyBorder="1" applyAlignment="1">
      <alignment horizontal="distributed" vertical="center"/>
    </xf>
    <xf numFmtId="0" fontId="42" fillId="0" borderId="16" xfId="0" applyFont="1" applyFill="1" applyBorder="1" applyAlignment="1">
      <alignment horizontal="distributed" vertical="center"/>
    </xf>
    <xf numFmtId="186" fontId="41" fillId="0" borderId="0" xfId="0" applyNumberFormat="1" applyFont="1" applyFill="1" applyBorder="1" applyAlignment="1">
      <alignment horizontal="right" vertical="center" shrinkToFit="1"/>
    </xf>
    <xf numFmtId="185" fontId="42" fillId="0" borderId="0" xfId="0" applyNumberFormat="1" applyFont="1" applyFill="1" applyBorder="1" applyAlignment="1">
      <alignment horizontal="right" vertical="center" shrinkToFit="1"/>
    </xf>
    <xf numFmtId="186" fontId="42" fillId="0" borderId="28" xfId="0" applyNumberFormat="1" applyFont="1" applyFill="1" applyBorder="1" applyAlignment="1">
      <alignment horizontal="right" vertical="center" shrinkToFit="1"/>
    </xf>
    <xf numFmtId="0" fontId="41" fillId="0" borderId="15" xfId="0" applyFont="1" applyFill="1" applyBorder="1" applyAlignment="1">
      <alignment horizontal="distributed" vertical="center"/>
    </xf>
    <xf numFmtId="0" fontId="41" fillId="0" borderId="16" xfId="0" applyFont="1" applyFill="1" applyBorder="1" applyAlignment="1">
      <alignment horizontal="distributed" vertical="center" indent="1"/>
    </xf>
    <xf numFmtId="0" fontId="41" fillId="0" borderId="61" xfId="0" applyFont="1" applyFill="1" applyBorder="1" applyAlignment="1">
      <alignment horizontal="center" vertical="center" textRotation="255"/>
    </xf>
    <xf numFmtId="0" fontId="41" fillId="0" borderId="14" xfId="0" applyFont="1" applyFill="1" applyBorder="1" applyAlignment="1">
      <alignment horizontal="distributed" vertical="center"/>
    </xf>
    <xf numFmtId="0" fontId="41" fillId="0" borderId="17" xfId="0" applyFont="1" applyFill="1" applyBorder="1" applyAlignment="1">
      <alignment horizontal="distributed" vertical="center" indent="1"/>
    </xf>
    <xf numFmtId="0" fontId="41" fillId="0" borderId="19" xfId="0" applyFont="1" applyFill="1" applyBorder="1" applyAlignment="1">
      <alignment horizontal="distributed" vertical="center" indent="1"/>
    </xf>
    <xf numFmtId="0" fontId="42" fillId="0" borderId="28" xfId="0" applyFont="1" applyFill="1" applyBorder="1"/>
    <xf numFmtId="0" fontId="41" fillId="0" borderId="12" xfId="0" applyFont="1" applyFill="1" applyBorder="1" applyAlignment="1">
      <alignment horizontal="distributed" vertical="center"/>
    </xf>
    <xf numFmtId="0" fontId="41" fillId="0" borderId="18" xfId="0" applyFont="1" applyFill="1" applyBorder="1" applyAlignment="1">
      <alignment horizontal="distributed" vertical="center"/>
    </xf>
    <xf numFmtId="0" fontId="41" fillId="0" borderId="21" xfId="0" applyFont="1" applyFill="1" applyBorder="1" applyAlignment="1">
      <alignment horizontal="distributed" vertical="center"/>
    </xf>
    <xf numFmtId="0" fontId="41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distributed" vertical="center" textRotation="255"/>
    </xf>
    <xf numFmtId="185" fontId="42" fillId="0" borderId="28" xfId="0" applyNumberFormat="1" applyFont="1" applyFill="1" applyBorder="1" applyAlignment="1">
      <alignment horizontal="right" vertical="center" shrinkToFit="1"/>
    </xf>
    <xf numFmtId="0" fontId="41" fillId="0" borderId="26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justify" vertical="center" indent="1"/>
    </xf>
    <xf numFmtId="197" fontId="41" fillId="0" borderId="0" xfId="0" applyNumberFormat="1" applyFont="1" applyFill="1" applyBorder="1" applyAlignment="1">
      <alignment horizontal="right" vertical="center" shrinkToFit="1"/>
    </xf>
    <xf numFmtId="0" fontId="42" fillId="0" borderId="0" xfId="0" applyFont="1" applyFill="1" applyBorder="1"/>
    <xf numFmtId="0" fontId="41" fillId="0" borderId="31" xfId="0" applyFont="1" applyFill="1" applyBorder="1"/>
    <xf numFmtId="0" fontId="41" fillId="0" borderId="36" xfId="0" applyFont="1" applyFill="1" applyBorder="1"/>
    <xf numFmtId="183" fontId="41" fillId="0" borderId="29" xfId="0" applyNumberFormat="1" applyFont="1" applyFill="1" applyBorder="1" applyAlignment="1">
      <alignment horizontal="right" vertical="center"/>
    </xf>
    <xf numFmtId="49" fontId="41" fillId="0" borderId="29" xfId="0" applyNumberFormat="1" applyFont="1" applyFill="1" applyBorder="1" applyAlignment="1">
      <alignment vertical="center"/>
    </xf>
    <xf numFmtId="0" fontId="41" fillId="0" borderId="29" xfId="0" applyFont="1" applyFill="1" applyBorder="1"/>
    <xf numFmtId="189" fontId="42" fillId="0" borderId="29" xfId="0" applyNumberFormat="1" applyFont="1" applyFill="1" applyBorder="1" applyAlignment="1">
      <alignment horizontal="right" vertical="center"/>
    </xf>
    <xf numFmtId="49" fontId="42" fillId="0" borderId="33" xfId="0" applyNumberFormat="1" applyFont="1" applyFill="1" applyBorder="1" applyAlignment="1">
      <alignment vertical="center"/>
    </xf>
    <xf numFmtId="183" fontId="41" fillId="0" borderId="0" xfId="0" applyNumberFormat="1" applyFont="1" applyFill="1" applyBorder="1" applyAlignment="1">
      <alignment horizontal="right" vertical="center"/>
    </xf>
    <xf numFmtId="191" fontId="41" fillId="0" borderId="0" xfId="0" applyNumberFormat="1" applyFont="1" applyFill="1" applyBorder="1" applyAlignment="1">
      <alignment horizontal="right" vertical="center" shrinkToFit="1"/>
    </xf>
    <xf numFmtId="185" fontId="42" fillId="0" borderId="0" xfId="0" applyNumberFormat="1" applyFont="1" applyFill="1" applyBorder="1"/>
    <xf numFmtId="189" fontId="41" fillId="0" borderId="0" xfId="0" applyNumberFormat="1" applyFont="1" applyFill="1" applyBorder="1" applyAlignment="1">
      <alignment horizontal="right" vertical="center" shrinkToFit="1"/>
    </xf>
    <xf numFmtId="198" fontId="41" fillId="0" borderId="0" xfId="0" applyNumberFormat="1" applyFont="1" applyFill="1" applyBorder="1" applyAlignment="1">
      <alignment horizontal="right" vertical="center" shrinkToFit="1"/>
    </xf>
    <xf numFmtId="0" fontId="41" fillId="0" borderId="17" xfId="0" applyFont="1" applyFill="1" applyBorder="1" applyAlignment="1">
      <alignment horizontal="justify" vertical="center"/>
    </xf>
    <xf numFmtId="197" fontId="42" fillId="0" borderId="0" xfId="0" applyNumberFormat="1" applyFont="1" applyFill="1" applyBorder="1" applyAlignment="1">
      <alignment horizontal="right" vertical="center" shrinkToFit="1"/>
    </xf>
    <xf numFmtId="185" fontId="42" fillId="0" borderId="0" xfId="0" applyNumberFormat="1" applyFont="1" applyFill="1" applyBorder="1" applyAlignment="1">
      <alignment vertical="center" shrinkToFit="1"/>
    </xf>
    <xf numFmtId="209" fontId="41" fillId="0" borderId="0" xfId="0" applyNumberFormat="1" applyFont="1" applyFill="1" applyBorder="1" applyAlignment="1">
      <alignment horizontal="right" vertical="center" shrinkToFit="1"/>
    </xf>
    <xf numFmtId="205" fontId="41" fillId="0" borderId="0" xfId="0" applyNumberFormat="1" applyFont="1" applyFill="1" applyBorder="1" applyAlignment="1">
      <alignment horizontal="right" vertical="center" shrinkToFit="1"/>
    </xf>
    <xf numFmtId="191" fontId="42" fillId="0" borderId="28" xfId="0" applyNumberFormat="1" applyFont="1" applyFill="1" applyBorder="1" applyAlignment="1">
      <alignment horizontal="right" vertical="center" shrinkToFit="1"/>
    </xf>
    <xf numFmtId="186" fontId="42" fillId="0" borderId="90" xfId="0" applyNumberFormat="1" applyFont="1" applyFill="1" applyBorder="1" applyAlignment="1">
      <alignment horizontal="right" vertical="center" shrinkToFit="1"/>
    </xf>
    <xf numFmtId="196" fontId="41" fillId="0" borderId="0" xfId="0" applyNumberFormat="1" applyFont="1" applyFill="1" applyBorder="1" applyAlignment="1">
      <alignment horizontal="right" vertical="center" shrinkToFit="1"/>
    </xf>
    <xf numFmtId="0" fontId="41" fillId="0" borderId="17" xfId="0" applyFont="1" applyFill="1" applyBorder="1" applyAlignment="1">
      <alignment horizontal="justify" vertical="center" indent="1"/>
    </xf>
    <xf numFmtId="0" fontId="41" fillId="0" borderId="38" xfId="0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177" fontId="41" fillId="0" borderId="0" xfId="0" applyNumberFormat="1" applyFont="1" applyFill="1" applyBorder="1" applyAlignment="1">
      <alignment horizontal="right" vertical="center" shrinkToFit="1"/>
    </xf>
    <xf numFmtId="207" fontId="41" fillId="0" borderId="0" xfId="0" applyNumberFormat="1" applyFont="1" applyFill="1" applyBorder="1" applyAlignment="1">
      <alignment horizontal="right" vertical="center" shrinkToFit="1"/>
    </xf>
    <xf numFmtId="0" fontId="41" fillId="0" borderId="31" xfId="0" applyFont="1" applyFill="1" applyBorder="1" applyAlignment="1">
      <alignment vertical="center"/>
    </xf>
    <xf numFmtId="0" fontId="41" fillId="0" borderId="32" xfId="0" applyFont="1" applyFill="1" applyBorder="1" applyAlignment="1">
      <alignment vertical="center"/>
    </xf>
    <xf numFmtId="185" fontId="41" fillId="0" borderId="69" xfId="0" applyNumberFormat="1" applyFont="1" applyFill="1" applyBorder="1" applyAlignment="1">
      <alignment horizontal="right" vertical="center" shrinkToFit="1"/>
    </xf>
    <xf numFmtId="41" fontId="41" fillId="0" borderId="69" xfId="0" applyNumberFormat="1" applyFont="1" applyFill="1" applyBorder="1" applyAlignment="1">
      <alignment horizontal="right" vertical="center" shrinkToFit="1"/>
    </xf>
    <xf numFmtId="185" fontId="41" fillId="0" borderId="29" xfId="0" applyNumberFormat="1" applyFont="1" applyFill="1" applyBorder="1" applyAlignment="1">
      <alignment horizontal="right" vertical="center" shrinkToFit="1"/>
    </xf>
    <xf numFmtId="185" fontId="42" fillId="0" borderId="69" xfId="0" applyNumberFormat="1" applyFont="1" applyFill="1" applyBorder="1" applyAlignment="1">
      <alignment vertical="center" shrinkToFit="1"/>
    </xf>
    <xf numFmtId="185" fontId="42" fillId="0" borderId="86" xfId="0" applyNumberFormat="1" applyFont="1" applyFill="1" applyBorder="1" applyAlignment="1">
      <alignment horizontal="right" vertical="center" shrinkToFit="1"/>
    </xf>
    <xf numFmtId="0" fontId="42" fillId="0" borderId="47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42" fillId="0" borderId="37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42" fillId="0" borderId="38" xfId="0" applyFont="1" applyFill="1" applyBorder="1" applyAlignment="1">
      <alignment horizontal="justify" vertical="center" indent="1"/>
    </xf>
    <xf numFmtId="0" fontId="42" fillId="0" borderId="12" xfId="0" applyFont="1" applyFill="1" applyBorder="1" applyAlignment="1">
      <alignment horizontal="justify" vertical="center" indent="1"/>
    </xf>
    <xf numFmtId="0" fontId="42" fillId="0" borderId="21" xfId="0" applyFont="1" applyFill="1" applyBorder="1" applyAlignment="1">
      <alignment horizontal="justify" vertical="center" indent="1"/>
    </xf>
    <xf numFmtId="185" fontId="42" fillId="0" borderId="12" xfId="0" applyNumberFormat="1" applyFont="1" applyFill="1" applyBorder="1" applyAlignment="1">
      <alignment horizontal="right" vertical="center"/>
    </xf>
    <xf numFmtId="186" fontId="42" fillId="0" borderId="18" xfId="0" applyNumberFormat="1" applyFont="1" applyFill="1" applyBorder="1" applyAlignment="1">
      <alignment horizontal="right" vertical="center"/>
    </xf>
    <xf numFmtId="185" fontId="42" fillId="0" borderId="18" xfId="0" applyNumberFormat="1" applyFont="1" applyFill="1" applyBorder="1" applyAlignment="1">
      <alignment horizontal="right" vertical="center"/>
    </xf>
    <xf numFmtId="186" fontId="41" fillId="0" borderId="18" xfId="0" applyNumberFormat="1" applyFont="1" applyFill="1" applyBorder="1" applyAlignment="1">
      <alignment horizontal="right" vertical="center"/>
    </xf>
    <xf numFmtId="186" fontId="42" fillId="0" borderId="30" xfId="0" applyNumberFormat="1" applyFont="1" applyFill="1" applyBorder="1" applyAlignment="1">
      <alignment horizontal="right" vertical="center"/>
    </xf>
    <xf numFmtId="176" fontId="41" fillId="0" borderId="0" xfId="33" applyNumberFormat="1" applyFont="1" applyFill="1" applyBorder="1" applyAlignment="1" applyProtection="1">
      <alignment vertical="center" shrinkToFit="1"/>
    </xf>
    <xf numFmtId="0" fontId="42" fillId="0" borderId="42" xfId="0" applyFont="1" applyFill="1" applyBorder="1" applyAlignment="1">
      <alignment horizontal="distributed" vertical="center"/>
    </xf>
    <xf numFmtId="0" fontId="42" fillId="0" borderId="43" xfId="0" applyFont="1" applyFill="1" applyBorder="1" applyAlignment="1">
      <alignment horizontal="distributed" vertical="center"/>
    </xf>
    <xf numFmtId="176" fontId="41" fillId="0" borderId="0" xfId="34" applyNumberFormat="1" applyFont="1" applyFill="1" applyBorder="1" applyAlignment="1" applyProtection="1">
      <alignment vertical="center" shrinkToFit="1"/>
    </xf>
    <xf numFmtId="178" fontId="41" fillId="0" borderId="0" xfId="0" applyNumberFormat="1" applyFont="1" applyFill="1" applyBorder="1" applyAlignment="1">
      <alignment vertical="center" shrinkToFit="1"/>
    </xf>
    <xf numFmtId="176" fontId="41" fillId="0" borderId="0" xfId="34" applyNumberFormat="1" applyFont="1" applyFill="1" applyBorder="1" applyAlignment="1" applyProtection="1">
      <alignment horizontal="right" vertical="center" shrinkToFit="1"/>
    </xf>
    <xf numFmtId="176" fontId="42" fillId="0" borderId="0" xfId="34" applyNumberFormat="1" applyFont="1" applyFill="1" applyBorder="1" applyAlignment="1" applyProtection="1">
      <alignment horizontal="right" vertical="center" shrinkToFit="1"/>
    </xf>
    <xf numFmtId="178" fontId="42" fillId="0" borderId="0" xfId="0" applyNumberFormat="1" applyFont="1" applyFill="1" applyBorder="1" applyAlignment="1">
      <alignment vertical="center"/>
    </xf>
    <xf numFmtId="178" fontId="42" fillId="0" borderId="91" xfId="0" applyNumberFormat="1" applyFont="1" applyFill="1" applyBorder="1" applyAlignment="1">
      <alignment vertical="center"/>
    </xf>
    <xf numFmtId="176" fontId="41" fillId="0" borderId="0" xfId="33" applyNumberFormat="1" applyFont="1" applyFill="1" applyBorder="1" applyAlignment="1" applyProtection="1">
      <alignment horizontal="right" vertical="center" shrinkToFit="1"/>
    </xf>
    <xf numFmtId="0" fontId="41" fillId="0" borderId="16" xfId="0" applyFont="1" applyFill="1" applyBorder="1" applyAlignment="1">
      <alignment horizontal="justify" vertical="center"/>
    </xf>
    <xf numFmtId="194" fontId="41" fillId="0" borderId="0" xfId="33" applyNumberFormat="1" applyFont="1" applyFill="1" applyBorder="1" applyAlignment="1" applyProtection="1">
      <alignment vertical="center" shrinkToFit="1"/>
    </xf>
    <xf numFmtId="0" fontId="41" fillId="0" borderId="0" xfId="0" applyFont="1" applyFill="1" applyBorder="1" applyAlignment="1">
      <alignment horizontal="right" vertical="center"/>
    </xf>
    <xf numFmtId="194" fontId="41" fillId="0" borderId="0" xfId="34" applyNumberFormat="1" applyFont="1" applyFill="1" applyBorder="1" applyAlignment="1" applyProtection="1">
      <alignment vertical="center" shrinkToFit="1"/>
    </xf>
    <xf numFmtId="206" fontId="41" fillId="0" borderId="0" xfId="0" applyNumberFormat="1" applyFont="1" applyFill="1" applyBorder="1" applyAlignment="1">
      <alignment vertical="center" shrinkToFit="1"/>
    </xf>
    <xf numFmtId="194" fontId="42" fillId="0" borderId="0" xfId="34" applyNumberFormat="1" applyFont="1" applyFill="1" applyBorder="1" applyAlignment="1" applyProtection="1">
      <alignment vertical="center" shrinkToFit="1"/>
    </xf>
    <xf numFmtId="206" fontId="42" fillId="0" borderId="91" xfId="0" applyNumberFormat="1" applyFont="1" applyFill="1" applyBorder="1" applyAlignment="1">
      <alignment vertical="center"/>
    </xf>
    <xf numFmtId="195" fontId="41" fillId="0" borderId="0" xfId="33" applyNumberFormat="1" applyFont="1" applyFill="1" applyBorder="1" applyAlignment="1" applyProtection="1">
      <alignment vertical="center" shrinkToFit="1"/>
    </xf>
    <xf numFmtId="195" fontId="41" fillId="0" borderId="0" xfId="34" applyNumberFormat="1" applyFont="1" applyFill="1" applyBorder="1" applyAlignment="1" applyProtection="1">
      <alignment vertical="center" shrinkToFit="1"/>
    </xf>
    <xf numFmtId="195" fontId="42" fillId="0" borderId="0" xfId="34" applyNumberFormat="1" applyFont="1" applyFill="1" applyBorder="1" applyAlignment="1" applyProtection="1">
      <alignment vertical="center" shrinkToFit="1"/>
    </xf>
    <xf numFmtId="185" fontId="41" fillId="0" borderId="0" xfId="33" applyNumberFormat="1" applyFont="1" applyFill="1" applyBorder="1" applyAlignment="1" applyProtection="1">
      <alignment vertical="center" shrinkToFit="1"/>
    </xf>
    <xf numFmtId="185" fontId="41" fillId="0" borderId="0" xfId="34" applyNumberFormat="1" applyFont="1" applyFill="1" applyBorder="1" applyAlignment="1" applyProtection="1">
      <alignment vertical="center" shrinkToFit="1"/>
    </xf>
    <xf numFmtId="185" fontId="42" fillId="0" borderId="0" xfId="34" applyNumberFormat="1" applyFont="1" applyFill="1" applyBorder="1" applyAlignment="1" applyProtection="1">
      <alignment vertical="center" shrinkToFit="1"/>
    </xf>
    <xf numFmtId="178" fontId="41" fillId="0" borderId="0" xfId="0" applyNumberFormat="1" applyFont="1" applyFill="1" applyBorder="1" applyAlignment="1">
      <alignment horizontal="right" vertical="center" shrinkToFit="1"/>
    </xf>
    <xf numFmtId="185" fontId="41" fillId="0" borderId="0" xfId="0" applyNumberFormat="1" applyFont="1" applyFill="1" applyBorder="1" applyAlignment="1">
      <alignment vertical="center" shrinkToFit="1"/>
    </xf>
    <xf numFmtId="185" fontId="42" fillId="0" borderId="0" xfId="0" applyNumberFormat="1" applyFont="1" applyFill="1" applyBorder="1" applyAlignment="1">
      <alignment vertical="center"/>
    </xf>
    <xf numFmtId="185" fontId="42" fillId="0" borderId="91" xfId="0" applyNumberFormat="1" applyFont="1" applyFill="1" applyBorder="1" applyAlignment="1">
      <alignment vertical="center"/>
    </xf>
    <xf numFmtId="186" fontId="41" fillId="0" borderId="29" xfId="0" applyNumberFormat="1" applyFont="1" applyFill="1" applyBorder="1" applyAlignment="1">
      <alignment horizontal="right" vertical="center"/>
    </xf>
    <xf numFmtId="0" fontId="41" fillId="0" borderId="31" xfId="0" applyFont="1" applyFill="1" applyBorder="1" applyAlignment="1">
      <alignment horizontal="justify" vertical="center"/>
    </xf>
    <xf numFmtId="0" fontId="41" fillId="0" borderId="29" xfId="0" applyFont="1" applyFill="1" applyBorder="1" applyAlignment="1">
      <alignment horizontal="justify" vertical="center"/>
    </xf>
    <xf numFmtId="0" fontId="41" fillId="0" borderId="32" xfId="0" applyFont="1" applyFill="1" applyBorder="1" applyAlignment="1">
      <alignment horizontal="justify" vertical="center"/>
    </xf>
    <xf numFmtId="186" fontId="41" fillId="0" borderId="29" xfId="0" applyNumberFormat="1" applyFont="1" applyFill="1" applyBorder="1" applyAlignment="1">
      <alignment horizontal="right" vertical="center" shrinkToFit="1"/>
    </xf>
    <xf numFmtId="179" fontId="41" fillId="0" borderId="29" xfId="0" applyNumberFormat="1" applyFont="1" applyFill="1" applyBorder="1" applyAlignment="1">
      <alignment horizontal="right" vertical="center" shrinkToFit="1"/>
    </xf>
    <xf numFmtId="186" fontId="41" fillId="0" borderId="33" xfId="0" applyNumberFormat="1" applyFont="1" applyFill="1" applyBorder="1" applyAlignment="1">
      <alignment horizontal="right" vertical="center" shrinkToFit="1"/>
    </xf>
    <xf numFmtId="0" fontId="41" fillId="0" borderId="0" xfId="0" applyFont="1" applyFill="1" applyAlignment="1">
      <alignment vertical="center" shrinkToFit="1"/>
    </xf>
    <xf numFmtId="0" fontId="41" fillId="0" borderId="0" xfId="0" applyFont="1" applyFill="1" applyAlignment="1">
      <alignment horizontal="right" vertical="center" shrinkToFit="1"/>
    </xf>
    <xf numFmtId="0" fontId="41" fillId="0" borderId="0" xfId="0" applyFont="1" applyFill="1" applyBorder="1" applyAlignment="1">
      <alignment horizontal="right" vertical="center" shrinkToFit="1"/>
    </xf>
    <xf numFmtId="0" fontId="41" fillId="0" borderId="47" xfId="0" applyFont="1" applyFill="1" applyBorder="1" applyAlignment="1">
      <alignment horizontal="center" vertical="center" shrinkToFit="1"/>
    </xf>
    <xf numFmtId="0" fontId="42" fillId="0" borderId="47" xfId="0" applyFont="1" applyFill="1" applyBorder="1" applyAlignment="1">
      <alignment horizontal="center" vertical="center" shrinkToFit="1"/>
    </xf>
    <xf numFmtId="0" fontId="42" fillId="0" borderId="48" xfId="0" applyFont="1" applyFill="1" applyBorder="1" applyAlignment="1">
      <alignment horizontal="center" vertical="center" shrinkToFit="1"/>
    </xf>
    <xf numFmtId="0" fontId="41" fillId="0" borderId="10" xfId="0" applyFont="1" applyFill="1" applyBorder="1" applyAlignment="1">
      <alignment horizontal="center" vertical="center" shrinkToFit="1"/>
    </xf>
    <xf numFmtId="0" fontId="41" fillId="0" borderId="11" xfId="0" applyFont="1" applyFill="1" applyBorder="1" applyAlignment="1">
      <alignment horizontal="center" vertical="center" shrinkToFit="1"/>
    </xf>
    <xf numFmtId="0" fontId="42" fillId="0" borderId="10" xfId="0" applyFont="1" applyFill="1" applyBorder="1" applyAlignment="1">
      <alignment horizontal="center" vertical="center" shrinkToFit="1"/>
    </xf>
    <xf numFmtId="0" fontId="42" fillId="0" borderId="11" xfId="0" applyFont="1" applyFill="1" applyBorder="1" applyAlignment="1">
      <alignment horizontal="center" vertical="center" shrinkToFit="1"/>
    </xf>
    <xf numFmtId="0" fontId="42" fillId="0" borderId="34" xfId="0" applyFont="1" applyFill="1" applyBorder="1" applyAlignment="1">
      <alignment horizontal="center" vertical="center" shrinkToFit="1"/>
    </xf>
    <xf numFmtId="0" fontId="41" fillId="0" borderId="13" xfId="0" applyFont="1" applyFill="1" applyBorder="1" applyAlignment="1">
      <alignment horizontal="center" vertical="center" shrinkToFit="1"/>
    </xf>
    <xf numFmtId="0" fontId="42" fillId="0" borderId="13" xfId="0" applyFont="1" applyFill="1" applyBorder="1" applyAlignment="1">
      <alignment horizontal="center" vertical="center" shrinkToFit="1"/>
    </xf>
    <xf numFmtId="0" fontId="42" fillId="0" borderId="35" xfId="0" applyFont="1" applyFill="1" applyBorder="1" applyAlignment="1">
      <alignment horizontal="center" vertical="center" shrinkToFit="1"/>
    </xf>
    <xf numFmtId="0" fontId="42" fillId="0" borderId="50" xfId="0" applyFont="1" applyFill="1" applyBorder="1" applyAlignment="1">
      <alignment horizontal="distributed" vertical="center"/>
    </xf>
    <xf numFmtId="0" fontId="42" fillId="0" borderId="10" xfId="0" applyFont="1" applyFill="1" applyBorder="1" applyAlignment="1">
      <alignment horizontal="distributed" vertical="center"/>
    </xf>
    <xf numFmtId="189" fontId="41" fillId="0" borderId="18" xfId="0" applyNumberFormat="1" applyFont="1" applyFill="1" applyBorder="1" applyAlignment="1">
      <alignment vertical="center" shrinkToFit="1"/>
    </xf>
    <xf numFmtId="196" fontId="41" fillId="0" borderId="18" xfId="0" applyNumberFormat="1" applyFont="1" applyFill="1" applyBorder="1" applyAlignment="1">
      <alignment horizontal="right" vertical="center" shrinkToFit="1"/>
    </xf>
    <xf numFmtId="187" fontId="41" fillId="0" borderId="18" xfId="0" applyNumberFormat="1" applyFont="1" applyFill="1" applyBorder="1" applyAlignment="1">
      <alignment horizontal="right" vertical="center" shrinkToFit="1"/>
    </xf>
    <xf numFmtId="189" fontId="42" fillId="0" borderId="18" xfId="0" applyNumberFormat="1" applyFont="1" applyFill="1" applyBorder="1" applyAlignment="1">
      <alignment vertical="center" shrinkToFit="1"/>
    </xf>
    <xf numFmtId="196" fontId="42" fillId="0" borderId="18" xfId="0" applyNumberFormat="1" applyFont="1" applyFill="1" applyBorder="1" applyAlignment="1">
      <alignment horizontal="right" vertical="center" shrinkToFit="1"/>
    </xf>
    <xf numFmtId="187" fontId="42" fillId="0" borderId="30" xfId="0" applyNumberFormat="1" applyFont="1" applyFill="1" applyBorder="1" applyAlignment="1">
      <alignment horizontal="right" vertical="center" shrinkToFit="1"/>
    </xf>
    <xf numFmtId="0" fontId="41" fillId="0" borderId="38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189" fontId="41" fillId="0" borderId="0" xfId="0" applyNumberFormat="1" applyFont="1" applyFill="1" applyBorder="1" applyAlignment="1">
      <alignment vertical="center" shrinkToFit="1"/>
    </xf>
    <xf numFmtId="196" fontId="41" fillId="0" borderId="0" xfId="0" applyNumberFormat="1" applyFont="1" applyFill="1" applyBorder="1" applyAlignment="1">
      <alignment vertical="center" shrinkToFit="1"/>
    </xf>
    <xf numFmtId="0" fontId="41" fillId="0" borderId="0" xfId="0" applyFont="1" applyFill="1" applyBorder="1" applyAlignment="1">
      <alignment vertical="center" shrinkToFit="1"/>
    </xf>
    <xf numFmtId="189" fontId="42" fillId="0" borderId="0" xfId="0" applyNumberFormat="1" applyFont="1" applyFill="1" applyBorder="1" applyAlignment="1">
      <alignment vertical="center" shrinkToFit="1"/>
    </xf>
    <xf numFmtId="0" fontId="42" fillId="0" borderId="91" xfId="0" applyFont="1" applyFill="1" applyBorder="1" applyAlignment="1">
      <alignment vertical="center" shrinkToFit="1"/>
    </xf>
    <xf numFmtId="0" fontId="41" fillId="0" borderId="42" xfId="0" applyFont="1" applyFill="1" applyBorder="1" applyAlignment="1">
      <alignment horizontal="justify" vertical="distributed" textRotation="255" wrapText="1"/>
    </xf>
    <xf numFmtId="0" fontId="41" fillId="0" borderId="43" xfId="0" applyFont="1" applyFill="1" applyBorder="1" applyAlignment="1">
      <alignment horizontal="justify" vertical="distributed" textRotation="255" wrapText="1"/>
    </xf>
    <xf numFmtId="0" fontId="41" fillId="0" borderId="15" xfId="0" applyFont="1" applyFill="1" applyBorder="1" applyAlignment="1">
      <alignment horizontal="center" vertical="top" textRotation="255" wrapText="1"/>
    </xf>
    <xf numFmtId="191" fontId="41" fillId="0" borderId="0" xfId="0" applyNumberFormat="1" applyFont="1" applyFill="1" applyBorder="1" applyAlignment="1">
      <alignment vertical="center" shrinkToFit="1"/>
    </xf>
    <xf numFmtId="209" fontId="41" fillId="0" borderId="0" xfId="0" applyNumberFormat="1" applyFont="1" applyFill="1" applyBorder="1" applyAlignment="1">
      <alignment vertical="center" shrinkToFit="1"/>
    </xf>
    <xf numFmtId="196" fontId="42" fillId="0" borderId="0" xfId="0" applyNumberFormat="1" applyFont="1" applyFill="1" applyBorder="1" applyAlignment="1">
      <alignment horizontal="right" vertical="center" shrinkToFit="1"/>
    </xf>
    <xf numFmtId="191" fontId="42" fillId="0" borderId="91" xfId="0" applyNumberFormat="1" applyFont="1" applyFill="1" applyBorder="1" applyAlignment="1">
      <alignment vertical="center" shrinkToFit="1"/>
    </xf>
    <xf numFmtId="178" fontId="42" fillId="0" borderId="91" xfId="0" applyNumberFormat="1" applyFont="1" applyFill="1" applyBorder="1" applyAlignment="1">
      <alignment vertical="center" shrinkToFit="1"/>
    </xf>
    <xf numFmtId="0" fontId="41" fillId="0" borderId="29" xfId="0" applyFont="1" applyFill="1" applyBorder="1" applyAlignment="1">
      <alignment horizontal="justify" vertical="center" indent="1"/>
    </xf>
    <xf numFmtId="189" fontId="41" fillId="0" borderId="29" xfId="0" applyNumberFormat="1" applyFont="1" applyFill="1" applyBorder="1" applyAlignment="1">
      <alignment vertical="center"/>
    </xf>
    <xf numFmtId="187" fontId="41" fillId="0" borderId="29" xfId="0" applyNumberFormat="1" applyFont="1" applyFill="1" applyBorder="1" applyAlignment="1">
      <alignment horizontal="right" vertical="center"/>
    </xf>
    <xf numFmtId="187" fontId="41" fillId="0" borderId="33" xfId="0" applyNumberFormat="1" applyFont="1" applyFill="1" applyBorder="1" applyAlignment="1">
      <alignment horizontal="right" vertical="center"/>
    </xf>
    <xf numFmtId="0" fontId="41" fillId="0" borderId="0" xfId="0" applyFont="1" applyFill="1" applyBorder="1" applyAlignment="1">
      <alignment horizontal="left" vertical="center"/>
    </xf>
    <xf numFmtId="189" fontId="41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176" fontId="29" fillId="0" borderId="0" xfId="33" applyNumberFormat="1" applyFont="1" applyFill="1" applyBorder="1" applyAlignment="1" applyProtection="1">
      <alignment vertical="center" shrinkToFit="1"/>
    </xf>
    <xf numFmtId="176" fontId="29" fillId="0" borderId="0" xfId="33" applyNumberFormat="1" applyFont="1" applyFill="1" applyBorder="1" applyAlignment="1" applyProtection="1">
      <alignment horizontal="right" vertical="center" shrinkToFit="1"/>
    </xf>
    <xf numFmtId="194" fontId="29" fillId="0" borderId="0" xfId="33" applyNumberFormat="1" applyFont="1" applyFill="1" applyBorder="1" applyAlignment="1" applyProtection="1">
      <alignment vertical="center" shrinkToFit="1"/>
    </xf>
    <xf numFmtId="195" fontId="29" fillId="0" borderId="0" xfId="33" applyNumberFormat="1" applyFont="1" applyFill="1" applyBorder="1" applyAlignment="1" applyProtection="1">
      <alignment vertical="center" shrinkToFit="1"/>
    </xf>
    <xf numFmtId="185" fontId="29" fillId="0" borderId="0" xfId="33" applyNumberFormat="1" applyFont="1" applyFill="1" applyBorder="1" applyAlignment="1" applyProtection="1">
      <alignment vertical="center" shrinkToFit="1"/>
    </xf>
    <xf numFmtId="185" fontId="29" fillId="0" borderId="0" xfId="0" applyNumberFormat="1" applyFont="1" applyFill="1" applyBorder="1" applyAlignment="1">
      <alignment vertical="center"/>
    </xf>
    <xf numFmtId="186" fontId="29" fillId="0" borderId="29" xfId="0" applyNumberFormat="1" applyFont="1" applyFill="1" applyBorder="1" applyAlignment="1">
      <alignment horizontal="right" vertical="center"/>
    </xf>
    <xf numFmtId="0" fontId="41" fillId="0" borderId="59" xfId="0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41" fillId="0" borderId="37" xfId="0" applyFont="1" applyFill="1" applyBorder="1" applyAlignment="1">
      <alignment horizontal="center" vertical="center"/>
    </xf>
    <xf numFmtId="189" fontId="41" fillId="0" borderId="18" xfId="0" applyNumberFormat="1" applyFont="1" applyFill="1" applyBorder="1" applyAlignment="1">
      <alignment vertical="center"/>
    </xf>
    <xf numFmtId="176" fontId="42" fillId="0" borderId="18" xfId="0" applyNumberFormat="1" applyFont="1" applyFill="1" applyBorder="1" applyAlignment="1">
      <alignment vertical="center"/>
    </xf>
    <xf numFmtId="176" fontId="42" fillId="0" borderId="30" xfId="0" applyNumberFormat="1" applyFont="1" applyFill="1" applyBorder="1" applyAlignment="1">
      <alignment vertical="center"/>
    </xf>
    <xf numFmtId="176" fontId="42" fillId="0" borderId="0" xfId="0" applyNumberFormat="1" applyFont="1" applyFill="1" applyBorder="1" applyAlignment="1">
      <alignment vertical="center"/>
    </xf>
    <xf numFmtId="176" fontId="42" fillId="0" borderId="91" xfId="0" applyNumberFormat="1" applyFont="1" applyFill="1" applyBorder="1" applyAlignment="1">
      <alignment vertical="center"/>
    </xf>
    <xf numFmtId="0" fontId="41" fillId="0" borderId="27" xfId="0" applyFont="1" applyFill="1" applyBorder="1"/>
    <xf numFmtId="176" fontId="41" fillId="26" borderId="0" xfId="34" applyNumberFormat="1" applyFont="1" applyFill="1" applyBorder="1" applyAlignment="1" applyProtection="1">
      <alignment vertical="center"/>
    </xf>
    <xf numFmtId="176" fontId="41" fillId="0" borderId="0" xfId="34" applyNumberFormat="1" applyFont="1" applyFill="1" applyBorder="1" applyAlignment="1" applyProtection="1">
      <alignment vertical="center"/>
    </xf>
    <xf numFmtId="176" fontId="41" fillId="0" borderId="91" xfId="0" applyNumberFormat="1" applyFont="1" applyFill="1" applyBorder="1" applyAlignment="1">
      <alignment vertical="center"/>
    </xf>
    <xf numFmtId="189" fontId="41" fillId="26" borderId="0" xfId="34" applyNumberFormat="1" applyFont="1" applyFill="1" applyBorder="1" applyAlignment="1" applyProtection="1">
      <alignment vertical="center"/>
    </xf>
    <xf numFmtId="185" fontId="41" fillId="26" borderId="0" xfId="34" applyNumberFormat="1" applyFont="1" applyFill="1" applyBorder="1" applyAlignment="1" applyProtection="1">
      <alignment vertical="center"/>
    </xf>
    <xf numFmtId="185" fontId="41" fillId="26" borderId="0" xfId="34" applyNumberFormat="1" applyFont="1" applyFill="1" applyBorder="1" applyAlignment="1" applyProtection="1">
      <alignment horizontal="right" vertical="center"/>
    </xf>
    <xf numFmtId="185" fontId="41" fillId="0" borderId="0" xfId="34" applyNumberFormat="1" applyFont="1" applyFill="1" applyBorder="1" applyAlignment="1" applyProtection="1">
      <alignment vertical="center"/>
    </xf>
    <xf numFmtId="180" fontId="41" fillId="0" borderId="91" xfId="0" applyNumberFormat="1" applyFont="1" applyFill="1" applyBorder="1" applyAlignment="1">
      <alignment vertical="center"/>
    </xf>
    <xf numFmtId="176" fontId="41" fillId="26" borderId="0" xfId="34" applyNumberFormat="1" applyFont="1" applyFill="1" applyBorder="1" applyAlignment="1" applyProtection="1">
      <alignment vertical="center" shrinkToFit="1"/>
    </xf>
    <xf numFmtId="185" fontId="41" fillId="26" borderId="0" xfId="34" applyNumberFormat="1" applyFont="1" applyFill="1" applyBorder="1" applyAlignment="1" applyProtection="1">
      <alignment vertical="center" shrinkToFit="1"/>
    </xf>
    <xf numFmtId="185" fontId="41" fillId="26" borderId="0" xfId="34" applyNumberFormat="1" applyFont="1" applyFill="1" applyBorder="1" applyAlignment="1" applyProtection="1">
      <alignment horizontal="right" vertical="center" shrinkToFit="1"/>
    </xf>
    <xf numFmtId="176" fontId="41" fillId="0" borderId="0" xfId="0" applyNumberFormat="1" applyFont="1" applyFill="1" applyBorder="1" applyAlignment="1">
      <alignment vertical="center"/>
    </xf>
    <xf numFmtId="0" fontId="41" fillId="0" borderId="32" xfId="0" applyFont="1" applyFill="1" applyBorder="1" applyAlignment="1">
      <alignment horizontal="distributed" vertical="center"/>
    </xf>
    <xf numFmtId="176" fontId="41" fillId="26" borderId="29" xfId="34" applyNumberFormat="1" applyFont="1" applyFill="1" applyBorder="1" applyAlignment="1" applyProtection="1">
      <alignment vertical="center"/>
    </xf>
    <xf numFmtId="176" fontId="41" fillId="0" borderId="29" xfId="34" applyNumberFormat="1" applyFont="1" applyFill="1" applyBorder="1" applyAlignment="1" applyProtection="1">
      <alignment vertical="center"/>
    </xf>
    <xf numFmtId="176" fontId="41" fillId="0" borderId="33" xfId="0" applyNumberFormat="1" applyFont="1" applyFill="1" applyBorder="1" applyAlignment="1">
      <alignment vertical="center"/>
    </xf>
    <xf numFmtId="0" fontId="42" fillId="0" borderId="60" xfId="0" applyFont="1" applyFill="1" applyBorder="1" applyAlignment="1">
      <alignment horizontal="distributed" vertical="center"/>
    </xf>
    <xf numFmtId="189" fontId="42" fillId="0" borderId="0" xfId="0" applyNumberFormat="1" applyFont="1" applyFill="1" applyBorder="1" applyAlignment="1">
      <alignment horizontal="right" vertical="center"/>
    </xf>
    <xf numFmtId="189" fontId="42" fillId="0" borderId="0" xfId="0" applyNumberFormat="1" applyFont="1" applyFill="1" applyBorder="1" applyAlignment="1">
      <alignment vertical="center"/>
    </xf>
    <xf numFmtId="189" fontId="42" fillId="0" borderId="30" xfId="0" applyNumberFormat="1" applyFont="1" applyFill="1" applyBorder="1" applyAlignment="1">
      <alignment vertical="center"/>
    </xf>
    <xf numFmtId="189" fontId="42" fillId="0" borderId="91" xfId="0" applyNumberFormat="1" applyFont="1" applyFill="1" applyBorder="1" applyAlignment="1">
      <alignment vertical="center"/>
    </xf>
    <xf numFmtId="189" fontId="41" fillId="26" borderId="0" xfId="0" applyNumberFormat="1" applyFont="1" applyFill="1" applyBorder="1" applyAlignment="1">
      <alignment horizontal="right" vertical="center"/>
    </xf>
    <xf numFmtId="185" fontId="41" fillId="26" borderId="0" xfId="0" applyNumberFormat="1" applyFont="1" applyFill="1" applyBorder="1" applyAlignment="1">
      <alignment horizontal="right" vertical="center"/>
    </xf>
    <xf numFmtId="189" fontId="41" fillId="0" borderId="91" xfId="0" applyNumberFormat="1" applyFont="1" applyFill="1" applyBorder="1" applyAlignment="1">
      <alignment vertical="center"/>
    </xf>
    <xf numFmtId="194" fontId="41" fillId="0" borderId="91" xfId="0" applyNumberFormat="1" applyFont="1" applyFill="1" applyBorder="1" applyAlignment="1">
      <alignment vertical="center"/>
    </xf>
    <xf numFmtId="185" fontId="42" fillId="0" borderId="0" xfId="0" applyNumberFormat="1" applyFont="1" applyFill="1" applyBorder="1" applyAlignment="1">
      <alignment horizontal="right" vertical="center"/>
    </xf>
    <xf numFmtId="176" fontId="41" fillId="26" borderId="29" xfId="34" applyNumberFormat="1" applyFont="1" applyFill="1" applyBorder="1" applyAlignment="1" applyProtection="1">
      <alignment horizontal="right" vertical="center"/>
    </xf>
    <xf numFmtId="185" fontId="41" fillId="26" borderId="69" xfId="0" applyNumberFormat="1" applyFont="1" applyFill="1" applyBorder="1" applyAlignment="1">
      <alignment horizontal="right" vertical="center"/>
    </xf>
    <xf numFmtId="189" fontId="41" fillId="0" borderId="33" xfId="0" applyNumberFormat="1" applyFont="1" applyFill="1" applyBorder="1" applyAlignment="1">
      <alignment vertical="center"/>
    </xf>
    <xf numFmtId="193" fontId="41" fillId="0" borderId="0" xfId="0" applyNumberFormat="1" applyFont="1" applyFill="1" applyBorder="1" applyAlignment="1">
      <alignment vertical="center"/>
    </xf>
    <xf numFmtId="193" fontId="41" fillId="0" borderId="0" xfId="0" applyNumberFormat="1" applyFont="1" applyFill="1" applyAlignment="1">
      <alignment vertical="center"/>
    </xf>
    <xf numFmtId="193" fontId="41" fillId="0" borderId="0" xfId="0" applyNumberFormat="1" applyFont="1" applyFill="1" applyAlignment="1">
      <alignment horizontal="right" vertical="center"/>
    </xf>
    <xf numFmtId="189" fontId="41" fillId="0" borderId="0" xfId="34" applyNumberFormat="1" applyFont="1" applyFill="1" applyBorder="1" applyAlignment="1" applyProtection="1">
      <alignment vertical="center"/>
    </xf>
    <xf numFmtId="185" fontId="41" fillId="0" borderId="0" xfId="34" applyNumberFormat="1" applyFont="1" applyFill="1" applyBorder="1" applyAlignment="1" applyProtection="1">
      <alignment horizontal="right" vertical="center"/>
    </xf>
    <xf numFmtId="185" fontId="41" fillId="0" borderId="0" xfId="34" applyNumberFormat="1" applyFont="1" applyFill="1" applyBorder="1" applyAlignment="1" applyProtection="1">
      <alignment horizontal="right" vertical="center" shrinkToFit="1"/>
    </xf>
    <xf numFmtId="176" fontId="41" fillId="0" borderId="29" xfId="34" applyNumberFormat="1" applyFont="1" applyFill="1" applyBorder="1" applyAlignment="1" applyProtection="1">
      <alignment horizontal="right" vertical="center"/>
    </xf>
    <xf numFmtId="0" fontId="41" fillId="0" borderId="54" xfId="0" applyFont="1" applyFill="1" applyBorder="1" applyAlignment="1">
      <alignment horizontal="distributed" vertical="center" justifyLastLine="1"/>
    </xf>
    <xf numFmtId="0" fontId="41" fillId="0" borderId="47" xfId="0" applyFont="1" applyFill="1" applyBorder="1" applyAlignment="1">
      <alignment horizontal="distributed" vertical="center" justifyLastLine="1"/>
    </xf>
    <xf numFmtId="0" fontId="41" fillId="0" borderId="65" xfId="0" applyFont="1" applyFill="1" applyBorder="1" applyAlignment="1">
      <alignment horizontal="center" vertical="center"/>
    </xf>
    <xf numFmtId="0" fontId="41" fillId="0" borderId="66" xfId="0" applyFont="1" applyFill="1" applyBorder="1" applyAlignment="1">
      <alignment horizontal="center" vertical="center"/>
    </xf>
    <xf numFmtId="0" fontId="41" fillId="0" borderId="67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1" fillId="0" borderId="50" xfId="0" applyFont="1" applyFill="1" applyBorder="1" applyAlignment="1">
      <alignment horizontal="distributed" vertical="center" justifyLastLine="1"/>
    </xf>
    <xf numFmtId="0" fontId="41" fillId="0" borderId="10" xfId="0" applyFont="1" applyFill="1" applyBorder="1" applyAlignment="1">
      <alignment horizontal="distributed" vertical="center" justifyLastLine="1"/>
    </xf>
    <xf numFmtId="189" fontId="41" fillId="0" borderId="68" xfId="33" applyNumberFormat="1" applyFont="1" applyFill="1" applyBorder="1" applyAlignment="1" applyProtection="1">
      <alignment horizontal="right" vertical="center"/>
    </xf>
    <xf numFmtId="190" fontId="41" fillId="0" borderId="18" xfId="33" applyNumberFormat="1" applyFont="1" applyFill="1" applyBorder="1" applyAlignment="1" applyProtection="1">
      <alignment horizontal="right" vertical="center"/>
    </xf>
    <xf numFmtId="190" fontId="42" fillId="0" borderId="18" xfId="33" applyNumberFormat="1" applyFont="1" applyFill="1" applyBorder="1" applyAlignment="1" applyProtection="1">
      <alignment horizontal="right" vertical="center"/>
    </xf>
    <xf numFmtId="190" fontId="42" fillId="0" borderId="30" xfId="33" applyNumberFormat="1" applyFont="1" applyFill="1" applyBorder="1" applyAlignment="1" applyProtection="1">
      <alignment horizontal="right" vertical="center"/>
    </xf>
    <xf numFmtId="0" fontId="43" fillId="0" borderId="0" xfId="0" applyFont="1" applyFill="1" applyBorder="1" applyAlignment="1">
      <alignment vertical="center"/>
    </xf>
    <xf numFmtId="0" fontId="41" fillId="0" borderId="50" xfId="0" applyFont="1" applyFill="1" applyBorder="1" applyAlignment="1">
      <alignment horizontal="center" vertical="distributed" textRotation="255" wrapText="1" justifyLastLine="1"/>
    </xf>
    <xf numFmtId="189" fontId="41" fillId="0" borderId="0" xfId="33" applyNumberFormat="1" applyFont="1" applyFill="1" applyBorder="1" applyAlignment="1" applyProtection="1">
      <alignment horizontal="right" vertical="center"/>
    </xf>
    <xf numFmtId="190" fontId="41" fillId="0" borderId="0" xfId="33" applyNumberFormat="1" applyFont="1" applyFill="1" applyBorder="1" applyAlignment="1" applyProtection="1">
      <alignment horizontal="right" vertical="center"/>
    </xf>
    <xf numFmtId="190" fontId="42" fillId="0" borderId="0" xfId="33" applyNumberFormat="1" applyFont="1" applyFill="1" applyBorder="1" applyAlignment="1" applyProtection="1">
      <alignment horizontal="right" vertical="center"/>
    </xf>
    <xf numFmtId="190" fontId="42" fillId="0" borderId="28" xfId="33" applyNumberFormat="1" applyFont="1" applyFill="1" applyBorder="1" applyAlignment="1" applyProtection="1">
      <alignment horizontal="right" vertical="center"/>
    </xf>
    <xf numFmtId="176" fontId="41" fillId="0" borderId="0" xfId="0" applyNumberFormat="1" applyFont="1" applyFill="1" applyBorder="1" applyAlignment="1">
      <alignment horizontal="right" vertical="center"/>
    </xf>
    <xf numFmtId="176" fontId="42" fillId="0" borderId="0" xfId="0" applyNumberFormat="1" applyFont="1" applyFill="1" applyBorder="1" applyAlignment="1">
      <alignment horizontal="right" vertical="center"/>
    </xf>
    <xf numFmtId="176" fontId="42" fillId="0" borderId="28" xfId="0" applyNumberFormat="1" applyFont="1" applyFill="1" applyBorder="1" applyAlignment="1">
      <alignment horizontal="right" vertical="center"/>
    </xf>
    <xf numFmtId="176" fontId="41" fillId="0" borderId="0" xfId="33" applyNumberFormat="1" applyFont="1" applyFill="1" applyBorder="1" applyAlignment="1" applyProtection="1">
      <alignment horizontal="right" vertical="center"/>
    </xf>
    <xf numFmtId="176" fontId="42" fillId="0" borderId="0" xfId="33" applyNumberFormat="1" applyFont="1" applyFill="1" applyBorder="1" applyAlignment="1" applyProtection="1">
      <alignment horizontal="right" vertical="center"/>
    </xf>
    <xf numFmtId="176" fontId="42" fillId="0" borderId="28" xfId="33" applyNumberFormat="1" applyFont="1" applyFill="1" applyBorder="1" applyAlignment="1" applyProtection="1">
      <alignment horizontal="right" vertical="center"/>
    </xf>
    <xf numFmtId="0" fontId="44" fillId="0" borderId="50" xfId="0" applyFont="1" applyFill="1" applyBorder="1" applyAlignment="1">
      <alignment horizontal="center" vertical="distributed" textRotation="255" wrapText="1" justifyLastLine="1"/>
    </xf>
    <xf numFmtId="0" fontId="44" fillId="0" borderId="51" xfId="0" applyFont="1" applyFill="1" applyBorder="1" applyAlignment="1">
      <alignment horizontal="center" vertical="distributed" textRotation="255" wrapText="1" justifyLastLine="1"/>
    </xf>
    <xf numFmtId="0" fontId="41" fillId="0" borderId="53" xfId="0" applyFont="1" applyFill="1" applyBorder="1" applyAlignment="1">
      <alignment horizontal="center" vertical="center" shrinkToFit="1"/>
    </xf>
    <xf numFmtId="189" fontId="41" fillId="0" borderId="69" xfId="33" applyNumberFormat="1" applyFont="1" applyFill="1" applyBorder="1" applyAlignment="1" applyProtection="1">
      <alignment horizontal="right" vertical="center"/>
    </xf>
    <xf numFmtId="176" fontId="41" fillId="0" borderId="29" xfId="33" applyNumberFormat="1" applyFont="1" applyFill="1" applyBorder="1" applyAlignment="1" applyProtection="1">
      <alignment horizontal="right" vertical="center"/>
    </xf>
    <xf numFmtId="176" fontId="42" fillId="0" borderId="29" xfId="33" applyNumberFormat="1" applyFont="1" applyFill="1" applyBorder="1" applyAlignment="1" applyProtection="1">
      <alignment horizontal="right" vertical="center"/>
    </xf>
    <xf numFmtId="176" fontId="42" fillId="0" borderId="33" xfId="33" applyNumberFormat="1" applyFont="1" applyFill="1" applyBorder="1" applyAlignment="1" applyProtection="1">
      <alignment horizontal="right" vertical="center"/>
    </xf>
    <xf numFmtId="0" fontId="43" fillId="0" borderId="24" xfId="0" applyFont="1" applyFill="1" applyBorder="1" applyAlignment="1">
      <alignment vertical="center"/>
    </xf>
    <xf numFmtId="0" fontId="43" fillId="0" borderId="25" xfId="0" applyFont="1" applyFill="1" applyBorder="1" applyAlignment="1">
      <alignment vertical="center"/>
    </xf>
    <xf numFmtId="0" fontId="41" fillId="0" borderId="52" xfId="0" applyFont="1" applyFill="1" applyBorder="1" applyAlignment="1">
      <alignment horizontal="center" vertical="center"/>
    </xf>
    <xf numFmtId="189" fontId="41" fillId="0" borderId="23" xfId="0" applyNumberFormat="1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42" fillId="0" borderId="34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42" fillId="0" borderId="35" xfId="0" applyFont="1" applyFill="1" applyBorder="1" applyAlignment="1">
      <alignment horizontal="center" vertical="center"/>
    </xf>
    <xf numFmtId="0" fontId="42" fillId="0" borderId="38" xfId="0" applyFont="1" applyFill="1" applyBorder="1" applyAlignment="1">
      <alignment horizontal="distributed" vertical="center" justifyLastLine="1"/>
    </xf>
    <xf numFmtId="0" fontId="42" fillId="0" borderId="21" xfId="0" applyFont="1" applyFill="1" applyBorder="1" applyAlignment="1">
      <alignment horizontal="distributed" vertical="center" justifyLastLine="1"/>
    </xf>
    <xf numFmtId="176" fontId="42" fillId="0" borderId="12" xfId="0" applyNumberFormat="1" applyFont="1" applyFill="1" applyBorder="1" applyAlignment="1">
      <alignment vertical="center"/>
    </xf>
    <xf numFmtId="176" fontId="42" fillId="0" borderId="18" xfId="0" applyNumberFormat="1" applyFont="1" applyFill="1" applyBorder="1" applyAlignment="1">
      <alignment vertical="center"/>
    </xf>
    <xf numFmtId="178" fontId="42" fillId="0" borderId="18" xfId="0" applyNumberFormat="1" applyFont="1" applyFill="1" applyBorder="1" applyAlignment="1">
      <alignment vertical="center"/>
    </xf>
    <xf numFmtId="189" fontId="42" fillId="0" borderId="18" xfId="0" applyNumberFormat="1" applyFont="1" applyFill="1" applyBorder="1" applyAlignment="1">
      <alignment vertical="center"/>
    </xf>
    <xf numFmtId="178" fontId="42" fillId="0" borderId="18" xfId="0" applyNumberFormat="1" applyFont="1" applyFill="1" applyBorder="1" applyAlignment="1">
      <alignment vertical="center" shrinkToFit="1"/>
    </xf>
    <xf numFmtId="178" fontId="42" fillId="0" borderId="18" xfId="0" applyNumberFormat="1" applyFont="1" applyFill="1" applyBorder="1" applyAlignment="1">
      <alignment vertical="center"/>
    </xf>
    <xf numFmtId="189" fontId="42" fillId="0" borderId="18" xfId="0" applyNumberFormat="1" applyFont="1" applyFill="1" applyBorder="1" applyAlignment="1">
      <alignment vertical="center"/>
    </xf>
    <xf numFmtId="178" fontId="42" fillId="0" borderId="21" xfId="0" applyNumberFormat="1" applyFont="1" applyFill="1" applyBorder="1" applyAlignment="1">
      <alignment vertical="center"/>
    </xf>
    <xf numFmtId="178" fontId="42" fillId="0" borderId="30" xfId="0" applyNumberFormat="1" applyFont="1" applyFill="1" applyBorder="1" applyAlignment="1">
      <alignment vertical="center"/>
    </xf>
    <xf numFmtId="0" fontId="43" fillId="0" borderId="0" xfId="0" applyFont="1" applyFill="1" applyAlignment="1"/>
    <xf numFmtId="189" fontId="43" fillId="0" borderId="0" xfId="0" applyNumberFormat="1" applyFont="1" applyFill="1" applyBorder="1" applyAlignment="1">
      <alignment vertical="center"/>
    </xf>
    <xf numFmtId="178" fontId="41" fillId="0" borderId="0" xfId="0" applyNumberFormat="1" applyFont="1" applyFill="1" applyBorder="1" applyAlignment="1">
      <alignment vertical="center"/>
    </xf>
    <xf numFmtId="178" fontId="42" fillId="0" borderId="16" xfId="0" applyNumberFormat="1" applyFont="1" applyFill="1" applyBorder="1" applyAlignment="1">
      <alignment vertical="center"/>
    </xf>
    <xf numFmtId="178" fontId="42" fillId="0" borderId="28" xfId="0" applyNumberFormat="1" applyFont="1" applyFill="1" applyBorder="1" applyAlignment="1">
      <alignment vertical="center"/>
    </xf>
    <xf numFmtId="176" fontId="41" fillId="0" borderId="15" xfId="0" applyNumberFormat="1" applyFont="1" applyFill="1" applyBorder="1" applyAlignment="1">
      <alignment vertical="center"/>
    </xf>
    <xf numFmtId="176" fontId="41" fillId="0" borderId="0" xfId="0" applyNumberFormat="1" applyFont="1" applyFill="1" applyBorder="1" applyAlignment="1">
      <alignment vertical="center"/>
    </xf>
    <xf numFmtId="189" fontId="41" fillId="0" borderId="0" xfId="0" applyNumberFormat="1" applyFont="1" applyFill="1" applyBorder="1" applyAlignment="1">
      <alignment vertical="center"/>
    </xf>
    <xf numFmtId="178" fontId="41" fillId="0" borderId="0" xfId="0" applyNumberFormat="1" applyFont="1" applyFill="1" applyBorder="1" applyAlignment="1">
      <alignment vertical="center" shrinkToFit="1"/>
    </xf>
    <xf numFmtId="0" fontId="41" fillId="0" borderId="27" xfId="0" applyFont="1" applyFill="1" applyBorder="1" applyAlignment="1">
      <alignment horizontal="distributed" vertical="center" indent="1"/>
    </xf>
    <xf numFmtId="178" fontId="42" fillId="0" borderId="28" xfId="0" applyNumberFormat="1" applyFont="1" applyFill="1" applyBorder="1" applyAlignment="1">
      <alignment vertical="center"/>
    </xf>
    <xf numFmtId="0" fontId="41" fillId="0" borderId="27" xfId="0" applyFont="1" applyFill="1" applyBorder="1" applyAlignment="1">
      <alignment horizontal="right" vertical="center" indent="1"/>
    </xf>
    <xf numFmtId="0" fontId="44" fillId="0" borderId="42" xfId="0" applyFont="1" applyFill="1" applyBorder="1" applyAlignment="1">
      <alignment horizontal="distributed" vertical="center"/>
    </xf>
    <xf numFmtId="0" fontId="44" fillId="0" borderId="43" xfId="0" applyFont="1" applyFill="1" applyBorder="1" applyAlignment="1">
      <alignment horizontal="distributed" vertical="center"/>
    </xf>
    <xf numFmtId="189" fontId="41" fillId="0" borderId="0" xfId="33" applyNumberFormat="1" applyFont="1" applyFill="1" applyBorder="1" applyAlignment="1" applyProtection="1">
      <alignment vertical="center"/>
    </xf>
    <xf numFmtId="176" fontId="41" fillId="0" borderId="0" xfId="33" applyNumberFormat="1" applyFont="1" applyFill="1" applyBorder="1" applyAlignment="1" applyProtection="1">
      <alignment vertical="center"/>
    </xf>
    <xf numFmtId="176" fontId="42" fillId="0" borderId="0" xfId="33" applyNumberFormat="1" applyFont="1" applyFill="1" applyBorder="1" applyAlignment="1" applyProtection="1">
      <alignment vertical="center"/>
    </xf>
    <xf numFmtId="187" fontId="41" fillId="0" borderId="0" xfId="0" applyNumberFormat="1" applyFont="1" applyFill="1" applyBorder="1" applyAlignment="1">
      <alignment vertical="center" shrinkToFit="1"/>
    </xf>
    <xf numFmtId="192" fontId="41" fillId="0" borderId="0" xfId="0" applyNumberFormat="1" applyFont="1" applyFill="1" applyBorder="1" applyAlignment="1">
      <alignment vertical="center" shrinkToFit="1"/>
    </xf>
    <xf numFmtId="182" fontId="41" fillId="0" borderId="0" xfId="0" applyNumberFormat="1" applyFont="1" applyFill="1" applyBorder="1" applyAlignment="1">
      <alignment vertical="center"/>
    </xf>
    <xf numFmtId="182" fontId="42" fillId="0" borderId="0" xfId="0" applyNumberFormat="1" applyFont="1" applyFill="1" applyBorder="1" applyAlignment="1">
      <alignment vertical="center"/>
    </xf>
    <xf numFmtId="182" fontId="42" fillId="0" borderId="28" xfId="0" applyNumberFormat="1" applyFont="1" applyFill="1" applyBorder="1" applyAlignment="1">
      <alignment vertical="center"/>
    </xf>
    <xf numFmtId="0" fontId="44" fillId="0" borderId="44" xfId="0" applyFont="1" applyFill="1" applyBorder="1" applyAlignment="1">
      <alignment horizontal="distributed" vertical="center"/>
    </xf>
    <xf numFmtId="0" fontId="44" fillId="0" borderId="45" xfId="0" applyFont="1" applyFill="1" applyBorder="1" applyAlignment="1">
      <alignment horizontal="distributed" vertical="center"/>
    </xf>
    <xf numFmtId="176" fontId="41" fillId="0" borderId="36" xfId="0" applyNumberFormat="1" applyFont="1" applyFill="1" applyBorder="1" applyAlignment="1">
      <alignment vertical="center"/>
    </xf>
    <xf numFmtId="176" fontId="41" fillId="0" borderId="29" xfId="0" applyNumberFormat="1" applyFont="1" applyFill="1" applyBorder="1" applyAlignment="1">
      <alignment vertical="center"/>
    </xf>
    <xf numFmtId="178" fontId="41" fillId="0" borderId="29" xfId="0" applyNumberFormat="1" applyFont="1" applyFill="1" applyBorder="1" applyAlignment="1">
      <alignment vertical="center" shrinkToFit="1"/>
    </xf>
    <xf numFmtId="189" fontId="41" fillId="0" borderId="29" xfId="33" applyNumberFormat="1" applyFont="1" applyFill="1" applyBorder="1" applyAlignment="1" applyProtection="1">
      <alignment vertical="center"/>
    </xf>
    <xf numFmtId="178" fontId="41" fillId="0" borderId="29" xfId="0" applyNumberFormat="1" applyFont="1" applyFill="1" applyBorder="1" applyAlignment="1">
      <alignment vertical="center" shrinkToFit="1"/>
    </xf>
    <xf numFmtId="176" fontId="41" fillId="0" borderId="29" xfId="33" applyNumberFormat="1" applyFont="1" applyFill="1" applyBorder="1" applyAlignment="1" applyProtection="1">
      <alignment vertical="center"/>
    </xf>
    <xf numFmtId="178" fontId="41" fillId="0" borderId="29" xfId="0" applyNumberFormat="1" applyFont="1" applyFill="1" applyBorder="1" applyAlignment="1">
      <alignment vertical="center"/>
    </xf>
    <xf numFmtId="176" fontId="42" fillId="0" borderId="41" xfId="33" applyNumberFormat="1" applyFont="1" applyFill="1" applyBorder="1" applyAlignment="1" applyProtection="1">
      <alignment vertical="center"/>
    </xf>
    <xf numFmtId="178" fontId="42" fillId="0" borderId="32" xfId="0" applyNumberFormat="1" applyFont="1" applyFill="1" applyBorder="1" applyAlignment="1">
      <alignment vertical="center"/>
    </xf>
    <xf numFmtId="178" fontId="42" fillId="0" borderId="33" xfId="0" applyNumberFormat="1" applyFont="1" applyFill="1" applyBorder="1" applyAlignment="1">
      <alignment vertical="center"/>
    </xf>
    <xf numFmtId="0" fontId="43" fillId="0" borderId="0" xfId="0" applyFont="1" applyFill="1" applyAlignment="1">
      <alignment vertical="top"/>
    </xf>
    <xf numFmtId="0" fontId="44" fillId="0" borderId="0" xfId="0" applyFont="1" applyFill="1" applyBorder="1" applyAlignment="1">
      <alignment horizontal="justify" vertical="top"/>
    </xf>
    <xf numFmtId="183" fontId="41" fillId="0" borderId="0" xfId="0" applyNumberFormat="1" applyFont="1" applyFill="1" applyBorder="1" applyAlignment="1">
      <alignment horizontal="right" vertical="top"/>
    </xf>
    <xf numFmtId="0" fontId="43" fillId="0" borderId="0" xfId="0" applyFont="1" applyFill="1" applyBorder="1" applyAlignment="1">
      <alignment horizontal="right"/>
    </xf>
    <xf numFmtId="187" fontId="41" fillId="0" borderId="0" xfId="0" applyNumberFormat="1" applyFont="1" applyFill="1" applyBorder="1" applyAlignment="1">
      <alignment vertical="top" shrinkToFit="1"/>
    </xf>
    <xf numFmtId="0" fontId="43" fillId="0" borderId="0" xfId="0" applyFont="1" applyFill="1" applyBorder="1" applyAlignment="1">
      <alignment vertical="top"/>
    </xf>
    <xf numFmtId="189" fontId="41" fillId="0" borderId="0" xfId="0" applyNumberFormat="1" applyFont="1" applyFill="1" applyBorder="1" applyAlignment="1">
      <alignment horizontal="right" vertical="top"/>
    </xf>
    <xf numFmtId="187" fontId="41" fillId="0" borderId="0" xfId="0" applyNumberFormat="1" applyFont="1" applyFill="1" applyBorder="1" applyAlignment="1">
      <alignment horizontal="center" vertical="top" shrinkToFit="1"/>
    </xf>
    <xf numFmtId="0" fontId="43" fillId="0" borderId="0" xfId="0" applyFont="1" applyFill="1" applyBorder="1" applyAlignment="1"/>
    <xf numFmtId="183" fontId="42" fillId="0" borderId="0" xfId="0" applyNumberFormat="1" applyFont="1" applyFill="1" applyBorder="1" applyAlignment="1">
      <alignment vertical="top"/>
    </xf>
    <xf numFmtId="183" fontId="42" fillId="0" borderId="0" xfId="0" applyNumberFormat="1" applyFont="1" applyFill="1" applyBorder="1" applyAlignment="1"/>
    <xf numFmtId="0" fontId="46" fillId="0" borderId="0" xfId="0" applyFont="1" applyFill="1" applyAlignment="1">
      <alignment vertical="center"/>
    </xf>
    <xf numFmtId="0" fontId="46" fillId="26" borderId="0" xfId="0" applyFont="1" applyFill="1" applyAlignment="1">
      <alignment vertical="center"/>
    </xf>
    <xf numFmtId="0" fontId="41" fillId="0" borderId="58" xfId="0" applyFont="1" applyFill="1" applyBorder="1"/>
    <xf numFmtId="0" fontId="41" fillId="0" borderId="56" xfId="0" applyFont="1" applyFill="1" applyBorder="1" applyAlignment="1">
      <alignment horizontal="center" vertical="center"/>
    </xf>
    <xf numFmtId="0" fontId="41" fillId="0" borderId="55" xfId="0" applyFont="1" applyFill="1" applyBorder="1" applyAlignment="1">
      <alignment horizontal="center" vertical="center"/>
    </xf>
    <xf numFmtId="0" fontId="41" fillId="0" borderId="47" xfId="0" applyFont="1" applyFill="1" applyBorder="1" applyAlignment="1">
      <alignment horizontal="center" vertical="center"/>
    </xf>
    <xf numFmtId="0" fontId="41" fillId="0" borderId="49" xfId="0" applyFont="1" applyFill="1" applyBorder="1" applyAlignment="1">
      <alignment horizontal="center" vertical="center"/>
    </xf>
    <xf numFmtId="0" fontId="41" fillId="0" borderId="55" xfId="0" applyFont="1" applyFill="1" applyBorder="1" applyAlignment="1">
      <alignment horizontal="center" vertical="center" wrapText="1"/>
    </xf>
    <xf numFmtId="0" fontId="41" fillId="0" borderId="48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185" fontId="42" fillId="0" borderId="15" xfId="33" applyNumberFormat="1" applyFont="1" applyFill="1" applyBorder="1" applyAlignment="1" applyProtection="1">
      <alignment vertical="center"/>
    </xf>
    <xf numFmtId="185" fontId="42" fillId="0" borderId="0" xfId="33" applyNumberFormat="1" applyFont="1" applyFill="1" applyBorder="1" applyAlignment="1" applyProtection="1">
      <alignment vertical="center"/>
    </xf>
    <xf numFmtId="185" fontId="42" fillId="0" borderId="0" xfId="33" applyNumberFormat="1" applyFont="1" applyFill="1" applyBorder="1" applyAlignment="1" applyProtection="1">
      <alignment horizontal="left" vertical="center"/>
    </xf>
    <xf numFmtId="186" fontId="42" fillId="0" borderId="28" xfId="33" applyNumberFormat="1" applyFont="1" applyFill="1" applyBorder="1" applyAlignment="1" applyProtection="1">
      <alignment vertical="center" shrinkToFit="1"/>
    </xf>
    <xf numFmtId="0" fontId="41" fillId="0" borderId="0" xfId="0" applyFont="1" applyFill="1" applyBorder="1" applyAlignment="1">
      <alignment horizontal="justify"/>
    </xf>
    <xf numFmtId="185" fontId="41" fillId="0" borderId="15" xfId="33" applyNumberFormat="1" applyFont="1" applyFill="1" applyBorder="1" applyAlignment="1" applyProtection="1">
      <alignment vertical="center"/>
    </xf>
    <xf numFmtId="185" fontId="41" fillId="0" borderId="0" xfId="33" applyNumberFormat="1" applyFont="1" applyFill="1" applyBorder="1" applyAlignment="1" applyProtection="1">
      <alignment vertical="center"/>
    </xf>
    <xf numFmtId="186" fontId="41" fillId="0" borderId="28" xfId="33" applyNumberFormat="1" applyFont="1" applyFill="1" applyBorder="1" applyAlignment="1" applyProtection="1">
      <alignment vertical="center" shrinkToFit="1"/>
    </xf>
    <xf numFmtId="0" fontId="42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/>
    <xf numFmtId="186" fontId="41" fillId="0" borderId="28" xfId="33" applyNumberFormat="1" applyFont="1" applyFill="1" applyBorder="1" applyAlignment="1" applyProtection="1">
      <alignment vertical="center"/>
    </xf>
    <xf numFmtId="185" fontId="41" fillId="0" borderId="15" xfId="33" applyNumberFormat="1" applyFont="1" applyFill="1" applyBorder="1" applyAlignment="1" applyProtection="1">
      <alignment horizontal="right" vertical="center"/>
    </xf>
    <xf numFmtId="185" fontId="41" fillId="0" borderId="0" xfId="33" applyNumberFormat="1" applyFont="1" applyFill="1" applyBorder="1" applyAlignment="1" applyProtection="1">
      <alignment horizontal="right" vertical="center"/>
    </xf>
    <xf numFmtId="185" fontId="41" fillId="0" borderId="0" xfId="33" applyNumberFormat="1" applyFont="1" applyFill="1" applyBorder="1" applyAlignment="1" applyProtection="1">
      <alignment horizontal="center" vertical="center"/>
    </xf>
    <xf numFmtId="186" fontId="41" fillId="0" borderId="28" xfId="33" applyNumberFormat="1" applyFont="1" applyFill="1" applyBorder="1" applyAlignment="1" applyProtection="1">
      <alignment horizontal="center" vertical="center" shrinkToFit="1"/>
    </xf>
    <xf numFmtId="0" fontId="42" fillId="0" borderId="27" xfId="0" applyFont="1" applyFill="1" applyBorder="1"/>
    <xf numFmtId="0" fontId="42" fillId="0" borderId="0" xfId="0" applyFont="1" applyFill="1" applyBorder="1" applyAlignment="1">
      <alignment horizontal="justify" vertical="center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/>
    <xf numFmtId="176" fontId="41" fillId="0" borderId="36" xfId="0" applyNumberFormat="1" applyFont="1" applyFill="1" applyBorder="1"/>
    <xf numFmtId="176" fontId="41" fillId="0" borderId="29" xfId="0" applyNumberFormat="1" applyFont="1" applyFill="1" applyBorder="1"/>
    <xf numFmtId="187" fontId="41" fillId="0" borderId="33" xfId="0" applyNumberFormat="1" applyFont="1" applyFill="1" applyBorder="1"/>
    <xf numFmtId="0" fontId="41" fillId="0" borderId="55" xfId="0" applyFont="1" applyFill="1" applyBorder="1" applyAlignment="1">
      <alignment horizontal="center" vertical="center" shrinkToFit="1"/>
    </xf>
    <xf numFmtId="0" fontId="41" fillId="0" borderId="55" xfId="0" applyFont="1" applyFill="1" applyBorder="1" applyAlignment="1">
      <alignment horizontal="center" vertical="center" shrinkToFit="1"/>
    </xf>
    <xf numFmtId="0" fontId="41" fillId="0" borderId="18" xfId="0" applyFont="1" applyFill="1" applyBorder="1"/>
    <xf numFmtId="0" fontId="41" fillId="0" borderId="18" xfId="0" applyFont="1" applyFill="1" applyBorder="1" applyAlignment="1">
      <alignment vertical="center" shrinkToFit="1"/>
    </xf>
    <xf numFmtId="0" fontId="42" fillId="0" borderId="18" xfId="0" applyFont="1" applyFill="1" applyBorder="1" applyAlignment="1">
      <alignment vertical="center" shrinkToFit="1"/>
    </xf>
    <xf numFmtId="0" fontId="42" fillId="0" borderId="30" xfId="0" applyFont="1" applyFill="1" applyBorder="1" applyAlignment="1">
      <alignment vertical="center"/>
    </xf>
    <xf numFmtId="176" fontId="42" fillId="0" borderId="16" xfId="0" applyNumberFormat="1" applyFont="1" applyFill="1" applyBorder="1" applyAlignment="1">
      <alignment horizontal="right" vertical="center"/>
    </xf>
    <xf numFmtId="0" fontId="41" fillId="0" borderId="29" xfId="0" applyFont="1" applyFill="1" applyBorder="1" applyAlignment="1">
      <alignment horizontal="center" vertical="center"/>
    </xf>
    <xf numFmtId="0" fontId="41" fillId="0" borderId="32" xfId="0" applyFont="1" applyFill="1" applyBorder="1" applyAlignment="1">
      <alignment horizontal="center" vertical="center"/>
    </xf>
    <xf numFmtId="188" fontId="41" fillId="0" borderId="29" xfId="0" applyNumberFormat="1" applyFont="1" applyFill="1" applyBorder="1" applyAlignment="1">
      <alignment horizontal="right" vertical="center" indent="1"/>
    </xf>
    <xf numFmtId="0" fontId="41" fillId="0" borderId="29" xfId="0" applyFont="1" applyFill="1" applyBorder="1" applyAlignment="1">
      <alignment horizontal="right" vertical="center" indent="1"/>
    </xf>
    <xf numFmtId="188" fontId="42" fillId="0" borderId="29" xfId="0" applyNumberFormat="1" applyFont="1" applyFill="1" applyBorder="1" applyAlignment="1">
      <alignment horizontal="right" vertical="center" indent="1"/>
    </xf>
    <xf numFmtId="0" fontId="41" fillId="0" borderId="33" xfId="0" applyFont="1" applyFill="1" applyBorder="1" applyAlignment="1">
      <alignment horizontal="right" vertical="center" indent="1"/>
    </xf>
    <xf numFmtId="0" fontId="41" fillId="0" borderId="0" xfId="0" applyFont="1" applyFill="1" applyBorder="1" applyAlignment="1">
      <alignment vertical="center"/>
    </xf>
    <xf numFmtId="182" fontId="41" fillId="0" borderId="0" xfId="0" applyNumberFormat="1" applyFont="1" applyFill="1" applyBorder="1"/>
    <xf numFmtId="182" fontId="41" fillId="0" borderId="0" xfId="0" applyNumberFormat="1" applyFont="1" applyFill="1" applyBorder="1" applyAlignment="1">
      <alignment horizontal="right" vertical="center"/>
    </xf>
    <xf numFmtId="0" fontId="41" fillId="0" borderId="29" xfId="0" applyFont="1" applyFill="1" applyBorder="1" applyAlignment="1">
      <alignment vertical="center"/>
    </xf>
    <xf numFmtId="176" fontId="41" fillId="0" borderId="0" xfId="0" applyNumberFormat="1" applyFont="1" applyFill="1" applyAlignment="1">
      <alignment vertical="center"/>
    </xf>
    <xf numFmtId="182" fontId="41" fillId="0" borderId="0" xfId="0" applyNumberFormat="1" applyFont="1" applyFill="1" applyAlignment="1">
      <alignment vertical="center"/>
    </xf>
    <xf numFmtId="182" fontId="41" fillId="0" borderId="0" xfId="0" applyNumberFormat="1" applyFont="1" applyFill="1"/>
    <xf numFmtId="182" fontId="41" fillId="0" borderId="0" xfId="0" applyNumberFormat="1" applyFont="1" applyFill="1" applyAlignment="1">
      <alignment horizontal="right" vertical="center"/>
    </xf>
    <xf numFmtId="176" fontId="41" fillId="0" borderId="11" xfId="0" applyNumberFormat="1" applyFont="1" applyFill="1" applyBorder="1" applyAlignment="1">
      <alignment horizontal="center" vertical="center"/>
    </xf>
    <xf numFmtId="182" fontId="41" fillId="0" borderId="12" xfId="0" applyNumberFormat="1" applyFont="1" applyFill="1" applyBorder="1" applyAlignment="1">
      <alignment horizontal="center" vertical="center"/>
    </xf>
    <xf numFmtId="182" fontId="41" fillId="0" borderId="11" xfId="0" applyNumberFormat="1" applyFont="1" applyFill="1" applyBorder="1" applyAlignment="1">
      <alignment horizontal="center" vertical="center"/>
    </xf>
    <xf numFmtId="182" fontId="41" fillId="0" borderId="39" xfId="0" applyNumberFormat="1" applyFont="1" applyFill="1" applyBorder="1" applyAlignment="1">
      <alignment horizontal="center" vertical="center"/>
    </xf>
    <xf numFmtId="182" fontId="41" fillId="0" borderId="46" xfId="0" applyNumberFormat="1" applyFont="1" applyFill="1" applyBorder="1" applyAlignment="1">
      <alignment horizontal="center" vertical="center"/>
    </xf>
    <xf numFmtId="176" fontId="41" fillId="0" borderId="10" xfId="0" applyNumberFormat="1" applyFont="1" applyFill="1" applyBorder="1" applyAlignment="1">
      <alignment horizontal="center" vertical="center"/>
    </xf>
    <xf numFmtId="182" fontId="41" fillId="0" borderId="20" xfId="0" applyNumberFormat="1" applyFont="1" applyFill="1" applyBorder="1" applyAlignment="1">
      <alignment horizontal="center" vertical="center"/>
    </xf>
    <xf numFmtId="182" fontId="41" fillId="0" borderId="37" xfId="0" applyNumberFormat="1" applyFont="1" applyFill="1" applyBorder="1" applyAlignment="1">
      <alignment horizontal="center" vertical="center"/>
    </xf>
    <xf numFmtId="176" fontId="41" fillId="0" borderId="13" xfId="0" applyNumberFormat="1" applyFont="1" applyFill="1" applyBorder="1" applyAlignment="1">
      <alignment horizontal="center" vertical="center"/>
    </xf>
    <xf numFmtId="182" fontId="41" fillId="0" borderId="14" xfId="0" applyNumberFormat="1" applyFont="1" applyFill="1" applyBorder="1" applyAlignment="1">
      <alignment horizontal="center" vertical="center"/>
    </xf>
    <xf numFmtId="182" fontId="41" fillId="0" borderId="13" xfId="0" applyNumberFormat="1" applyFont="1" applyFill="1" applyBorder="1" applyAlignment="1">
      <alignment horizontal="center" vertical="center"/>
    </xf>
    <xf numFmtId="182" fontId="41" fillId="0" borderId="40" xfId="0" applyNumberFormat="1" applyFont="1" applyFill="1" applyBorder="1" applyAlignment="1">
      <alignment horizontal="center" vertical="center"/>
    </xf>
    <xf numFmtId="0" fontId="41" fillId="0" borderId="38" xfId="0" applyFont="1" applyFill="1" applyBorder="1"/>
    <xf numFmtId="0" fontId="41" fillId="0" borderId="70" xfId="0" applyFont="1" applyFill="1" applyBorder="1" applyAlignment="1">
      <alignment horizontal="center" vertical="center"/>
    </xf>
    <xf numFmtId="176" fontId="41" fillId="0" borderId="18" xfId="0" applyNumberFormat="1" applyFont="1" applyFill="1" applyBorder="1" applyAlignment="1">
      <alignment horizontal="center" vertical="center"/>
    </xf>
    <xf numFmtId="182" fontId="41" fillId="0" borderId="18" xfId="0" applyNumberFormat="1" applyFont="1" applyFill="1" applyBorder="1" applyAlignment="1">
      <alignment horizontal="center" vertical="center"/>
    </xf>
    <xf numFmtId="182" fontId="41" fillId="0" borderId="30" xfId="0" applyNumberFormat="1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distributed" vertical="center"/>
    </xf>
    <xf numFmtId="0" fontId="42" fillId="0" borderId="71" xfId="0" applyFont="1" applyFill="1" applyBorder="1" applyAlignment="1">
      <alignment horizontal="distributed" vertical="center"/>
    </xf>
    <xf numFmtId="176" fontId="42" fillId="0" borderId="0" xfId="0" applyNumberFormat="1" applyFont="1" applyFill="1" applyBorder="1" applyAlignment="1">
      <alignment horizontal="right" vertical="center"/>
    </xf>
    <xf numFmtId="182" fontId="42" fillId="0" borderId="0" xfId="0" applyNumberFormat="1" applyFont="1" applyFill="1" applyBorder="1" applyAlignment="1">
      <alignment horizontal="right" vertical="center"/>
    </xf>
    <xf numFmtId="182" fontId="42" fillId="0" borderId="91" xfId="0" applyNumberFormat="1" applyFont="1" applyFill="1" applyBorder="1" applyAlignment="1">
      <alignment horizontal="right" vertical="center"/>
    </xf>
    <xf numFmtId="0" fontId="42" fillId="0" borderId="0" xfId="0" applyFont="1" applyFill="1" applyAlignment="1"/>
    <xf numFmtId="0" fontId="41" fillId="0" borderId="71" xfId="0" applyFont="1" applyFill="1" applyBorder="1" applyAlignment="1">
      <alignment horizontal="distributed" vertical="center"/>
    </xf>
    <xf numFmtId="185" fontId="42" fillId="0" borderId="92" xfId="0" applyNumberFormat="1" applyFont="1" applyFill="1" applyBorder="1" applyAlignment="1">
      <alignment horizontal="right" vertical="center"/>
    </xf>
    <xf numFmtId="185" fontId="42" fillId="0" borderId="91" xfId="0" applyNumberFormat="1" applyFont="1" applyFill="1" applyBorder="1" applyAlignment="1">
      <alignment horizontal="right" vertical="center"/>
    </xf>
    <xf numFmtId="0" fontId="41" fillId="0" borderId="27" xfId="0" applyFont="1" applyFill="1" applyBorder="1" applyAlignment="1">
      <alignment horizontal="justify" vertical="center"/>
    </xf>
    <xf numFmtId="0" fontId="41" fillId="0" borderId="71" xfId="0" applyFont="1" applyFill="1" applyBorder="1" applyAlignment="1">
      <alignment horizontal="distributed" vertical="center" shrinkToFit="1"/>
    </xf>
    <xf numFmtId="0" fontId="41" fillId="0" borderId="71" xfId="0" applyFont="1" applyFill="1" applyBorder="1" applyAlignment="1">
      <alignment horizontal="distributed" vertical="center" wrapText="1" shrinkToFit="1"/>
    </xf>
    <xf numFmtId="180" fontId="41" fillId="0" borderId="0" xfId="0" applyNumberFormat="1" applyFont="1" applyFill="1" applyBorder="1" applyAlignment="1">
      <alignment horizontal="right" vertical="center"/>
    </xf>
    <xf numFmtId="0" fontId="41" fillId="0" borderId="27" xfId="0" applyFont="1" applyFill="1" applyBorder="1" applyAlignment="1">
      <alignment horizontal="center" vertical="center" shrinkToFit="1"/>
    </xf>
    <xf numFmtId="0" fontId="41" fillId="0" borderId="72" xfId="0" applyFont="1" applyFill="1" applyBorder="1" applyAlignment="1">
      <alignment horizontal="justify" vertical="center" indent="1"/>
    </xf>
    <xf numFmtId="176" fontId="41" fillId="0" borderId="29" xfId="0" applyNumberFormat="1" applyFont="1" applyFill="1" applyBorder="1" applyAlignment="1">
      <alignment vertical="center"/>
    </xf>
    <xf numFmtId="182" fontId="41" fillId="0" borderId="29" xfId="0" applyNumberFormat="1" applyFont="1" applyFill="1" applyBorder="1" applyAlignment="1">
      <alignment vertical="center"/>
    </xf>
    <xf numFmtId="176" fontId="41" fillId="0" borderId="29" xfId="0" applyNumberFormat="1" applyFont="1" applyFill="1" applyBorder="1" applyAlignment="1">
      <alignment horizontal="center" vertical="center"/>
    </xf>
    <xf numFmtId="182" fontId="41" fillId="0" borderId="29" xfId="0" applyNumberFormat="1" applyFont="1" applyFill="1" applyBorder="1" applyAlignment="1">
      <alignment horizontal="center" vertical="center"/>
    </xf>
    <xf numFmtId="182" fontId="41" fillId="0" borderId="33" xfId="0" applyNumberFormat="1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/>
    </xf>
    <xf numFmtId="176" fontId="41" fillId="0" borderId="0" xfId="0" applyNumberFormat="1" applyFont="1" applyFill="1"/>
    <xf numFmtId="0" fontId="29" fillId="0" borderId="0" xfId="0" applyFont="1" applyFill="1"/>
    <xf numFmtId="185" fontId="29" fillId="0" borderId="0" xfId="0" applyNumberFormat="1" applyFont="1" applyFill="1" applyBorder="1" applyAlignment="1">
      <alignment horizontal="right" vertical="center"/>
    </xf>
    <xf numFmtId="176" fontId="29" fillId="0" borderId="29" xfId="0" applyNumberFormat="1" applyFont="1" applyFill="1" applyBorder="1" applyAlignment="1">
      <alignment vertical="center"/>
    </xf>
    <xf numFmtId="176" fontId="41" fillId="0" borderId="23" xfId="0" applyNumberFormat="1" applyFont="1" applyFill="1" applyBorder="1" applyAlignment="1">
      <alignment horizontal="center" vertical="center"/>
    </xf>
    <xf numFmtId="182" fontId="41" fillId="0" borderId="11" xfId="0" applyNumberFormat="1" applyFont="1" applyFill="1" applyBorder="1" applyAlignment="1">
      <alignment horizontal="center" vertical="center"/>
    </xf>
    <xf numFmtId="182" fontId="41" fillId="0" borderId="10" xfId="0" applyNumberFormat="1" applyFont="1" applyFill="1" applyBorder="1" applyAlignment="1">
      <alignment horizontal="center" vertical="center"/>
    </xf>
    <xf numFmtId="176" fontId="42" fillId="0" borderId="10" xfId="0" applyNumberFormat="1" applyFont="1" applyFill="1" applyBorder="1" applyAlignment="1">
      <alignment horizontal="center" vertical="center"/>
    </xf>
    <xf numFmtId="182" fontId="42" fillId="0" borderId="12" xfId="0" applyNumberFormat="1" applyFont="1" applyFill="1" applyBorder="1" applyAlignment="1">
      <alignment horizontal="center" vertical="center"/>
    </xf>
    <xf numFmtId="182" fontId="42" fillId="0" borderId="37" xfId="0" applyNumberFormat="1" applyFont="1" applyFill="1" applyBorder="1" applyAlignment="1">
      <alignment horizontal="center" vertical="center"/>
    </xf>
    <xf numFmtId="182" fontId="41" fillId="0" borderId="13" xfId="0" applyNumberFormat="1" applyFont="1" applyFill="1" applyBorder="1" applyAlignment="1">
      <alignment horizontal="center" vertical="center"/>
    </xf>
    <xf numFmtId="182" fontId="42" fillId="0" borderId="14" xfId="0" applyNumberFormat="1" applyFont="1" applyFill="1" applyBorder="1" applyAlignment="1">
      <alignment horizontal="center" vertical="center"/>
    </xf>
    <xf numFmtId="183" fontId="41" fillId="0" borderId="18" xfId="0" applyNumberFormat="1" applyFont="1" applyFill="1" applyBorder="1" applyAlignment="1">
      <alignment horizontal="right" vertical="center"/>
    </xf>
    <xf numFmtId="0" fontId="42" fillId="0" borderId="42" xfId="0" applyFont="1" applyFill="1" applyBorder="1" applyAlignment="1">
      <alignment horizontal="distributed" vertical="center" shrinkToFit="1"/>
    </xf>
    <xf numFmtId="0" fontId="42" fillId="0" borderId="43" xfId="0" applyFont="1" applyFill="1" applyBorder="1" applyAlignment="1">
      <alignment horizontal="distributed" vertical="center" shrinkToFit="1"/>
    </xf>
    <xf numFmtId="184" fontId="41" fillId="0" borderId="18" xfId="0" applyNumberFormat="1" applyFont="1" applyFill="1" applyBorder="1" applyAlignment="1">
      <alignment horizontal="right" vertical="center"/>
    </xf>
    <xf numFmtId="183" fontId="42" fillId="0" borderId="18" xfId="0" applyNumberFormat="1" applyFont="1" applyFill="1" applyBorder="1" applyAlignment="1">
      <alignment horizontal="right" vertical="center"/>
    </xf>
    <xf numFmtId="184" fontId="42" fillId="0" borderId="18" xfId="0" applyNumberFormat="1" applyFont="1" applyFill="1" applyBorder="1" applyAlignment="1">
      <alignment horizontal="right" vertical="center"/>
    </xf>
    <xf numFmtId="184" fontId="42" fillId="0" borderId="30" xfId="0" applyNumberFormat="1" applyFont="1" applyFill="1" applyBorder="1" applyAlignment="1">
      <alignment horizontal="right" vertical="center"/>
    </xf>
    <xf numFmtId="0" fontId="42" fillId="0" borderId="0" xfId="0" applyFont="1" applyFill="1" applyAlignment="1">
      <alignment vertical="center" shrinkToFit="1"/>
    </xf>
    <xf numFmtId="184" fontId="41" fillId="0" borderId="0" xfId="0" applyNumberFormat="1" applyFont="1" applyFill="1" applyBorder="1" applyAlignment="1">
      <alignment horizontal="right" vertical="center"/>
    </xf>
    <xf numFmtId="183" fontId="42" fillId="0" borderId="0" xfId="0" applyNumberFormat="1" applyFont="1" applyFill="1" applyBorder="1" applyAlignment="1">
      <alignment horizontal="right" vertical="center"/>
    </xf>
    <xf numFmtId="184" fontId="42" fillId="0" borderId="0" xfId="0" applyNumberFormat="1" applyFont="1" applyFill="1" applyBorder="1" applyAlignment="1">
      <alignment horizontal="right" vertical="center"/>
    </xf>
    <xf numFmtId="184" fontId="42" fillId="0" borderId="91" xfId="0" applyNumberFormat="1" applyFont="1" applyFill="1" applyBorder="1" applyAlignment="1">
      <alignment horizontal="right" vertical="center"/>
    </xf>
    <xf numFmtId="0" fontId="41" fillId="0" borderId="16" xfId="0" applyFont="1" applyFill="1" applyBorder="1" applyAlignment="1">
      <alignment horizontal="distributed" vertical="center" shrinkToFit="1"/>
    </xf>
    <xf numFmtId="0" fontId="41" fillId="0" borderId="16" xfId="0" applyFont="1" applyFill="1" applyBorder="1" applyAlignment="1">
      <alignment horizontal="distributed" vertical="center" wrapText="1" shrinkToFit="1"/>
    </xf>
    <xf numFmtId="0" fontId="41" fillId="0" borderId="16" xfId="0" applyFont="1" applyFill="1" applyBorder="1" applyAlignment="1">
      <alignment horizontal="distributed" vertical="center" wrapText="1"/>
    </xf>
    <xf numFmtId="180" fontId="42" fillId="0" borderId="0" xfId="0" applyNumberFormat="1" applyFont="1" applyFill="1" applyBorder="1" applyAlignment="1">
      <alignment horizontal="right" vertical="center"/>
    </xf>
    <xf numFmtId="180" fontId="42" fillId="0" borderId="91" xfId="0" applyNumberFormat="1" applyFont="1" applyFill="1" applyBorder="1" applyAlignment="1">
      <alignment horizontal="right" vertical="center"/>
    </xf>
    <xf numFmtId="0" fontId="41" fillId="0" borderId="32" xfId="0" applyFont="1" applyFill="1" applyBorder="1" applyAlignment="1">
      <alignment horizontal="distributed" vertical="center" shrinkToFit="1"/>
    </xf>
    <xf numFmtId="182" fontId="41" fillId="0" borderId="69" xfId="0" applyNumberFormat="1" applyFont="1" applyFill="1" applyBorder="1" applyAlignment="1">
      <alignment horizontal="right" vertical="center"/>
    </xf>
    <xf numFmtId="184" fontId="41" fillId="0" borderId="41" xfId="0" applyNumberFormat="1" applyFont="1" applyFill="1" applyBorder="1" applyAlignment="1">
      <alignment horizontal="right" vertical="center"/>
    </xf>
    <xf numFmtId="184" fontId="41" fillId="0" borderId="29" xfId="0" applyNumberFormat="1" applyFont="1" applyFill="1" applyBorder="1" applyAlignment="1">
      <alignment horizontal="right" vertical="center"/>
    </xf>
    <xf numFmtId="183" fontId="42" fillId="0" borderId="29" xfId="0" applyNumberFormat="1" applyFont="1" applyFill="1" applyBorder="1" applyAlignment="1">
      <alignment horizontal="right" vertical="center"/>
    </xf>
    <xf numFmtId="184" fontId="42" fillId="0" borderId="29" xfId="0" applyNumberFormat="1" applyFont="1" applyFill="1" applyBorder="1" applyAlignment="1">
      <alignment horizontal="right" vertical="center"/>
    </xf>
    <xf numFmtId="184" fontId="42" fillId="0" borderId="33" xfId="0" applyNumberFormat="1" applyFont="1" applyFill="1" applyBorder="1" applyAlignment="1">
      <alignment horizontal="right" vertical="center"/>
    </xf>
    <xf numFmtId="0" fontId="41" fillId="0" borderId="0" xfId="0" applyFont="1" applyFill="1" applyBorder="1" applyAlignment="1">
      <alignment horizontal="left" vertical="center"/>
    </xf>
    <xf numFmtId="176" fontId="41" fillId="0" borderId="0" xfId="0" applyNumberFormat="1" applyFont="1" applyFill="1" applyBorder="1" applyAlignment="1">
      <alignment horizontal="left" vertical="center"/>
    </xf>
    <xf numFmtId="182" fontId="41" fillId="0" borderId="0" xfId="0" applyNumberFormat="1" applyFont="1" applyFill="1" applyBorder="1" applyAlignment="1">
      <alignment horizontal="left" vertical="center"/>
    </xf>
    <xf numFmtId="183" fontId="29" fillId="0" borderId="18" xfId="0" applyNumberFormat="1" applyFont="1" applyFill="1" applyBorder="1" applyAlignment="1">
      <alignment horizontal="right" vertical="center"/>
    </xf>
    <xf numFmtId="183" fontId="29" fillId="0" borderId="0" xfId="0" applyNumberFormat="1" applyFont="1" applyFill="1" applyBorder="1" applyAlignment="1">
      <alignment horizontal="right" vertical="center"/>
    </xf>
    <xf numFmtId="180" fontId="29" fillId="0" borderId="0" xfId="0" applyNumberFormat="1" applyFont="1" applyFill="1" applyBorder="1" applyAlignment="1">
      <alignment horizontal="right" vertical="center"/>
    </xf>
    <xf numFmtId="183" fontId="29" fillId="0" borderId="29" xfId="0" applyNumberFormat="1" applyFont="1" applyFill="1" applyBorder="1" applyAlignment="1">
      <alignment horizontal="right" vertical="center"/>
    </xf>
    <xf numFmtId="176" fontId="29" fillId="0" borderId="0" xfId="0" applyNumberFormat="1" applyFont="1" applyFill="1" applyAlignment="1">
      <alignment vertical="center"/>
    </xf>
    <xf numFmtId="182" fontId="29" fillId="0" borderId="0" xfId="0" applyNumberFormat="1" applyFont="1" applyFill="1" applyAlignment="1">
      <alignment vertical="center"/>
    </xf>
    <xf numFmtId="182" fontId="29" fillId="0" borderId="0" xfId="0" applyNumberFormat="1" applyFont="1" applyFill="1" applyBorder="1" applyAlignment="1">
      <alignment horizontal="right" vertical="center"/>
    </xf>
    <xf numFmtId="0" fontId="47" fillId="0" borderId="0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right" vertical="center"/>
    </xf>
    <xf numFmtId="0" fontId="43" fillId="0" borderId="54" xfId="0" applyFont="1" applyFill="1" applyBorder="1" applyAlignment="1">
      <alignment horizontal="center" vertical="center"/>
    </xf>
    <xf numFmtId="0" fontId="43" fillId="0" borderId="47" xfId="0" applyFont="1" applyFill="1" applyBorder="1" applyAlignment="1">
      <alignment horizontal="center" vertical="center"/>
    </xf>
    <xf numFmtId="0" fontId="43" fillId="0" borderId="47" xfId="0" applyFont="1" applyFill="1" applyBorder="1" applyAlignment="1">
      <alignment horizontal="center" vertical="center"/>
    </xf>
    <xf numFmtId="0" fontId="43" fillId="0" borderId="57" xfId="0" applyFont="1" applyFill="1" applyBorder="1" applyAlignment="1">
      <alignment horizontal="center" vertical="center"/>
    </xf>
    <xf numFmtId="0" fontId="49" fillId="0" borderId="64" xfId="0" applyFont="1" applyFill="1" applyBorder="1" applyAlignment="1">
      <alignment horizontal="center" vertical="center"/>
    </xf>
    <xf numFmtId="0" fontId="43" fillId="0" borderId="38" xfId="0" applyFont="1" applyFill="1" applyBorder="1" applyAlignment="1">
      <alignment vertical="center"/>
    </xf>
    <xf numFmtId="0" fontId="43" fillId="0" borderId="18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0" fontId="49" fillId="0" borderId="30" xfId="0" applyFont="1" applyFill="1" applyBorder="1" applyAlignment="1">
      <alignment horizontal="center" vertical="center"/>
    </xf>
    <xf numFmtId="0" fontId="43" fillId="0" borderId="42" xfId="0" applyFont="1" applyFill="1" applyBorder="1" applyAlignment="1">
      <alignment horizontal="distributed" vertical="center"/>
    </xf>
    <xf numFmtId="0" fontId="43" fillId="0" borderId="43" xfId="0" applyFont="1" applyFill="1" applyBorder="1" applyAlignment="1">
      <alignment horizontal="distributed" vertical="center"/>
    </xf>
    <xf numFmtId="177" fontId="43" fillId="0" borderId="0" xfId="0" applyNumberFormat="1" applyFont="1" applyFill="1" applyBorder="1" applyAlignment="1">
      <alignment vertical="center"/>
    </xf>
    <xf numFmtId="177" fontId="49" fillId="0" borderId="91" xfId="0" applyNumberFormat="1" applyFont="1" applyFill="1" applyBorder="1" applyAlignment="1">
      <alignment vertical="center"/>
    </xf>
    <xf numFmtId="0" fontId="43" fillId="0" borderId="27" xfId="0" applyFont="1" applyFill="1" applyBorder="1" applyAlignment="1">
      <alignment vertical="center"/>
    </xf>
    <xf numFmtId="0" fontId="43" fillId="0" borderId="16" xfId="0" applyFont="1" applyFill="1" applyBorder="1" applyAlignment="1">
      <alignment horizontal="justify" vertical="center"/>
    </xf>
    <xf numFmtId="179" fontId="43" fillId="0" borderId="0" xfId="0" applyNumberFormat="1" applyFont="1" applyFill="1" applyBorder="1" applyAlignment="1">
      <alignment vertical="center"/>
    </xf>
    <xf numFmtId="179" fontId="49" fillId="0" borderId="91" xfId="0" applyNumberFormat="1" applyFont="1" applyFill="1" applyBorder="1" applyAlignment="1">
      <alignment vertical="center"/>
    </xf>
    <xf numFmtId="181" fontId="43" fillId="0" borderId="0" xfId="0" applyNumberFormat="1" applyFont="1" applyFill="1" applyBorder="1" applyAlignment="1">
      <alignment vertical="center"/>
    </xf>
    <xf numFmtId="181" fontId="49" fillId="0" borderId="91" xfId="0" applyNumberFormat="1" applyFont="1" applyFill="1" applyBorder="1" applyAlignment="1">
      <alignment vertical="center"/>
    </xf>
    <xf numFmtId="179" fontId="43" fillId="0" borderId="0" xfId="0" applyNumberFormat="1" applyFont="1" applyFill="1" applyBorder="1" applyAlignment="1">
      <alignment horizontal="right" vertical="center"/>
    </xf>
    <xf numFmtId="179" fontId="49" fillId="0" borderId="91" xfId="0" applyNumberFormat="1" applyFont="1" applyFill="1" applyBorder="1" applyAlignment="1">
      <alignment horizontal="right" vertical="center"/>
    </xf>
    <xf numFmtId="0" fontId="43" fillId="0" borderId="31" xfId="0" applyFont="1" applyFill="1" applyBorder="1" applyAlignment="1">
      <alignment vertical="center"/>
    </xf>
    <xf numFmtId="0" fontId="43" fillId="0" borderId="29" xfId="0" applyFont="1" applyFill="1" applyBorder="1" applyAlignment="1">
      <alignment horizontal="center" vertical="center"/>
    </xf>
    <xf numFmtId="0" fontId="43" fillId="0" borderId="32" xfId="0" applyFont="1" applyFill="1" applyBorder="1" applyAlignment="1">
      <alignment horizontal="center" vertical="center"/>
    </xf>
    <xf numFmtId="176" fontId="43" fillId="0" borderId="29" xfId="0" applyNumberFormat="1" applyFont="1" applyFill="1" applyBorder="1" applyAlignment="1">
      <alignment horizontal="right" vertical="center" indent="4"/>
    </xf>
    <xf numFmtId="176" fontId="49" fillId="0" borderId="29" xfId="0" applyNumberFormat="1" applyFont="1" applyFill="1" applyBorder="1" applyAlignment="1">
      <alignment horizontal="right" vertical="center" indent="4"/>
    </xf>
    <xf numFmtId="176" fontId="49" fillId="0" borderId="33" xfId="0" applyNumberFormat="1" applyFont="1" applyFill="1" applyBorder="1" applyAlignment="1">
      <alignment horizontal="right" vertical="center" indent="4"/>
    </xf>
    <xf numFmtId="0" fontId="43" fillId="0" borderId="0" xfId="0" applyFont="1" applyFill="1" applyBorder="1" applyAlignment="1">
      <alignment horizontal="lef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28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33703521237060557"/>
          <c:y val="8.73273079515191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159459497942501E-2"/>
          <c:y val="0.21133645589420996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0.1960980828483396"/>
                  <c:y val="6.276721663936635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維持</a:t>
                    </a:r>
                  </a:p>
                  <a:p>
                    <a:r>
                      <a:rPr lang="ja-JP" altLang="en-US" sz="900"/>
                      <a:t>補修費
</a:t>
                    </a:r>
                    <a:r>
                      <a:rPr lang="en-US" altLang="ja-JP" sz="900"/>
                      <a:t>0.6%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849909584086668E-2"/>
                  <c:y val="3.06670024743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195480999657651"/>
                  <c:y val="0.1677308099958625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473582106584503E-2"/>
                  <c:y val="0.17138895029085641"/>
                </c:manualLayout>
              </c:layout>
              <c:tx>
                <c:rich>
                  <a:bodyPr/>
                  <a:lstStyle/>
                  <a:p>
                    <a:fld id="{3CD677AF-8D5B-4EB4-BFBF-EEBCABA38271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7.4%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4.4458999587076928E-3"/>
                  <c:y val="5.02506604875473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3618053178135346E-2"/>
                  <c:y val="0.2459921046516241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投資出資金・貸付金
</a:t>
                    </a:r>
                    <a:r>
                      <a:rPr lang="en-US" altLang="ja-JP"/>
                      <a:t>0.1%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88171858952413"/>
                      <c:h val="0.11770001454754307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3.4699303891361409E-2"/>
                  <c:y val="-6.1685361204158711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203183841150291E-2"/>
                  <c:y val="-1.8775304695455741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普通建設</a:t>
                    </a:r>
                  </a:p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事業費
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災害復旧費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5581220</c:v>
                </c:pt>
                <c:pt idx="1">
                  <c:v>5683980</c:v>
                </c:pt>
                <c:pt idx="2">
                  <c:v>323590</c:v>
                </c:pt>
                <c:pt idx="3">
                  <c:v>15210231</c:v>
                </c:pt>
                <c:pt idx="4">
                  <c:v>2060943</c:v>
                </c:pt>
                <c:pt idx="5">
                  <c:v>3410941</c:v>
                </c:pt>
                <c:pt idx="6">
                  <c:v>4884297</c:v>
                </c:pt>
                <c:pt idx="7">
                  <c:v>265685</c:v>
                </c:pt>
                <c:pt idx="8">
                  <c:v>3960655</c:v>
                </c:pt>
                <c:pt idx="9">
                  <c:v>12774946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グラフ!$I$95:$I$114</c:f>
              <c:numCache>
                <c:formatCode>_ * #,##0_ ;_ * \-#,##0_ ;_ * \-_ ;_ @_ </c:formatCode>
                <c:ptCount val="20"/>
                <c:pt idx="0">
                  <c:v>13301828</c:v>
                </c:pt>
                <c:pt idx="1">
                  <c:v>168778</c:v>
                </c:pt>
                <c:pt idx="2">
                  <c:v>9953</c:v>
                </c:pt>
                <c:pt idx="3">
                  <c:v>28255</c:v>
                </c:pt>
                <c:pt idx="4">
                  <c:v>30173</c:v>
                </c:pt>
                <c:pt idx="5">
                  <c:v>1781276</c:v>
                </c:pt>
                <c:pt idx="6">
                  <c:v>34905</c:v>
                </c:pt>
                <c:pt idx="7">
                  <c:v>477377</c:v>
                </c:pt>
                <c:pt idx="8">
                  <c:v>5004285</c:v>
                </c:pt>
                <c:pt idx="9">
                  <c:v>17500</c:v>
                </c:pt>
                <c:pt idx="10">
                  <c:v>640036</c:v>
                </c:pt>
                <c:pt idx="11">
                  <c:v>651686</c:v>
                </c:pt>
                <c:pt idx="12">
                  <c:v>12789479</c:v>
                </c:pt>
                <c:pt idx="13">
                  <c:v>11736900</c:v>
                </c:pt>
                <c:pt idx="14">
                  <c:v>214594</c:v>
                </c:pt>
                <c:pt idx="15">
                  <c:v>103505</c:v>
                </c:pt>
                <c:pt idx="16">
                  <c:v>5310903</c:v>
                </c:pt>
                <c:pt idx="17">
                  <c:v>1335927</c:v>
                </c:pt>
                <c:pt idx="18">
                  <c:v>488379</c:v>
                </c:pt>
                <c:pt idx="19">
                  <c:v>3706969</c:v>
                </c:pt>
              </c:numCache>
            </c:numRef>
          </c:val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グラフ!$J$95:$J$114</c:f>
              <c:numCache>
                <c:formatCode>_ * #,##0_ ;_ * \-#,##0_ ;_ * \-_ ;_ @_ </c:formatCode>
                <c:ptCount val="20"/>
                <c:pt idx="0">
                  <c:v>13505815</c:v>
                </c:pt>
                <c:pt idx="1">
                  <c:v>177231</c:v>
                </c:pt>
                <c:pt idx="2">
                  <c:v>10571</c:v>
                </c:pt>
                <c:pt idx="3">
                  <c:v>17300</c:v>
                </c:pt>
                <c:pt idx="4">
                  <c:v>13659</c:v>
                </c:pt>
                <c:pt idx="5">
                  <c:v>1781276</c:v>
                </c:pt>
                <c:pt idx="6">
                  <c:v>33416</c:v>
                </c:pt>
                <c:pt idx="7">
                  <c:v>477377</c:v>
                </c:pt>
                <c:pt idx="8">
                  <c:v>5000241</c:v>
                </c:pt>
                <c:pt idx="9">
                  <c:v>16276</c:v>
                </c:pt>
                <c:pt idx="10">
                  <c:v>602423</c:v>
                </c:pt>
                <c:pt idx="11">
                  <c:v>632884</c:v>
                </c:pt>
                <c:pt idx="12">
                  <c:v>11133970</c:v>
                </c:pt>
                <c:pt idx="13">
                  <c:v>9620428</c:v>
                </c:pt>
                <c:pt idx="14">
                  <c:v>224346</c:v>
                </c:pt>
                <c:pt idx="15">
                  <c:v>108699</c:v>
                </c:pt>
                <c:pt idx="16">
                  <c:v>5061737</c:v>
                </c:pt>
                <c:pt idx="17">
                  <c:v>1335927</c:v>
                </c:pt>
                <c:pt idx="18">
                  <c:v>485985</c:v>
                </c:pt>
                <c:pt idx="19">
                  <c:v>3294269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6856184"/>
        <c:axId val="446856576"/>
      </c:barChart>
      <c:catAx>
        <c:axId val="446856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6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6856576"/>
        <c:scaling>
          <c:orientation val="minMax"/>
          <c:max val="15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618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グラフ!$H$209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平成25年度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</c:strCache>
            </c:strRef>
          </c:cat>
          <c:val>
            <c:numRef>
              <c:f>グラフ!$I$209:$L$209</c:f>
              <c:numCache>
                <c:formatCode>#,##0;[Red]#,##0</c:formatCode>
                <c:ptCount val="4"/>
                <c:pt idx="0">
                  <c:v>5422384</c:v>
                </c:pt>
                <c:pt idx="1">
                  <c:v>5631036</c:v>
                </c:pt>
                <c:pt idx="2">
                  <c:v>5638509</c:v>
                </c:pt>
                <c:pt idx="3" formatCode="#,##0_);[Red]\(#,##0\)">
                  <c:v>5848944</c:v>
                </c:pt>
              </c:numCache>
            </c:numRef>
          </c:val>
        </c:ser>
        <c:ser>
          <c:idx val="1"/>
          <c:order val="1"/>
          <c:tx>
            <c:strRef>
              <c:f>グラフ!$H$210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平成25年度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</c:strCache>
            </c:strRef>
          </c:cat>
          <c:val>
            <c:numRef>
              <c:f>グラフ!$I$210:$L$210</c:f>
              <c:numCache>
                <c:formatCode>#,##0;[Red]#,##0</c:formatCode>
                <c:ptCount val="4"/>
                <c:pt idx="0">
                  <c:v>6241848</c:v>
                </c:pt>
                <c:pt idx="1">
                  <c:v>6474074</c:v>
                </c:pt>
                <c:pt idx="2">
                  <c:v>6518174</c:v>
                </c:pt>
                <c:pt idx="3" formatCode="#,##0_);[Red]\(#,##0\)">
                  <c:v>6551054</c:v>
                </c:pt>
              </c:numCache>
            </c:numRef>
          </c:val>
        </c:ser>
        <c:ser>
          <c:idx val="2"/>
          <c:order val="2"/>
          <c:tx>
            <c:strRef>
              <c:f>グラフ!$H$211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平成25年度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2020681</c:v>
                </c:pt>
                <c:pt idx="1">
                  <c:v>1918431</c:v>
                </c:pt>
                <c:pt idx="2">
                  <c:v>1608237</c:v>
                </c:pt>
                <c:pt idx="3" formatCode="#,##0_);[Red]\(#,##0\)">
                  <c:v>679543</c:v>
                </c:pt>
              </c:numCache>
            </c:numRef>
          </c:val>
        </c:ser>
        <c:ser>
          <c:idx val="3"/>
          <c:order val="3"/>
          <c:tx>
            <c:strRef>
              <c:f>グラフ!$H$212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3050099506854E-3"/>
                  <c:y val="-1.56204836097619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584003922586824E-3"/>
                  <c:y val="-1.5136427095549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496524472902742E-3"/>
                  <c:y val="-9.210699726364004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平成25年度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290963</c:v>
                </c:pt>
                <c:pt idx="1">
                  <c:v>299631</c:v>
                </c:pt>
                <c:pt idx="2">
                  <c:v>310876</c:v>
                </c:pt>
                <c:pt idx="3" formatCode="#,##0_);[Red]\(#,##0\)">
                  <c:v>362284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6850696"/>
        <c:axId val="446852264"/>
      </c:barChart>
      <c:catAx>
        <c:axId val="446850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22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685226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0696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グラフ!$H$253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444093945779324E-3"/>
                  <c:y val="-9.2329172514394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609050440314151E-2"/>
                  <c:y val="-3.2374121171500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グラフ!$I$252:$M$252</c:f>
              <c:numCache>
                <c:formatCode>#,##0_ </c:formatCode>
                <c:ptCount val="5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numCache>
            </c:numRef>
          </c:cat>
          <c:val>
            <c:numRef>
              <c:f>グラフ!$I$253:$M$253</c:f>
              <c:numCache>
                <c:formatCode>#,##0_);[Red]\(#,##0\)</c:formatCode>
                <c:ptCount val="5"/>
                <c:pt idx="0">
                  <c:v>35961824</c:v>
                </c:pt>
                <c:pt idx="1">
                  <c:v>36263702</c:v>
                </c:pt>
                <c:pt idx="2">
                  <c:v>36453545</c:v>
                </c:pt>
                <c:pt idx="3">
                  <c:v>36460050</c:v>
                </c:pt>
                <c:pt idx="4">
                  <c:v>36888472</c:v>
                </c:pt>
              </c:numCache>
            </c:numRef>
          </c:val>
        </c:ser>
        <c:ser>
          <c:idx val="1"/>
          <c:order val="1"/>
          <c:tx>
            <c:strRef>
              <c:f>グラフ!$H$254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グラフ!$I$252:$M$252</c:f>
              <c:numCache>
                <c:formatCode>#,##0_ </c:formatCode>
                <c:ptCount val="5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numCache>
            </c:numRef>
          </c:cat>
          <c:val>
            <c:numRef>
              <c:f>グラフ!$I$254:$M$254</c:f>
              <c:numCache>
                <c:formatCode>#,##0_);[Red]\(#,##0\)</c:formatCode>
                <c:ptCount val="5"/>
                <c:pt idx="0">
                  <c:v>5347795</c:v>
                </c:pt>
                <c:pt idx="1">
                  <c:v>5242583</c:v>
                </c:pt>
                <c:pt idx="2">
                  <c:v>5162698</c:v>
                </c:pt>
                <c:pt idx="3">
                  <c:v>5067714</c:v>
                </c:pt>
                <c:pt idx="4">
                  <c:v>4939516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6857360"/>
        <c:axId val="442305224"/>
      </c:barChart>
      <c:catAx>
        <c:axId val="446857360"/>
        <c:scaling>
          <c:orientation val="minMax"/>
        </c:scaling>
        <c:delete val="0"/>
        <c:axPos val="b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052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230522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7360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経常収支比率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numCache>
            </c:num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91.8</c:v>
                </c:pt>
                <c:pt idx="1">
                  <c:v>89.1</c:v>
                </c:pt>
                <c:pt idx="2">
                  <c:v>87.2</c:v>
                </c:pt>
                <c:pt idx="3">
                  <c:v>87</c:v>
                </c:pt>
                <c:pt idx="4">
                  <c:v>91.999999999999986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numCache>
            </c:num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27.4</c:v>
                </c:pt>
                <c:pt idx="1">
                  <c:v>25.6</c:v>
                </c:pt>
                <c:pt idx="2">
                  <c:v>23</c:v>
                </c:pt>
                <c:pt idx="3">
                  <c:v>22.7</c:v>
                </c:pt>
                <c:pt idx="4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numCache>
            </c:num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15.3</c:v>
                </c:pt>
                <c:pt idx="1">
                  <c:v>15</c:v>
                </c:pt>
                <c:pt idx="2">
                  <c:v>17</c:v>
                </c:pt>
                <c:pt idx="3">
                  <c:v>17.3</c:v>
                </c:pt>
                <c:pt idx="4">
                  <c:v>19.399999999999999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numCache>
            </c:num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16.5</c:v>
                </c:pt>
                <c:pt idx="1">
                  <c:v>15.9</c:v>
                </c:pt>
                <c:pt idx="2">
                  <c:v>15.4</c:v>
                </c:pt>
                <c:pt idx="3">
                  <c:v>14.8</c:v>
                </c:pt>
                <c:pt idx="4">
                  <c:v>15.2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numCache>
            </c:num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16.399999999999999</c:v>
                </c:pt>
                <c:pt idx="1">
                  <c:v>16.8</c:v>
                </c:pt>
                <c:pt idx="2">
                  <c:v>16</c:v>
                </c:pt>
                <c:pt idx="3">
                  <c:v>16.2</c:v>
                </c:pt>
                <c:pt idx="4">
                  <c:v>16.7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303264"/>
        <c:axId val="442304440"/>
      </c:lineChart>
      <c:catAx>
        <c:axId val="442303264"/>
        <c:scaling>
          <c:orientation val="minMax"/>
        </c:scaling>
        <c:delete val="0"/>
        <c:axPos val="b"/>
        <c:numFmt formatCode="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04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2304440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03264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28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年度歳出</a:t>
            </a:r>
          </a:p>
        </c:rich>
      </c:tx>
      <c:layout>
        <c:manualLayout>
          <c:xMode val="edge"/>
          <c:yMode val="edge"/>
          <c:x val="0.4391994562911391"/>
          <c:y val="1.576044129235621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780162136385313"/>
          <c:y val="0.18282111899133174"/>
          <c:w val="0.48450166905102532"/>
          <c:h val="0.80063041765169574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284082405821468"/>
                  <c:y val="-0.15879018363830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188542110603222"/>
                  <c:y val="0.184715111579256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8854151077339359"/>
                  <c:y val="0.162030799630927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20568164811642936"/>
                  <c:y val="4.86092398892781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5807015549688552"/>
                  <c:y val="-0.100459095771174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4757976162162795E-2"/>
                  <c:y val="-5.50904718745152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グラフ!$H$139:$H$150</c:f>
              <c:strCache>
                <c:ptCount val="12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</c:strCache>
            </c:strRef>
          </c:cat>
          <c:val>
            <c:numRef>
              <c:f>グラフ!$I$139:$I$150</c:f>
              <c:numCache>
                <c:formatCode>#,##0_);[Red]\(#,##0\)</c:formatCode>
                <c:ptCount val="12"/>
                <c:pt idx="0">
                  <c:v>321453</c:v>
                </c:pt>
                <c:pt idx="1">
                  <c:v>11725490</c:v>
                </c:pt>
                <c:pt idx="2">
                  <c:v>21412760</c:v>
                </c:pt>
                <c:pt idx="3">
                  <c:v>2061811</c:v>
                </c:pt>
                <c:pt idx="4">
                  <c:v>53722</c:v>
                </c:pt>
                <c:pt idx="5">
                  <c:v>132935</c:v>
                </c:pt>
                <c:pt idx="6">
                  <c:v>211448</c:v>
                </c:pt>
                <c:pt idx="7">
                  <c:v>6710215</c:v>
                </c:pt>
                <c:pt idx="8">
                  <c:v>1150673</c:v>
                </c:pt>
                <c:pt idx="9">
                  <c:v>5661830</c:v>
                </c:pt>
                <c:pt idx="10">
                  <c:v>0</c:v>
                </c:pt>
                <c:pt idx="11">
                  <c:v>3175282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グラフ!$I$153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グラフ!$I$154:$I$167</c:f>
              <c:numCache>
                <c:formatCode>#,##0_);[Red]\(#,##0\)</c:formatCode>
                <c:ptCount val="14"/>
                <c:pt idx="0">
                  <c:v>328459</c:v>
                </c:pt>
                <c:pt idx="1">
                  <c:v>12304388</c:v>
                </c:pt>
                <c:pt idx="2">
                  <c:v>23533819</c:v>
                </c:pt>
                <c:pt idx="3">
                  <c:v>2143714</c:v>
                </c:pt>
                <c:pt idx="4">
                  <c:v>56538</c:v>
                </c:pt>
                <c:pt idx="5">
                  <c:v>184658</c:v>
                </c:pt>
                <c:pt idx="6">
                  <c:v>218904</c:v>
                </c:pt>
                <c:pt idx="7">
                  <c:v>8787257</c:v>
                </c:pt>
                <c:pt idx="8">
                  <c:v>1184209</c:v>
                </c:pt>
                <c:pt idx="9">
                  <c:v>5906858</c:v>
                </c:pt>
                <c:pt idx="10">
                  <c:v>3</c:v>
                </c:pt>
                <c:pt idx="11">
                  <c:v>3176326</c:v>
                </c:pt>
                <c:pt idx="12">
                  <c:v>1</c:v>
                </c:pt>
                <c:pt idx="13">
                  <c:v>7574</c:v>
                </c:pt>
              </c:numCache>
            </c:numRef>
          </c:val>
        </c:ser>
        <c:ser>
          <c:idx val="1"/>
          <c:order val="1"/>
          <c:tx>
            <c:strRef>
              <c:f>グラフ!$J$153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グラフ!$J$154:$J$167</c:f>
              <c:numCache>
                <c:formatCode>#,##0_);[Red]\(#,##0\)</c:formatCode>
                <c:ptCount val="14"/>
                <c:pt idx="0">
                  <c:v>321453</c:v>
                </c:pt>
                <c:pt idx="1">
                  <c:v>11725490</c:v>
                </c:pt>
                <c:pt idx="2">
                  <c:v>21412760</c:v>
                </c:pt>
                <c:pt idx="3">
                  <c:v>2061811</c:v>
                </c:pt>
                <c:pt idx="4">
                  <c:v>53722</c:v>
                </c:pt>
                <c:pt idx="5">
                  <c:v>132935</c:v>
                </c:pt>
                <c:pt idx="6">
                  <c:v>211448</c:v>
                </c:pt>
                <c:pt idx="7">
                  <c:v>6710215</c:v>
                </c:pt>
                <c:pt idx="8">
                  <c:v>1150673</c:v>
                </c:pt>
                <c:pt idx="9">
                  <c:v>5661830</c:v>
                </c:pt>
                <c:pt idx="10" formatCode="_ * #,##0_ ;_ * \-#,##0_ ;_ * \-_ ;_ @_ ">
                  <c:v>0</c:v>
                </c:pt>
                <c:pt idx="11">
                  <c:v>3175282</c:v>
                </c:pt>
                <c:pt idx="12" formatCode="_ * #,##0_ ;_ * \-#,##0_ ;_ * \-_ ;_ @_ ">
                  <c:v>0</c:v>
                </c:pt>
                <c:pt idx="13" formatCode="_ * #,##0_ ;_ * \-#,##0_ ;_ * \-_ ;_ @_ 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47579760"/>
        <c:axId val="446855792"/>
      </c:barChart>
      <c:catAx>
        <c:axId val="24757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5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685579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579760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28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3.7301837658877926E-3"/>
                  <c:y val="1.812688821752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46194478270652"/>
                      <c:h val="0.12688821752265861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0.20889029088971639"/>
                  <c:y val="-0.151057401812688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734415550997305E-2"/>
                  <c:y val="-0.188717610739186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21792320990832"/>
                      <c:h val="0.14501510574018128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0.17922524390333561"/>
                  <c:y val="-0.171952547781747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グラフ!$H$219:$H$223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グラフ!$I$219:$I$223</c:f>
              <c:numCache>
                <c:formatCode>#,##0_);[Red]\(#,##0\)</c:formatCode>
                <c:ptCount val="5"/>
                <c:pt idx="0">
                  <c:v>5848944</c:v>
                </c:pt>
                <c:pt idx="1">
                  <c:v>6551054</c:v>
                </c:pt>
                <c:pt idx="2">
                  <c:v>353781</c:v>
                </c:pt>
                <c:pt idx="3">
                  <c:v>679543</c:v>
                </c:pt>
                <c:pt idx="4">
                  <c:v>8503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グラフ!$I$5:$M$5</c:f>
              <c:strCache>
                <c:ptCount val="5"/>
                <c:pt idx="0">
                  <c:v>平成24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104</c:v>
                </c:pt>
                <c:pt idx="3">
                  <c:v>109.00000000000001</c:v>
                </c:pt>
                <c:pt idx="4">
                  <c:v>125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グラフ!$I$5:$M$5</c:f>
              <c:strCache>
                <c:ptCount val="5"/>
                <c:pt idx="0">
                  <c:v>平成24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94</c:v>
                </c:pt>
                <c:pt idx="2">
                  <c:v>93</c:v>
                </c:pt>
                <c:pt idx="3">
                  <c:v>97</c:v>
                </c:pt>
                <c:pt idx="4">
                  <c:v>112.99999999999999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グラフ!$I$5:$M$5</c:f>
              <c:strCache>
                <c:ptCount val="5"/>
                <c:pt idx="0">
                  <c:v>平成24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104</c:v>
                </c:pt>
                <c:pt idx="2">
                  <c:v>112.99999999999999</c:v>
                </c:pt>
                <c:pt idx="3">
                  <c:v>118</c:v>
                </c:pt>
                <c:pt idx="4">
                  <c:v>134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851088"/>
        <c:axId val="446854224"/>
      </c:lineChart>
      <c:catAx>
        <c:axId val="446851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4224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446854224"/>
        <c:scaling>
          <c:orientation val="minMax"/>
          <c:max val="135"/>
          <c:min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0.10481586402266288"/>
              <c:y val="1.92165558019216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1088"/>
        <c:crossesAt val="1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numCache>
            </c:num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43.9</c:v>
                </c:pt>
                <c:pt idx="1">
                  <c:v>41.5</c:v>
                </c:pt>
                <c:pt idx="2">
                  <c:v>39.1</c:v>
                </c:pt>
                <c:pt idx="3">
                  <c:v>39.200000000000003</c:v>
                </c:pt>
                <c:pt idx="4">
                  <c:v>39.799999999999997</c:v>
                </c:pt>
              </c:numCache>
            </c:numRef>
          </c:val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numCache>
            </c:num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56.1</c:v>
                </c:pt>
                <c:pt idx="1">
                  <c:v>58.5</c:v>
                </c:pt>
                <c:pt idx="2">
                  <c:v>60.9</c:v>
                </c:pt>
                <c:pt idx="3">
                  <c:v>60.8</c:v>
                </c:pt>
                <c:pt idx="4">
                  <c:v>60.2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46852656"/>
        <c:axId val="446853048"/>
      </c:barChart>
      <c:catAx>
        <c:axId val="446852656"/>
        <c:scaling>
          <c:orientation val="maxMin"/>
        </c:scaling>
        <c:delete val="0"/>
        <c:axPos val="l"/>
        <c:numFmt formatCode="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30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6853048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2656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225120297462818"/>
          <c:y val="0.89804772234273322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28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年度歳入</a:t>
            </a:r>
          </a:p>
        </c:rich>
      </c:tx>
      <c:layout>
        <c:manualLayout>
          <c:xMode val="edge"/>
          <c:yMode val="edge"/>
          <c:x val="0.41726618705036422"/>
          <c:y val="9.767451714275625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9208633093526193"/>
          <c:y val="0.24215246636771301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2665269359316612E-3"/>
                  <c:y val="1.6303332038652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987312012538717E-2"/>
                  <c:y val="-4.525299141232723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914691943127963E-3"/>
                  <c:y val="-6.04229607250766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373301627894804"/>
                  <c:y val="0.150771607088936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161989366713776E-3"/>
                  <c:y val="-1.21547859614893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4692464723960788"/>
                  <c:y val="2.7595057255011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General</c:formatCode>
                <c:ptCount val="8"/>
                <c:pt idx="0">
                  <c:v>20.8</c:v>
                </c:pt>
                <c:pt idx="1">
                  <c:v>6.2</c:v>
                </c:pt>
                <c:pt idx="2" formatCode="0.0_ ">
                  <c:v>9.3000000000000007</c:v>
                </c:pt>
                <c:pt idx="3" formatCode="0.0_);[Red]\(0.0\)">
                  <c:v>22.7</c:v>
                </c:pt>
                <c:pt idx="4">
                  <c:v>3.8</c:v>
                </c:pt>
                <c:pt idx="5">
                  <c:v>9.5</c:v>
                </c:pt>
                <c:pt idx="6" formatCode="0.0_ ">
                  <c:v>2.5</c:v>
                </c:pt>
                <c:pt idx="7">
                  <c:v>25.2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7687614251472004"/>
          <c:h val="0.773836757982216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グラフ!$I$242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グラフ!$H$243:$H$247</c:f>
              <c:strCache>
                <c:ptCount val="5"/>
                <c:pt idx="0">
                  <c:v>平成24年度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グラフ!$I$243:$I$247</c:f>
              <c:numCache>
                <c:formatCode>#,##0_ </c:formatCode>
                <c:ptCount val="5"/>
                <c:pt idx="0">
                  <c:v>118759</c:v>
                </c:pt>
                <c:pt idx="1">
                  <c:v>122789</c:v>
                </c:pt>
                <c:pt idx="2">
                  <c:v>125763</c:v>
                </c:pt>
                <c:pt idx="3">
                  <c:v>124038</c:v>
                </c:pt>
                <c:pt idx="4">
                  <c:v>118912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グラフ!$J$242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322325706516656E-2"/>
                  <c:y val="3.06477169453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1015769843174026E-2"/>
                  <c:y val="3.380727539333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グラフ!$H$243:$H$247</c:f>
              <c:strCache>
                <c:ptCount val="5"/>
                <c:pt idx="0">
                  <c:v>平成24年度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グラフ!$J$243:$J$247</c:f>
              <c:numCache>
                <c:formatCode>#,##0_ </c:formatCode>
                <c:ptCount val="5"/>
                <c:pt idx="0">
                  <c:v>363194.64273155638</c:v>
                </c:pt>
                <c:pt idx="1">
                  <c:v>366926.01828031574</c:v>
                </c:pt>
                <c:pt idx="2">
                  <c:v>382751.24151122186</c:v>
                </c:pt>
                <c:pt idx="3">
                  <c:v>398763.10089804541</c:v>
                </c:pt>
                <c:pt idx="4">
                  <c:v>463272.98420468753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6853440"/>
        <c:axId val="446853832"/>
      </c:lineChart>
      <c:catAx>
        <c:axId val="44685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3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6853832"/>
        <c:scaling>
          <c:orientation val="minMax"/>
          <c:max val="50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53440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889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90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891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892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893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894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896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97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898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899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00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01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03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04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05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06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07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08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1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1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1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1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14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15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17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18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19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20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2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27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8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29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30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32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33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34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35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36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937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3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4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4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4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4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5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5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5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5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4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5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5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6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6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6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6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6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71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7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7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7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7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8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98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98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98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8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99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99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9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99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99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00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01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0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0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06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0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1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14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15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16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17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18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19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2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2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2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2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2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2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2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3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3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32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33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3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3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3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3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3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4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42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43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44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45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47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48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49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50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5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5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5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5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057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58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059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060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61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062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6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6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6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6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6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6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0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1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7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7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7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8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8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8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09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94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095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097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8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099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00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0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07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8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09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10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1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1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1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2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2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2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2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27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8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29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30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3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3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3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3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3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3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3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4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4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4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4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4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4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4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4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5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56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7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58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59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61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62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63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64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66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67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68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69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1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2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3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5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6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77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79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0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1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4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5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8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89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191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92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93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5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96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97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98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04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3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4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5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16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21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3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24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25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26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31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36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3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3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4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4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4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4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4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46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48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49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0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2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3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4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6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7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58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0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1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2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5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6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4686300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9" name="Text Box 37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70" name="Text Box 38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85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86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187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188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189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190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192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93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194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195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96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197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199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0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01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02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03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04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0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0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09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10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11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13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4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15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16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1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1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21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2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2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26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28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29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30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31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32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33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35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6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37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38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39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0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1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2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3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44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4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4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4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49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0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1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2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3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4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55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57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58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59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0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1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2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65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66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67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8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69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74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7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7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79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8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8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28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284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5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6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7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8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89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290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292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93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294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295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96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297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299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3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4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5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6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7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08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10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11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12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13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14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15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17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18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19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20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21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22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24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25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26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27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28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29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3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3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3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34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35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36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38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39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40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41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4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4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46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4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4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5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51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353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57" name="Text Box 41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0</xdr:rowOff>
    </xdr:from>
    <xdr:to>
      <xdr:col>14</xdr:col>
      <xdr:colOff>542925</xdr:colOff>
      <xdr:row>2</xdr:row>
      <xdr:rowOff>38100</xdr:rowOff>
    </xdr:to>
    <xdr:sp macro="" textlink="">
      <xdr:nvSpPr>
        <xdr:cNvPr id="1358" name="Text Box 42"/>
        <xdr:cNvSpPr txBox="1">
          <a:spLocks noChangeArrowheads="1"/>
        </xdr:cNvSpPr>
      </xdr:nvSpPr>
      <xdr:spPr bwMode="auto">
        <a:xfrm>
          <a:off x="7686675" y="0"/>
          <a:ext cx="15144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60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61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62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63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4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5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6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7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8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69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71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72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73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4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5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6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7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78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80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1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2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83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84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8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8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89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90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391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9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9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396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39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39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0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01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03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04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05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06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07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08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09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10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11" name="Text Box 41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685800</xdr:colOff>
      <xdr:row>0</xdr:row>
      <xdr:rowOff>66675</xdr:rowOff>
    </xdr:from>
    <xdr:to>
      <xdr:col>14</xdr:col>
      <xdr:colOff>542925</xdr:colOff>
      <xdr:row>2</xdr:row>
      <xdr:rowOff>95250</xdr:rowOff>
    </xdr:to>
    <xdr:sp macro="" textlink="">
      <xdr:nvSpPr>
        <xdr:cNvPr id="1412" name="Text Box 42"/>
        <xdr:cNvSpPr txBox="1">
          <a:spLocks noChangeArrowheads="1"/>
        </xdr:cNvSpPr>
      </xdr:nvSpPr>
      <xdr:spPr bwMode="auto">
        <a:xfrm>
          <a:off x="7686675" y="66675"/>
          <a:ext cx="15144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14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15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16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17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19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20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21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23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24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25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26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28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29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30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32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33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34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35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37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38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39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40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42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43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44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45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47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48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49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50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52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53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54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55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57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58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59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60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63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64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65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67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68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69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2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3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5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6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77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79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0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1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3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4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5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487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8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489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91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92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493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494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496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97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498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00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01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02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03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05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06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07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09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10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11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12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14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15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16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17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19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20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21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22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4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25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26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27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29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30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31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32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304800</xdr:colOff>
      <xdr:row>2</xdr:row>
      <xdr:rowOff>38100</xdr:rowOff>
    </xdr:to>
    <xdr:sp macro="" textlink="">
      <xdr:nvSpPr>
        <xdr:cNvPr id="1534" name="Text Box 24"/>
        <xdr:cNvSpPr txBox="1">
          <a:spLocks noChangeArrowheads="1"/>
        </xdr:cNvSpPr>
      </xdr:nvSpPr>
      <xdr:spPr bwMode="auto">
        <a:xfrm>
          <a:off x="3057525" y="0"/>
          <a:ext cx="1276350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35" name="Text Box 37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0</xdr:rowOff>
    </xdr:from>
    <xdr:to>
      <xdr:col>8</xdr:col>
      <xdr:colOff>314325</xdr:colOff>
      <xdr:row>2</xdr:row>
      <xdr:rowOff>38100</xdr:rowOff>
    </xdr:to>
    <xdr:sp macro="" textlink="">
      <xdr:nvSpPr>
        <xdr:cNvPr id="1536" name="Text Box 38"/>
        <xdr:cNvSpPr txBox="1">
          <a:spLocks noChangeArrowheads="1"/>
        </xdr:cNvSpPr>
      </xdr:nvSpPr>
      <xdr:spPr bwMode="auto">
        <a:xfrm>
          <a:off x="3057525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0</xdr:rowOff>
    </xdr:from>
    <xdr:to>
      <xdr:col>11</xdr:col>
      <xdr:colOff>314325</xdr:colOff>
      <xdr:row>2</xdr:row>
      <xdr:rowOff>38100</xdr:rowOff>
    </xdr:to>
    <xdr:sp macro="" textlink="">
      <xdr:nvSpPr>
        <xdr:cNvPr id="1537" name="Text Box 39"/>
        <xdr:cNvSpPr txBox="1">
          <a:spLocks noChangeArrowheads="1"/>
        </xdr:cNvSpPr>
      </xdr:nvSpPr>
      <xdr:spPr bwMode="auto">
        <a:xfrm>
          <a:off x="5372100" y="0"/>
          <a:ext cx="12858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304800</xdr:colOff>
      <xdr:row>2</xdr:row>
      <xdr:rowOff>95250</xdr:rowOff>
    </xdr:to>
    <xdr:sp macro="" textlink="">
      <xdr:nvSpPr>
        <xdr:cNvPr id="1539" name="Text Box 24"/>
        <xdr:cNvSpPr txBox="1">
          <a:spLocks noChangeArrowheads="1"/>
        </xdr:cNvSpPr>
      </xdr:nvSpPr>
      <xdr:spPr bwMode="auto">
        <a:xfrm>
          <a:off x="3057525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40" name="Text Box 37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6</xdr:col>
      <xdr:colOff>685800</xdr:colOff>
      <xdr:row>0</xdr:row>
      <xdr:rowOff>66675</xdr:rowOff>
    </xdr:from>
    <xdr:to>
      <xdr:col>8</xdr:col>
      <xdr:colOff>314325</xdr:colOff>
      <xdr:row>2</xdr:row>
      <xdr:rowOff>95250</xdr:rowOff>
    </xdr:to>
    <xdr:sp macro="" textlink="">
      <xdr:nvSpPr>
        <xdr:cNvPr id="1541" name="Text Box 38"/>
        <xdr:cNvSpPr txBox="1">
          <a:spLocks noChangeArrowheads="1"/>
        </xdr:cNvSpPr>
      </xdr:nvSpPr>
      <xdr:spPr bwMode="auto">
        <a:xfrm>
          <a:off x="3057525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2" name="Text Box 39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4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5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6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48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49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0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2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3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4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6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7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58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60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1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2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304800</xdr:colOff>
      <xdr:row>2</xdr:row>
      <xdr:rowOff>95250</xdr:rowOff>
    </xdr:to>
    <xdr:sp macro="" textlink="">
      <xdr:nvSpPr>
        <xdr:cNvPr id="1564" name="Text Box 24"/>
        <xdr:cNvSpPr txBox="1">
          <a:spLocks noChangeArrowheads="1"/>
        </xdr:cNvSpPr>
      </xdr:nvSpPr>
      <xdr:spPr bwMode="auto">
        <a:xfrm>
          <a:off x="5372100" y="66675"/>
          <a:ext cx="12763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5" name="Text Box 37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0</xdr:row>
      <xdr:rowOff>66675</xdr:rowOff>
    </xdr:from>
    <xdr:to>
      <xdr:col>11</xdr:col>
      <xdr:colOff>314325</xdr:colOff>
      <xdr:row>2</xdr:row>
      <xdr:rowOff>95250</xdr:rowOff>
    </xdr:to>
    <xdr:sp macro="" textlink="">
      <xdr:nvSpPr>
        <xdr:cNvPr id="1566" name="Text Box 38"/>
        <xdr:cNvSpPr txBox="1">
          <a:spLocks noChangeArrowheads="1"/>
        </xdr:cNvSpPr>
      </xdr:nvSpPr>
      <xdr:spPr bwMode="auto">
        <a:xfrm>
          <a:off x="5372100" y="66675"/>
          <a:ext cx="1285875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7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19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1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2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7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29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523875</xdr:colOff>
      <xdr:row>2</xdr:row>
      <xdr:rowOff>95250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0</xdr:rowOff>
    </xdr:from>
    <xdr:to>
      <xdr:col>11</xdr:col>
      <xdr:colOff>523875</xdr:colOff>
      <xdr:row>2</xdr:row>
      <xdr:rowOff>95250</xdr:rowOff>
    </xdr:to>
    <xdr:sp macro="" textlink="">
      <xdr:nvSpPr>
        <xdr:cNvPr id="31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5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7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66675</xdr:rowOff>
    </xdr:from>
    <xdr:to>
      <xdr:col>14</xdr:col>
      <xdr:colOff>523875</xdr:colOff>
      <xdr:row>2</xdr:row>
      <xdr:rowOff>95250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13</xdr:col>
      <xdr:colOff>0</xdr:colOff>
      <xdr:row>1</xdr:row>
      <xdr:rowOff>0</xdr:rowOff>
    </xdr:from>
    <xdr:to>
      <xdr:col>14</xdr:col>
      <xdr:colOff>523875</xdr:colOff>
      <xdr:row>2</xdr:row>
      <xdr:rowOff>95250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0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22531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2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3" name="Text Box 1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4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5" name="Text Box 1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6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1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3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49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3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5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7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66675</xdr:rowOff>
    </xdr:from>
    <xdr:to>
      <xdr:col>8</xdr:col>
      <xdr:colOff>523875</xdr:colOff>
      <xdr:row>2</xdr:row>
      <xdr:rowOff>95250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7</xdr:col>
      <xdr:colOff>0</xdr:colOff>
      <xdr:row>1</xdr:row>
      <xdr:rowOff>0</xdr:rowOff>
    </xdr:from>
    <xdr:to>
      <xdr:col>8</xdr:col>
      <xdr:colOff>523875</xdr:colOff>
      <xdr:row>2</xdr:row>
      <xdr:rowOff>95250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4391025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73025</xdr:rowOff>
    </xdr:from>
    <xdr:to>
      <xdr:col>3</xdr:col>
      <xdr:colOff>19050</xdr:colOff>
      <xdr:row>64</xdr:row>
      <xdr:rowOff>40217</xdr:rowOff>
    </xdr:to>
    <xdr:graphicFrame macro="">
      <xdr:nvGraphicFramePr>
        <xdr:cNvPr id="174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7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136</xdr:row>
      <xdr:rowOff>9525</xdr:rowOff>
    </xdr:from>
    <xdr:to>
      <xdr:col>5</xdr:col>
      <xdr:colOff>1143000</xdr:colOff>
      <xdr:row>162</xdr:row>
      <xdr:rowOff>76200</xdr:rowOff>
    </xdr:to>
    <xdr:graphicFrame macro="">
      <xdr:nvGraphicFramePr>
        <xdr:cNvPr id="174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164</xdr:row>
      <xdr:rowOff>114300</xdr:rowOff>
    </xdr:from>
    <xdr:to>
      <xdr:col>5</xdr:col>
      <xdr:colOff>1057275</xdr:colOff>
      <xdr:row>197</xdr:row>
      <xdr:rowOff>57150</xdr:rowOff>
    </xdr:to>
    <xdr:graphicFrame macro="">
      <xdr:nvGraphicFramePr>
        <xdr:cNvPr id="1741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741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741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1047750</xdr:colOff>
      <xdr:row>6</xdr:row>
      <xdr:rowOff>28575</xdr:rowOff>
    </xdr:from>
    <xdr:to>
      <xdr:col>6</xdr:col>
      <xdr:colOff>57150</xdr:colOff>
      <xdr:row>34</xdr:row>
      <xdr:rowOff>114300</xdr:rowOff>
    </xdr:to>
    <xdr:graphicFrame macro="">
      <xdr:nvGraphicFramePr>
        <xdr:cNvPr id="1741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285750</xdr:colOff>
      <xdr:row>70</xdr:row>
      <xdr:rowOff>114300</xdr:rowOff>
    </xdr:from>
    <xdr:to>
      <xdr:col>6</xdr:col>
      <xdr:colOff>0</xdr:colOff>
      <xdr:row>98</xdr:row>
      <xdr:rowOff>0</xdr:rowOff>
    </xdr:to>
    <xdr:graphicFrame macro="">
      <xdr:nvGraphicFramePr>
        <xdr:cNvPr id="1741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2</xdr:col>
      <xdr:colOff>1114425</xdr:colOff>
      <xdr:row>266</xdr:row>
      <xdr:rowOff>114299</xdr:rowOff>
    </xdr:to>
    <xdr:graphicFrame macro="">
      <xdr:nvGraphicFramePr>
        <xdr:cNvPr id="174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49</xdr:row>
      <xdr:rowOff>114299</xdr:rowOff>
    </xdr:from>
    <xdr:to>
      <xdr:col>1</xdr:col>
      <xdr:colOff>942975</xdr:colOff>
      <xdr:row>52</xdr:row>
      <xdr:rowOff>66674</xdr:rowOff>
    </xdr:to>
    <xdr:sp macro="" textlink="" fLocksText="0">
      <xdr:nvSpPr>
        <xdr:cNvPr id="18220" name="長方形 171"/>
        <xdr:cNvSpPr>
          <a:spLocks noChangeArrowheads="1"/>
        </xdr:cNvSpPr>
      </xdr:nvSpPr>
      <xdr:spPr bwMode="auto">
        <a:xfrm>
          <a:off x="1171575" y="8105774"/>
          <a:ext cx="93345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54,156,488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千円</a:t>
          </a:r>
        </a:p>
      </xdr:txBody>
    </xdr:sp>
    <xdr:clientData/>
  </xdr:twoCellAnchor>
  <xdr:twoCellAnchor>
    <xdr:from>
      <xdr:col>2</xdr:col>
      <xdr:colOff>846667</xdr:colOff>
      <xdr:row>84</xdr:row>
      <xdr:rowOff>85725</xdr:rowOff>
    </xdr:from>
    <xdr:to>
      <xdr:col>3</xdr:col>
      <xdr:colOff>637117</xdr:colOff>
      <xdr:row>87</xdr:row>
      <xdr:rowOff>66675</xdr:rowOff>
    </xdr:to>
    <xdr:sp macro="" textlink="" fLocksText="0">
      <xdr:nvSpPr>
        <xdr:cNvPr id="18228" name="長方形 179"/>
        <xdr:cNvSpPr>
          <a:spLocks noChangeArrowheads="1"/>
        </xdr:cNvSpPr>
      </xdr:nvSpPr>
      <xdr:spPr bwMode="auto">
        <a:xfrm>
          <a:off x="3175000" y="13219642"/>
          <a:ext cx="954617" cy="42545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53,533,830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0</xdr:colOff>
      <xdr:row>100</xdr:row>
      <xdr:rowOff>104775</xdr:rowOff>
    </xdr:from>
    <xdr:to>
      <xdr:col>5</xdr:col>
      <xdr:colOff>1028700</xdr:colOff>
      <xdr:row>127</xdr:row>
      <xdr:rowOff>28574</xdr:rowOff>
    </xdr:to>
    <xdr:graphicFrame macro="">
      <xdr:nvGraphicFramePr>
        <xdr:cNvPr id="1742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933450</xdr:colOff>
      <xdr:row>150</xdr:row>
      <xdr:rowOff>66674</xdr:rowOff>
    </xdr:from>
    <xdr:to>
      <xdr:col>3</xdr:col>
      <xdr:colOff>714375</xdr:colOff>
      <xdr:row>153</xdr:row>
      <xdr:rowOff>57149</xdr:rowOff>
    </xdr:to>
    <xdr:sp macro="" textlink="" fLocksText="0">
      <xdr:nvSpPr>
        <xdr:cNvPr id="18230" name="長方形 182"/>
        <xdr:cNvSpPr>
          <a:spLocks noChangeArrowheads="1"/>
        </xdr:cNvSpPr>
      </xdr:nvSpPr>
      <xdr:spPr bwMode="auto">
        <a:xfrm>
          <a:off x="3257550" y="24364949"/>
          <a:ext cx="9429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52,617,619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7430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266700</xdr:colOff>
      <xdr:row>221</xdr:row>
      <xdr:rowOff>123825</xdr:rowOff>
    </xdr:from>
    <xdr:to>
      <xdr:col>5</xdr:col>
      <xdr:colOff>38100</xdr:colOff>
      <xdr:row>224</xdr:row>
      <xdr:rowOff>85725</xdr:rowOff>
    </xdr:to>
    <xdr:sp macro="" textlink="" fLocksText="0">
      <xdr:nvSpPr>
        <xdr:cNvPr id="18233" name="長方形 192"/>
        <xdr:cNvSpPr>
          <a:spLocks noChangeArrowheads="1"/>
        </xdr:cNvSpPr>
      </xdr:nvSpPr>
      <xdr:spPr bwMode="auto">
        <a:xfrm>
          <a:off x="4914900" y="34671000"/>
          <a:ext cx="93345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13,441,825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4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3"/>
  <sheetViews>
    <sheetView tabSelected="1" view="pageBreakPreview" zoomScale="90" zoomScaleNormal="90" zoomScaleSheetLayoutView="90" workbookViewId="0">
      <selection activeCell="D38" sqref="D38"/>
    </sheetView>
  </sheetViews>
  <sheetFormatPr defaultRowHeight="23.1" customHeight="1" x14ac:dyDescent="0.15"/>
  <cols>
    <col min="1" max="1" width="2.5" style="2" customWidth="1"/>
    <col min="2" max="2" width="25.625" style="2" customWidth="1"/>
    <col min="3" max="3" width="2.5" style="2" customWidth="1"/>
    <col min="4" max="8" width="30.625" style="2" customWidth="1"/>
    <col min="9" max="16384" width="9" style="2"/>
  </cols>
  <sheetData>
    <row r="1" spans="1:9" ht="23.1" customHeight="1" x14ac:dyDescent="0.15">
      <c r="A1" s="285" t="s">
        <v>0</v>
      </c>
      <c r="B1" s="285"/>
      <c r="C1" s="285"/>
      <c r="D1" s="285"/>
      <c r="E1" s="285"/>
    </row>
    <row r="2" spans="1:9" ht="23.1" customHeight="1" x14ac:dyDescent="0.15">
      <c r="B2" s="17"/>
      <c r="C2" s="17"/>
      <c r="E2" s="17"/>
    </row>
    <row r="3" spans="1:9" ht="23.1" customHeight="1" x14ac:dyDescent="0.15">
      <c r="B3" s="17"/>
      <c r="C3" s="17"/>
      <c r="E3" s="17"/>
    </row>
    <row r="4" spans="1:9" ht="23.1" customHeight="1" thickBot="1" x14ac:dyDescent="0.2">
      <c r="A4" s="49" t="s">
        <v>330</v>
      </c>
      <c r="B4" s="49"/>
      <c r="G4" s="36"/>
      <c r="H4" s="36" t="s">
        <v>1</v>
      </c>
    </row>
    <row r="5" spans="1:9" ht="40.5" customHeight="1" x14ac:dyDescent="0.15">
      <c r="A5" s="286" t="s">
        <v>2</v>
      </c>
      <c r="B5" s="287"/>
      <c r="C5" s="287"/>
      <c r="D5" s="77" t="s">
        <v>386</v>
      </c>
      <c r="E5" s="77" t="s">
        <v>387</v>
      </c>
      <c r="F5" s="77" t="s">
        <v>388</v>
      </c>
      <c r="G5" s="77" t="s">
        <v>389</v>
      </c>
      <c r="H5" s="189" t="s">
        <v>390</v>
      </c>
      <c r="I5" s="49"/>
    </row>
    <row r="6" spans="1:9" ht="10.5" customHeight="1" x14ac:dyDescent="0.15">
      <c r="A6" s="78"/>
      <c r="B6" s="35"/>
      <c r="C6" s="37"/>
      <c r="D6" s="35"/>
      <c r="E6" s="35"/>
      <c r="F6" s="35"/>
      <c r="G6" s="35"/>
      <c r="H6" s="190"/>
      <c r="I6" s="49"/>
    </row>
    <row r="7" spans="1:9" ht="23.1" customHeight="1" x14ac:dyDescent="0.15">
      <c r="A7" s="283" t="s">
        <v>3</v>
      </c>
      <c r="B7" s="284"/>
      <c r="C7" s="284"/>
      <c r="D7" s="38">
        <v>44050489</v>
      </c>
      <c r="E7" s="38">
        <v>44052709</v>
      </c>
      <c r="F7" s="38">
        <v>45819573</v>
      </c>
      <c r="G7" s="147">
        <v>47934554</v>
      </c>
      <c r="H7" s="228"/>
      <c r="I7" s="49"/>
    </row>
    <row r="8" spans="1:9" ht="23.25" customHeight="1" x14ac:dyDescent="0.15">
      <c r="A8" s="283" t="s">
        <v>4</v>
      </c>
      <c r="B8" s="284"/>
      <c r="C8" s="284"/>
      <c r="D8" s="38">
        <v>42431116</v>
      </c>
      <c r="E8" s="38">
        <v>42831887</v>
      </c>
      <c r="F8" s="38">
        <v>44748396</v>
      </c>
      <c r="G8" s="147">
        <v>46578010</v>
      </c>
      <c r="H8" s="228"/>
      <c r="I8" s="49"/>
    </row>
    <row r="9" spans="1:9" ht="23.1" customHeight="1" x14ac:dyDescent="0.15">
      <c r="A9" s="47"/>
      <c r="B9" s="50" t="s">
        <v>5</v>
      </c>
      <c r="C9" s="34"/>
      <c r="D9" s="38">
        <v>1619373</v>
      </c>
      <c r="E9" s="38">
        <v>1220822</v>
      </c>
      <c r="F9" s="38">
        <v>1071177</v>
      </c>
      <c r="G9" s="147">
        <v>1356544</v>
      </c>
      <c r="H9" s="228"/>
      <c r="I9" s="49"/>
    </row>
    <row r="10" spans="1:9" ht="23.1" customHeight="1" x14ac:dyDescent="0.15">
      <c r="A10" s="283" t="s">
        <v>6</v>
      </c>
      <c r="B10" s="284"/>
      <c r="C10" s="284"/>
      <c r="D10" s="38">
        <v>857541</v>
      </c>
      <c r="E10" s="38">
        <v>912754</v>
      </c>
      <c r="F10" s="38">
        <v>753163</v>
      </c>
      <c r="G10" s="147">
        <v>1017834</v>
      </c>
      <c r="H10" s="228"/>
      <c r="I10" s="49"/>
    </row>
    <row r="11" spans="1:9" ht="23.1" customHeight="1" x14ac:dyDescent="0.15">
      <c r="A11" s="47"/>
      <c r="B11" s="50" t="s">
        <v>7</v>
      </c>
      <c r="C11" s="34"/>
      <c r="D11" s="39">
        <v>4.0999999999999996</v>
      </c>
      <c r="E11" s="39">
        <v>4.3</v>
      </c>
      <c r="F11" s="39">
        <v>3.5</v>
      </c>
      <c r="G11" s="148">
        <v>4.7</v>
      </c>
      <c r="H11" s="229"/>
      <c r="I11" s="49"/>
    </row>
    <row r="12" spans="1:9" ht="23.1" customHeight="1" x14ac:dyDescent="0.15">
      <c r="A12" s="47"/>
      <c r="B12" s="50" t="s">
        <v>8</v>
      </c>
      <c r="C12" s="34"/>
      <c r="D12" s="38">
        <v>-92598</v>
      </c>
      <c r="E12" s="38">
        <v>55213</v>
      </c>
      <c r="F12" s="38">
        <v>-159591</v>
      </c>
      <c r="G12" s="147">
        <v>264671</v>
      </c>
      <c r="H12" s="228"/>
      <c r="I12" s="49"/>
    </row>
    <row r="13" spans="1:9" ht="23.1" customHeight="1" x14ac:dyDescent="0.15">
      <c r="A13" s="47"/>
      <c r="B13" s="50" t="s">
        <v>9</v>
      </c>
      <c r="C13" s="34"/>
      <c r="D13" s="38">
        <v>222208</v>
      </c>
      <c r="E13" s="38">
        <v>1204611</v>
      </c>
      <c r="F13" s="38">
        <v>227409</v>
      </c>
      <c r="G13" s="147">
        <v>439671</v>
      </c>
      <c r="H13" s="228"/>
      <c r="I13" s="49"/>
    </row>
    <row r="14" spans="1:9" ht="23.1" customHeight="1" x14ac:dyDescent="0.15">
      <c r="A14" s="47"/>
      <c r="B14" s="50" t="s">
        <v>10</v>
      </c>
      <c r="C14" s="34"/>
      <c r="D14" s="38">
        <v>15606254</v>
      </c>
      <c r="E14" s="38">
        <v>15651361</v>
      </c>
      <c r="F14" s="38">
        <v>11409216</v>
      </c>
      <c r="G14" s="147">
        <v>12237022</v>
      </c>
      <c r="H14" s="228"/>
      <c r="I14" s="49"/>
    </row>
    <row r="15" spans="1:9" ht="23.1" customHeight="1" x14ac:dyDescent="0.15">
      <c r="A15" s="47"/>
      <c r="B15" s="50" t="s">
        <v>11</v>
      </c>
      <c r="C15" s="34"/>
      <c r="D15" s="38">
        <v>11084794</v>
      </c>
      <c r="E15" s="38">
        <v>11334942</v>
      </c>
      <c r="F15" s="38">
        <v>15800744</v>
      </c>
      <c r="G15" s="147">
        <v>16465841</v>
      </c>
      <c r="H15" s="228"/>
      <c r="I15" s="49"/>
    </row>
    <row r="16" spans="1:9" ht="23.1" customHeight="1" x14ac:dyDescent="0.15">
      <c r="A16" s="47"/>
      <c r="B16" s="50" t="s">
        <v>12</v>
      </c>
      <c r="C16" s="34"/>
      <c r="D16" s="38">
        <v>20848167</v>
      </c>
      <c r="E16" s="38">
        <v>21223267</v>
      </c>
      <c r="F16" s="38">
        <v>21225594</v>
      </c>
      <c r="G16" s="147">
        <v>21645047</v>
      </c>
      <c r="H16" s="228"/>
      <c r="I16" s="49"/>
    </row>
    <row r="17" spans="1:9" ht="23.1" customHeight="1" x14ac:dyDescent="0.15">
      <c r="A17" s="47"/>
      <c r="B17" s="50" t="s">
        <v>13</v>
      </c>
      <c r="C17" s="34"/>
      <c r="D17" s="40">
        <v>0.72</v>
      </c>
      <c r="E17" s="40">
        <v>0.72</v>
      </c>
      <c r="F17" s="40">
        <v>0.72</v>
      </c>
      <c r="G17" s="149">
        <v>0.73</v>
      </c>
      <c r="H17" s="230"/>
      <c r="I17" s="49"/>
    </row>
    <row r="18" spans="1:9" ht="23.1" customHeight="1" x14ac:dyDescent="0.15">
      <c r="A18" s="47"/>
      <c r="B18" s="50" t="s">
        <v>14</v>
      </c>
      <c r="C18" s="34"/>
      <c r="D18" s="38">
        <v>24907271</v>
      </c>
      <c r="E18" s="38">
        <v>24331446</v>
      </c>
      <c r="F18" s="38">
        <v>24933226</v>
      </c>
      <c r="G18" s="147">
        <v>24947157</v>
      </c>
      <c r="H18" s="228"/>
      <c r="I18" s="49"/>
    </row>
    <row r="19" spans="1:9" ht="23.1" customHeight="1" x14ac:dyDescent="0.15">
      <c r="A19" s="47"/>
      <c r="B19" s="50" t="s">
        <v>15</v>
      </c>
      <c r="C19" s="34"/>
      <c r="D19" s="39">
        <v>56.5</v>
      </c>
      <c r="E19" s="39">
        <v>55.2</v>
      </c>
      <c r="F19" s="39">
        <v>54.4</v>
      </c>
      <c r="G19" s="148">
        <v>52</v>
      </c>
      <c r="H19" s="229"/>
      <c r="I19" s="49"/>
    </row>
    <row r="20" spans="1:9" ht="23.1" customHeight="1" x14ac:dyDescent="0.15">
      <c r="A20" s="283" t="s">
        <v>16</v>
      </c>
      <c r="B20" s="284"/>
      <c r="C20" s="284"/>
      <c r="D20" s="38">
        <v>19359848</v>
      </c>
      <c r="E20" s="38">
        <v>18267440</v>
      </c>
      <c r="F20" s="38">
        <v>17918337</v>
      </c>
      <c r="G20" s="147">
        <v>18794298</v>
      </c>
      <c r="H20" s="228"/>
      <c r="I20" s="49"/>
    </row>
    <row r="21" spans="1:9" ht="23.1" customHeight="1" x14ac:dyDescent="0.15">
      <c r="A21" s="47"/>
      <c r="B21" s="50" t="s">
        <v>17</v>
      </c>
      <c r="C21" s="34"/>
      <c r="D21" s="39">
        <v>43.9</v>
      </c>
      <c r="E21" s="39">
        <v>41.5</v>
      </c>
      <c r="F21" s="39">
        <v>39.1</v>
      </c>
      <c r="G21" s="148">
        <v>39.200000000000003</v>
      </c>
      <c r="H21" s="229"/>
      <c r="I21" s="49"/>
    </row>
    <row r="22" spans="1:9" ht="23.1" customHeight="1" x14ac:dyDescent="0.15">
      <c r="A22" s="47"/>
      <c r="B22" s="50" t="s">
        <v>18</v>
      </c>
      <c r="C22" s="34"/>
      <c r="D22" s="38">
        <v>3628884</v>
      </c>
      <c r="E22" s="38">
        <v>3578861</v>
      </c>
      <c r="F22" s="38">
        <v>3556213</v>
      </c>
      <c r="G22" s="147">
        <v>3431133</v>
      </c>
      <c r="H22" s="228"/>
      <c r="I22" s="49"/>
    </row>
    <row r="23" spans="1:9" ht="23.1" customHeight="1" x14ac:dyDescent="0.15">
      <c r="A23" s="47"/>
      <c r="B23" s="50" t="s">
        <v>19</v>
      </c>
      <c r="C23" s="34"/>
      <c r="D23" s="39">
        <v>11.6</v>
      </c>
      <c r="E23" s="39">
        <v>10.6</v>
      </c>
      <c r="F23" s="39">
        <v>10.1</v>
      </c>
      <c r="G23" s="227" t="s">
        <v>391</v>
      </c>
      <c r="H23" s="231"/>
      <c r="I23" s="49"/>
    </row>
    <row r="24" spans="1:9" ht="23.1" customHeight="1" x14ac:dyDescent="0.15">
      <c r="A24" s="47"/>
      <c r="B24" s="50" t="s">
        <v>20</v>
      </c>
      <c r="C24" s="34"/>
      <c r="D24" s="39">
        <v>10.199999999999999</v>
      </c>
      <c r="E24" s="39">
        <v>9.8000000000000007</v>
      </c>
      <c r="F24" s="39">
        <v>9.3000000000000007</v>
      </c>
      <c r="G24" s="148">
        <v>8.8000000000000007</v>
      </c>
      <c r="H24" s="229"/>
      <c r="I24" s="49"/>
    </row>
    <row r="25" spans="1:9" ht="23.1" customHeight="1" x14ac:dyDescent="0.15">
      <c r="A25" s="47"/>
      <c r="B25" s="50" t="s">
        <v>21</v>
      </c>
      <c r="C25" s="34"/>
      <c r="D25" s="38">
        <v>19859614</v>
      </c>
      <c r="E25" s="38">
        <v>20120727</v>
      </c>
      <c r="F25" s="38">
        <v>20711759</v>
      </c>
      <c r="G25" s="147">
        <v>21099941</v>
      </c>
      <c r="H25" s="228"/>
      <c r="I25" s="49"/>
    </row>
    <row r="26" spans="1:9" ht="23.1" customHeight="1" x14ac:dyDescent="0.15">
      <c r="A26" s="47"/>
      <c r="B26" s="50" t="s">
        <v>22</v>
      </c>
      <c r="C26" s="34"/>
      <c r="D26" s="38">
        <v>19941621</v>
      </c>
      <c r="E26" s="38">
        <v>19760302</v>
      </c>
      <c r="F26" s="38">
        <v>19773987</v>
      </c>
      <c r="G26" s="147">
        <v>19818331</v>
      </c>
      <c r="H26" s="228"/>
      <c r="I26" s="49"/>
    </row>
    <row r="27" spans="1:9" ht="23.1" customHeight="1" x14ac:dyDescent="0.15">
      <c r="A27" s="47"/>
      <c r="B27" s="50" t="s">
        <v>23</v>
      </c>
      <c r="C27" s="34"/>
      <c r="D27" s="39">
        <v>91.8</v>
      </c>
      <c r="E27" s="39">
        <v>89.1</v>
      </c>
      <c r="F27" s="39">
        <v>87.2</v>
      </c>
      <c r="G27" s="148">
        <v>87</v>
      </c>
      <c r="H27" s="229"/>
      <c r="I27" s="49"/>
    </row>
    <row r="28" spans="1:9" ht="23.1" customHeight="1" x14ac:dyDescent="0.15">
      <c r="A28" s="47"/>
      <c r="B28" s="50" t="s">
        <v>24</v>
      </c>
      <c r="C28" s="34"/>
      <c r="D28" s="38">
        <v>4929955</v>
      </c>
      <c r="E28" s="38">
        <v>7517439</v>
      </c>
      <c r="F28" s="38">
        <v>9332407</v>
      </c>
      <c r="G28" s="147">
        <v>11432458</v>
      </c>
      <c r="H28" s="228"/>
      <c r="I28" s="49"/>
    </row>
    <row r="29" spans="1:9" ht="23.1" customHeight="1" x14ac:dyDescent="0.15">
      <c r="A29" s="47"/>
      <c r="B29" s="50" t="s">
        <v>25</v>
      </c>
      <c r="C29" s="34"/>
      <c r="D29" s="38">
        <v>35961824</v>
      </c>
      <c r="E29" s="38">
        <v>36263702</v>
      </c>
      <c r="F29" s="1077">
        <v>36453545</v>
      </c>
      <c r="G29" s="147">
        <v>36460050</v>
      </c>
      <c r="H29" s="228"/>
      <c r="I29" s="49"/>
    </row>
    <row r="30" spans="1:9" ht="23.1" customHeight="1" x14ac:dyDescent="0.15">
      <c r="A30" s="47"/>
      <c r="B30" s="50" t="s">
        <v>26</v>
      </c>
      <c r="C30" s="34"/>
      <c r="D30" s="38">
        <v>2087449</v>
      </c>
      <c r="E30" s="38">
        <v>2277208</v>
      </c>
      <c r="F30" s="38">
        <v>1976395</v>
      </c>
      <c r="G30" s="147">
        <v>4207939</v>
      </c>
      <c r="H30" s="228"/>
      <c r="I30" s="49"/>
    </row>
    <row r="31" spans="1:9" ht="10.5" customHeight="1" thickBot="1" x14ac:dyDescent="0.2">
      <c r="A31" s="48"/>
      <c r="B31" s="79"/>
      <c r="C31" s="80"/>
      <c r="D31" s="81"/>
      <c r="E31" s="81"/>
      <c r="F31" s="81"/>
      <c r="G31" s="150"/>
      <c r="H31" s="191"/>
      <c r="I31" s="49"/>
    </row>
    <row r="32" spans="1:9" ht="23.1" customHeight="1" x14ac:dyDescent="0.15">
      <c r="A32" s="282" t="s">
        <v>27</v>
      </c>
      <c r="B32" s="282"/>
      <c r="C32" s="282"/>
      <c r="D32" s="282"/>
      <c r="E32" s="282"/>
      <c r="F32" s="49"/>
      <c r="G32" s="49"/>
      <c r="H32" s="36" t="s">
        <v>28</v>
      </c>
    </row>
    <row r="33" spans="1:5" ht="23.1" customHeight="1" x14ac:dyDescent="0.15">
      <c r="A33" s="1093" t="s">
        <v>466</v>
      </c>
      <c r="B33" s="1093" t="s">
        <v>29</v>
      </c>
      <c r="C33" s="1093"/>
      <c r="D33" s="1093"/>
      <c r="E33" s="1093"/>
    </row>
  </sheetData>
  <sheetProtection sheet="1" objects="1" scenarios="1"/>
  <mergeCells count="8">
    <mergeCell ref="A33:E33"/>
    <mergeCell ref="A10:C10"/>
    <mergeCell ref="A20:C20"/>
    <mergeCell ref="A32:E32"/>
    <mergeCell ref="A1:E1"/>
    <mergeCell ref="A5:C5"/>
    <mergeCell ref="A7:C7"/>
    <mergeCell ref="A8:C8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2"/>
  <sheetViews>
    <sheetView view="pageBreakPreview" zoomScaleNormal="90" zoomScaleSheetLayoutView="100" workbookViewId="0">
      <pane xSplit="2" topLeftCell="D1" activePane="topRight" state="frozen"/>
      <selection activeCell="D38" sqref="D38"/>
      <selection pane="topRight" activeCell="D38" sqref="D38"/>
    </sheetView>
  </sheetViews>
  <sheetFormatPr defaultRowHeight="18.95" customHeight="1" x14ac:dyDescent="0.15"/>
  <cols>
    <col min="1" max="1" width="3.5" style="622" customWidth="1"/>
    <col min="2" max="2" width="30.125" style="622" customWidth="1"/>
    <col min="3" max="4" width="29.25" style="622" customWidth="1"/>
    <col min="5" max="7" width="30.625" style="622" customWidth="1"/>
    <col min="8" max="16384" width="9" style="622"/>
  </cols>
  <sheetData>
    <row r="1" spans="1:7" ht="5.0999999999999996" customHeight="1" thickBot="1" x14ac:dyDescent="0.2">
      <c r="A1" s="459"/>
      <c r="D1" s="459"/>
      <c r="G1" s="523"/>
    </row>
    <row r="2" spans="1:7" ht="15" customHeight="1" x14ac:dyDescent="0.15">
      <c r="A2" s="461" t="s">
        <v>123</v>
      </c>
      <c r="B2" s="462"/>
      <c r="C2" s="557" t="s">
        <v>427</v>
      </c>
      <c r="D2" s="462" t="s">
        <v>430</v>
      </c>
      <c r="E2" s="462" t="s">
        <v>431</v>
      </c>
      <c r="F2" s="462"/>
      <c r="G2" s="783" t="s">
        <v>124</v>
      </c>
    </row>
    <row r="3" spans="1:7" ht="20.100000000000001" customHeight="1" x14ac:dyDescent="0.15">
      <c r="A3" s="467"/>
      <c r="B3" s="468"/>
      <c r="C3" s="784"/>
      <c r="D3" s="468"/>
      <c r="E3" s="623" t="s">
        <v>125</v>
      </c>
      <c r="F3" s="469" t="s">
        <v>126</v>
      </c>
      <c r="G3" s="785" t="s">
        <v>127</v>
      </c>
    </row>
    <row r="4" spans="1:7" ht="20.100000000000001" customHeight="1" x14ac:dyDescent="0.15">
      <c r="A4" s="699" t="s">
        <v>85</v>
      </c>
      <c r="B4" s="700"/>
      <c r="C4" s="786">
        <f>C5+C27</f>
        <v>41527763</v>
      </c>
      <c r="D4" s="787">
        <f>D5+D27</f>
        <v>3637269</v>
      </c>
      <c r="E4" s="787">
        <f>E5+E27</f>
        <v>3337044</v>
      </c>
      <c r="F4" s="787">
        <f>F5+F27</f>
        <v>498876</v>
      </c>
      <c r="G4" s="788">
        <f>+C4+D4-E4</f>
        <v>41827988</v>
      </c>
    </row>
    <row r="5" spans="1:7" ht="15.95" customHeight="1" x14ac:dyDescent="0.15">
      <c r="A5" s="699" t="s">
        <v>128</v>
      </c>
      <c r="B5" s="700"/>
      <c r="C5" s="496">
        <f>SUM(C6:C26)</f>
        <v>36460050</v>
      </c>
      <c r="D5" s="789">
        <f>SUM(D6:D26)</f>
        <v>3440169</v>
      </c>
      <c r="E5" s="789">
        <f>SUM(E6:E26)</f>
        <v>3011747</v>
      </c>
      <c r="F5" s="789">
        <f>SUM(F6:F26)</f>
        <v>399170</v>
      </c>
      <c r="G5" s="790">
        <f t="shared" ref="G5:G28" si="0">+C5+D5-E5</f>
        <v>36888472</v>
      </c>
    </row>
    <row r="6" spans="1:7" ht="15.95" customHeight="1" x14ac:dyDescent="0.15">
      <c r="A6" s="791"/>
      <c r="B6" s="580" t="s">
        <v>321</v>
      </c>
      <c r="C6" s="792">
        <v>6089722</v>
      </c>
      <c r="D6" s="792">
        <v>859600</v>
      </c>
      <c r="E6" s="793">
        <v>355162</v>
      </c>
      <c r="F6" s="793">
        <v>70711</v>
      </c>
      <c r="G6" s="794">
        <f t="shared" si="0"/>
        <v>6594160</v>
      </c>
    </row>
    <row r="7" spans="1:7" ht="15.95" customHeight="1" x14ac:dyDescent="0.15">
      <c r="A7" s="791"/>
      <c r="B7" s="580" t="s">
        <v>129</v>
      </c>
      <c r="C7" s="795">
        <v>4802633</v>
      </c>
      <c r="D7" s="796">
        <v>0</v>
      </c>
      <c r="E7" s="793">
        <v>752151</v>
      </c>
      <c r="F7" s="793">
        <v>74752</v>
      </c>
      <c r="G7" s="794">
        <f>+C7+D7-E7</f>
        <v>4050482</v>
      </c>
    </row>
    <row r="8" spans="1:7" ht="15.95" customHeight="1" x14ac:dyDescent="0.15">
      <c r="A8" s="791"/>
      <c r="B8" s="580" t="s">
        <v>130</v>
      </c>
      <c r="C8" s="792">
        <v>385236</v>
      </c>
      <c r="D8" s="796">
        <v>14200</v>
      </c>
      <c r="E8" s="793">
        <v>53008</v>
      </c>
      <c r="F8" s="793">
        <v>7426</v>
      </c>
      <c r="G8" s="794">
        <f t="shared" si="0"/>
        <v>346428</v>
      </c>
    </row>
    <row r="9" spans="1:7" ht="15.95" customHeight="1" x14ac:dyDescent="0.15">
      <c r="A9" s="791"/>
      <c r="B9" s="580" t="s">
        <v>131</v>
      </c>
      <c r="C9" s="792">
        <v>3518117</v>
      </c>
      <c r="D9" s="792">
        <v>234400</v>
      </c>
      <c r="E9" s="793">
        <v>368116</v>
      </c>
      <c r="F9" s="793">
        <v>63671</v>
      </c>
      <c r="G9" s="794">
        <f t="shared" si="0"/>
        <v>3384401</v>
      </c>
    </row>
    <row r="10" spans="1:7" ht="15.95" customHeight="1" x14ac:dyDescent="0.15">
      <c r="A10" s="791"/>
      <c r="B10" s="580" t="s">
        <v>132</v>
      </c>
      <c r="C10" s="797"/>
      <c r="D10" s="796"/>
      <c r="E10" s="798">
        <v>0</v>
      </c>
      <c r="F10" s="798">
        <v>0</v>
      </c>
      <c r="G10" s="799">
        <f t="shared" si="0"/>
        <v>0</v>
      </c>
    </row>
    <row r="11" spans="1:7" ht="15.95" customHeight="1" x14ac:dyDescent="0.15">
      <c r="A11" s="791"/>
      <c r="B11" s="580" t="s">
        <v>133</v>
      </c>
      <c r="C11" s="797">
        <v>0</v>
      </c>
      <c r="D11" s="796">
        <v>0</v>
      </c>
      <c r="E11" s="798">
        <v>0</v>
      </c>
      <c r="F11" s="798">
        <v>0</v>
      </c>
      <c r="G11" s="799">
        <f t="shared" si="0"/>
        <v>0</v>
      </c>
    </row>
    <row r="12" spans="1:7" ht="15.95" customHeight="1" x14ac:dyDescent="0.15">
      <c r="A12" s="791"/>
      <c r="B12" s="580" t="s">
        <v>358</v>
      </c>
      <c r="C12" s="796">
        <v>125549</v>
      </c>
      <c r="D12" s="796">
        <v>0</v>
      </c>
      <c r="E12" s="798">
        <v>17721</v>
      </c>
      <c r="F12" s="798">
        <v>484</v>
      </c>
      <c r="G12" s="794">
        <f t="shared" si="0"/>
        <v>107828</v>
      </c>
    </row>
    <row r="13" spans="1:7" ht="15.95" customHeight="1" x14ac:dyDescent="0.15">
      <c r="A13" s="791"/>
      <c r="B13" s="580" t="s">
        <v>134</v>
      </c>
      <c r="C13" s="800">
        <v>539631</v>
      </c>
      <c r="D13" s="796">
        <v>0</v>
      </c>
      <c r="E13" s="793">
        <v>158359</v>
      </c>
      <c r="F13" s="793">
        <v>4551</v>
      </c>
      <c r="G13" s="794">
        <f t="shared" si="0"/>
        <v>381272</v>
      </c>
    </row>
    <row r="14" spans="1:7" ht="15.95" customHeight="1" x14ac:dyDescent="0.15">
      <c r="A14" s="791"/>
      <c r="B14" s="580" t="s">
        <v>135</v>
      </c>
      <c r="C14" s="800">
        <v>57945</v>
      </c>
      <c r="D14" s="796">
        <v>0</v>
      </c>
      <c r="E14" s="793">
        <v>15923</v>
      </c>
      <c r="F14" s="793">
        <v>901</v>
      </c>
      <c r="G14" s="794">
        <f t="shared" si="0"/>
        <v>42022</v>
      </c>
    </row>
    <row r="15" spans="1:7" ht="15.95" customHeight="1" x14ac:dyDescent="0.15">
      <c r="A15" s="791"/>
      <c r="B15" s="580" t="s">
        <v>136</v>
      </c>
      <c r="C15" s="800">
        <v>636229</v>
      </c>
      <c r="D15" s="800">
        <v>40800</v>
      </c>
      <c r="E15" s="793">
        <v>67374</v>
      </c>
      <c r="F15" s="793">
        <v>8462</v>
      </c>
      <c r="G15" s="794">
        <f t="shared" si="0"/>
        <v>609655</v>
      </c>
    </row>
    <row r="16" spans="1:7" ht="15.95" customHeight="1" x14ac:dyDescent="0.15">
      <c r="A16" s="791"/>
      <c r="B16" s="580" t="s">
        <v>137</v>
      </c>
      <c r="C16" s="801">
        <v>3222</v>
      </c>
      <c r="D16" s="796">
        <v>0</v>
      </c>
      <c r="E16" s="793">
        <v>2675</v>
      </c>
      <c r="F16" s="793">
        <v>130</v>
      </c>
      <c r="G16" s="794">
        <f t="shared" si="0"/>
        <v>547</v>
      </c>
    </row>
    <row r="17" spans="1:7" ht="15.95" customHeight="1" x14ac:dyDescent="0.15">
      <c r="A17" s="791"/>
      <c r="B17" s="580" t="s">
        <v>138</v>
      </c>
      <c r="C17" s="802">
        <v>0</v>
      </c>
      <c r="D17" s="796"/>
      <c r="E17" s="798">
        <v>0</v>
      </c>
      <c r="F17" s="798">
        <v>0</v>
      </c>
      <c r="G17" s="799">
        <f t="shared" si="0"/>
        <v>0</v>
      </c>
    </row>
    <row r="18" spans="1:7" ht="15.95" customHeight="1" x14ac:dyDescent="0.15">
      <c r="A18" s="791"/>
      <c r="B18" s="580" t="s">
        <v>139</v>
      </c>
      <c r="C18" s="800">
        <v>9997</v>
      </c>
      <c r="D18" s="796">
        <v>0</v>
      </c>
      <c r="E18" s="793">
        <v>7026</v>
      </c>
      <c r="F18" s="793">
        <v>149</v>
      </c>
      <c r="G18" s="794">
        <f t="shared" si="0"/>
        <v>2971</v>
      </c>
    </row>
    <row r="19" spans="1:7" ht="15.95" customHeight="1" x14ac:dyDescent="0.15">
      <c r="A19" s="791"/>
      <c r="B19" s="580" t="s">
        <v>140</v>
      </c>
      <c r="C19" s="797">
        <v>0</v>
      </c>
      <c r="D19" s="796"/>
      <c r="E19" s="798">
        <v>0</v>
      </c>
      <c r="F19" s="798">
        <v>0</v>
      </c>
      <c r="G19" s="799">
        <f t="shared" si="0"/>
        <v>0</v>
      </c>
    </row>
    <row r="20" spans="1:7" ht="15.95" customHeight="1" x14ac:dyDescent="0.15">
      <c r="A20" s="791"/>
      <c r="B20" s="580" t="s">
        <v>141</v>
      </c>
      <c r="C20" s="800">
        <v>579297</v>
      </c>
      <c r="D20" s="796"/>
      <c r="E20" s="793">
        <v>93750</v>
      </c>
      <c r="F20" s="793">
        <v>5137</v>
      </c>
      <c r="G20" s="794">
        <f t="shared" si="0"/>
        <v>485547</v>
      </c>
    </row>
    <row r="21" spans="1:7" ht="15.95" customHeight="1" x14ac:dyDescent="0.15">
      <c r="A21" s="791"/>
      <c r="B21" s="580" t="s">
        <v>142</v>
      </c>
      <c r="C21" s="800">
        <v>60522</v>
      </c>
      <c r="D21" s="796">
        <v>0</v>
      </c>
      <c r="E21" s="793">
        <v>29960</v>
      </c>
      <c r="F21" s="793">
        <v>1061</v>
      </c>
      <c r="G21" s="794">
        <f t="shared" si="0"/>
        <v>30562</v>
      </c>
    </row>
    <row r="22" spans="1:7" ht="15.95" customHeight="1" x14ac:dyDescent="0.15">
      <c r="A22" s="791"/>
      <c r="B22" s="580" t="s">
        <v>143</v>
      </c>
      <c r="C22" s="800">
        <v>111727</v>
      </c>
      <c r="D22" s="796">
        <v>0</v>
      </c>
      <c r="E22" s="793">
        <v>14742</v>
      </c>
      <c r="F22" s="793">
        <v>1838</v>
      </c>
      <c r="G22" s="794">
        <f t="shared" si="0"/>
        <v>96985</v>
      </c>
    </row>
    <row r="23" spans="1:7" ht="15.95" customHeight="1" x14ac:dyDescent="0.15">
      <c r="A23" s="791"/>
      <c r="B23" s="580" t="s">
        <v>144</v>
      </c>
      <c r="C23" s="800">
        <v>2225905</v>
      </c>
      <c r="D23" s="800">
        <v>743200</v>
      </c>
      <c r="E23" s="793">
        <v>74076</v>
      </c>
      <c r="F23" s="793">
        <v>18988</v>
      </c>
      <c r="G23" s="794">
        <f t="shared" si="0"/>
        <v>2895029</v>
      </c>
    </row>
    <row r="24" spans="1:7" ht="15.95" customHeight="1" x14ac:dyDescent="0.15">
      <c r="A24" s="791"/>
      <c r="B24" s="580" t="s">
        <v>145</v>
      </c>
      <c r="C24" s="800">
        <v>16948672</v>
      </c>
      <c r="D24" s="800">
        <v>1547969</v>
      </c>
      <c r="E24" s="793">
        <v>928716</v>
      </c>
      <c r="F24" s="793">
        <v>137595</v>
      </c>
      <c r="G24" s="794">
        <f t="shared" si="0"/>
        <v>17567925</v>
      </c>
    </row>
    <row r="25" spans="1:7" ht="15.95" customHeight="1" x14ac:dyDescent="0.15">
      <c r="A25" s="791"/>
      <c r="B25" s="580" t="s">
        <v>146</v>
      </c>
      <c r="C25" s="800">
        <v>203549</v>
      </c>
      <c r="D25" s="796">
        <v>0</v>
      </c>
      <c r="E25" s="793">
        <v>61778</v>
      </c>
      <c r="F25" s="793">
        <v>3314</v>
      </c>
      <c r="G25" s="794">
        <f t="shared" si="0"/>
        <v>141771</v>
      </c>
    </row>
    <row r="26" spans="1:7" ht="15.95" customHeight="1" x14ac:dyDescent="0.15">
      <c r="A26" s="791"/>
      <c r="B26" s="580" t="s">
        <v>147</v>
      </c>
      <c r="C26" s="800">
        <v>162097</v>
      </c>
      <c r="D26" s="796">
        <v>0</v>
      </c>
      <c r="E26" s="798">
        <v>11210</v>
      </c>
      <c r="F26" s="798">
        <v>0</v>
      </c>
      <c r="G26" s="794">
        <f t="shared" si="0"/>
        <v>150887</v>
      </c>
    </row>
    <row r="27" spans="1:7" ht="15.95" customHeight="1" x14ac:dyDescent="0.15">
      <c r="A27" s="699" t="s">
        <v>148</v>
      </c>
      <c r="B27" s="700"/>
      <c r="C27" s="803">
        <f>SUM(C28:C28)</f>
        <v>5067713</v>
      </c>
      <c r="D27" s="789">
        <f>SUM(D28:D28)</f>
        <v>197100</v>
      </c>
      <c r="E27" s="789">
        <f>SUM(E28:E28)</f>
        <v>325297</v>
      </c>
      <c r="F27" s="789">
        <f>SUM(F28:F28)</f>
        <v>99706</v>
      </c>
      <c r="G27" s="790">
        <f t="shared" si="0"/>
        <v>4939516</v>
      </c>
    </row>
    <row r="28" spans="1:7" ht="15.95" customHeight="1" thickBot="1" x14ac:dyDescent="0.2">
      <c r="A28" s="651"/>
      <c r="B28" s="804" t="s">
        <v>149</v>
      </c>
      <c r="C28" s="805">
        <v>5067713</v>
      </c>
      <c r="D28" s="805">
        <v>197100</v>
      </c>
      <c r="E28" s="806">
        <v>325297</v>
      </c>
      <c r="F28" s="806">
        <v>99706</v>
      </c>
      <c r="G28" s="807">
        <f t="shared" si="0"/>
        <v>4939516</v>
      </c>
    </row>
    <row r="29" spans="1:7" ht="15.95" customHeight="1" x14ac:dyDescent="0.15">
      <c r="A29" s="620" t="s">
        <v>361</v>
      </c>
      <c r="B29" s="493"/>
      <c r="C29" s="493"/>
      <c r="D29" s="493"/>
      <c r="E29" s="493"/>
      <c r="F29" s="493"/>
      <c r="G29" s="460" t="s">
        <v>28</v>
      </c>
    </row>
    <row r="30" spans="1:7" ht="15" customHeight="1" x14ac:dyDescent="0.15">
      <c r="A30" s="620"/>
      <c r="B30" s="493" t="s">
        <v>362</v>
      </c>
      <c r="C30" s="493"/>
      <c r="D30" s="493"/>
      <c r="E30" s="493"/>
      <c r="F30" s="493"/>
      <c r="G30" s="493"/>
    </row>
    <row r="31" spans="1:7" ht="15" customHeight="1" x14ac:dyDescent="0.15">
      <c r="A31" s="620"/>
      <c r="B31" s="493"/>
      <c r="C31" s="493"/>
      <c r="D31" s="493"/>
      <c r="E31" s="493"/>
      <c r="F31" s="493"/>
      <c r="G31" s="493"/>
    </row>
    <row r="32" spans="1:7" ht="15" customHeight="1" thickBot="1" x14ac:dyDescent="0.2">
      <c r="A32" s="493" t="s">
        <v>432</v>
      </c>
      <c r="C32" s="493"/>
      <c r="D32" s="493"/>
      <c r="F32" s="493"/>
      <c r="G32" s="523" t="s">
        <v>122</v>
      </c>
    </row>
    <row r="33" spans="1:7" ht="20.100000000000001" customHeight="1" x14ac:dyDescent="0.15">
      <c r="A33" s="461" t="s">
        <v>150</v>
      </c>
      <c r="B33" s="462"/>
      <c r="C33" s="557" t="s">
        <v>427</v>
      </c>
      <c r="D33" s="462" t="s">
        <v>433</v>
      </c>
      <c r="E33" s="462" t="s">
        <v>434</v>
      </c>
      <c r="F33" s="462"/>
      <c r="G33" s="783" t="s">
        <v>124</v>
      </c>
    </row>
    <row r="34" spans="1:7" ht="20.100000000000001" customHeight="1" x14ac:dyDescent="0.15">
      <c r="A34" s="467"/>
      <c r="B34" s="468"/>
      <c r="C34" s="784"/>
      <c r="D34" s="468"/>
      <c r="E34" s="623" t="s">
        <v>125</v>
      </c>
      <c r="F34" s="469" t="s">
        <v>126</v>
      </c>
      <c r="G34" s="785" t="s">
        <v>127</v>
      </c>
    </row>
    <row r="35" spans="1:7" ht="15.95" customHeight="1" x14ac:dyDescent="0.15">
      <c r="A35" s="808" t="s">
        <v>85</v>
      </c>
      <c r="B35" s="474"/>
      <c r="C35" s="542">
        <f>C36+C50</f>
        <v>41527763</v>
      </c>
      <c r="D35" s="809">
        <f>D36+D50</f>
        <v>3637269</v>
      </c>
      <c r="E35" s="810">
        <f>E36+E50</f>
        <v>3337044</v>
      </c>
      <c r="F35" s="810">
        <f>F36+F50</f>
        <v>498876</v>
      </c>
      <c r="G35" s="811">
        <f>+C35+D35-E35</f>
        <v>41827988</v>
      </c>
    </row>
    <row r="36" spans="1:7" ht="15.95" customHeight="1" x14ac:dyDescent="0.15">
      <c r="A36" s="699" t="s">
        <v>128</v>
      </c>
      <c r="B36" s="700"/>
      <c r="C36" s="542">
        <f>SUM(C37:C49)</f>
        <v>36460050</v>
      </c>
      <c r="D36" s="809">
        <f>SUM(D37:D49)</f>
        <v>3440169</v>
      </c>
      <c r="E36" s="810">
        <f>SUM(E37:E49)</f>
        <v>3011747</v>
      </c>
      <c r="F36" s="810">
        <f>SUM(F37:F49)</f>
        <v>399170</v>
      </c>
      <c r="G36" s="812">
        <f t="shared" ref="G36:G51" si="1">+C36+D36-E36</f>
        <v>36888472</v>
      </c>
    </row>
    <row r="37" spans="1:7" ht="15.95" customHeight="1" x14ac:dyDescent="0.15">
      <c r="A37" s="791"/>
      <c r="B37" s="580" t="s">
        <v>151</v>
      </c>
      <c r="C37" s="813">
        <v>2556162</v>
      </c>
      <c r="D37" s="814">
        <v>737200</v>
      </c>
      <c r="E37" s="496">
        <v>214224</v>
      </c>
      <c r="F37" s="496">
        <v>31438</v>
      </c>
      <c r="G37" s="815">
        <f t="shared" si="1"/>
        <v>3079138</v>
      </c>
    </row>
    <row r="38" spans="1:7" ht="15.95" customHeight="1" x14ac:dyDescent="0.15">
      <c r="A38" s="791"/>
      <c r="B38" s="580" t="s">
        <v>152</v>
      </c>
      <c r="C38" s="813">
        <v>348500</v>
      </c>
      <c r="D38" s="814">
        <v>0</v>
      </c>
      <c r="E38" s="496">
        <v>42286</v>
      </c>
      <c r="F38" s="496">
        <v>5770</v>
      </c>
      <c r="G38" s="815">
        <f t="shared" si="1"/>
        <v>306214</v>
      </c>
    </row>
    <row r="39" spans="1:7" ht="15.95" customHeight="1" x14ac:dyDescent="0.15">
      <c r="A39" s="791"/>
      <c r="B39" s="580" t="s">
        <v>153</v>
      </c>
      <c r="C39" s="813">
        <v>648960</v>
      </c>
      <c r="D39" s="814">
        <v>0</v>
      </c>
      <c r="E39" s="496">
        <v>191518</v>
      </c>
      <c r="F39" s="496">
        <v>5481</v>
      </c>
      <c r="G39" s="815">
        <f t="shared" si="1"/>
        <v>457442</v>
      </c>
    </row>
    <row r="40" spans="1:7" ht="15.95" customHeight="1" x14ac:dyDescent="0.15">
      <c r="A40" s="791"/>
      <c r="B40" s="580" t="s">
        <v>382</v>
      </c>
      <c r="C40" s="814">
        <v>1500</v>
      </c>
      <c r="D40" s="814">
        <v>4300</v>
      </c>
      <c r="E40" s="486">
        <v>0</v>
      </c>
      <c r="F40" s="486">
        <v>1</v>
      </c>
      <c r="G40" s="815">
        <f t="shared" si="1"/>
        <v>5800</v>
      </c>
    </row>
    <row r="41" spans="1:7" ht="15.95" customHeight="1" x14ac:dyDescent="0.15">
      <c r="A41" s="791"/>
      <c r="B41" s="580" t="s">
        <v>154</v>
      </c>
      <c r="C41" s="813">
        <v>98939</v>
      </c>
      <c r="D41" s="814">
        <v>0</v>
      </c>
      <c r="E41" s="496">
        <v>11508</v>
      </c>
      <c r="F41" s="496">
        <v>1537</v>
      </c>
      <c r="G41" s="815">
        <f t="shared" si="1"/>
        <v>87431</v>
      </c>
    </row>
    <row r="42" spans="1:7" ht="15.95" customHeight="1" x14ac:dyDescent="0.15">
      <c r="A42" s="791"/>
      <c r="B42" s="580" t="s">
        <v>155</v>
      </c>
      <c r="C42" s="813">
        <v>10754487</v>
      </c>
      <c r="D42" s="813">
        <v>875500</v>
      </c>
      <c r="E42" s="496">
        <v>985094</v>
      </c>
      <c r="F42" s="496">
        <v>134042</v>
      </c>
      <c r="G42" s="815">
        <f t="shared" si="1"/>
        <v>10644893</v>
      </c>
    </row>
    <row r="43" spans="1:7" ht="15.95" customHeight="1" x14ac:dyDescent="0.15">
      <c r="A43" s="791"/>
      <c r="B43" s="580" t="s">
        <v>156</v>
      </c>
      <c r="C43" s="813">
        <v>408810</v>
      </c>
      <c r="D43" s="814">
        <v>0</v>
      </c>
      <c r="E43" s="496">
        <v>67697</v>
      </c>
      <c r="F43" s="496">
        <v>5279</v>
      </c>
      <c r="G43" s="815">
        <f t="shared" si="1"/>
        <v>341113</v>
      </c>
    </row>
    <row r="44" spans="1:7" ht="15.95" customHeight="1" x14ac:dyDescent="0.15">
      <c r="A44" s="791"/>
      <c r="B44" s="580" t="s">
        <v>157</v>
      </c>
      <c r="C44" s="813">
        <v>4034509</v>
      </c>
      <c r="D44" s="813">
        <v>275200</v>
      </c>
      <c r="E44" s="496">
        <v>444181</v>
      </c>
      <c r="F44" s="496">
        <v>71314</v>
      </c>
      <c r="G44" s="815">
        <f t="shared" si="1"/>
        <v>3865528</v>
      </c>
    </row>
    <row r="45" spans="1:7" ht="15.95" customHeight="1" x14ac:dyDescent="0.15">
      <c r="A45" s="791"/>
      <c r="B45" s="580" t="s">
        <v>158</v>
      </c>
      <c r="C45" s="813">
        <v>16948673</v>
      </c>
      <c r="D45" s="814">
        <v>1547969</v>
      </c>
      <c r="E45" s="496">
        <v>928716</v>
      </c>
      <c r="F45" s="496">
        <v>137595</v>
      </c>
      <c r="G45" s="815">
        <f t="shared" si="1"/>
        <v>17567926</v>
      </c>
    </row>
    <row r="46" spans="1:7" ht="15.95" customHeight="1" x14ac:dyDescent="0.15">
      <c r="A46" s="791"/>
      <c r="B46" s="580" t="s">
        <v>159</v>
      </c>
      <c r="C46" s="814">
        <v>0</v>
      </c>
      <c r="D46" s="814">
        <v>0</v>
      </c>
      <c r="E46" s="486">
        <v>0</v>
      </c>
      <c r="F46" s="486">
        <v>0</v>
      </c>
      <c r="G46" s="816">
        <f t="shared" si="1"/>
        <v>0</v>
      </c>
    </row>
    <row r="47" spans="1:7" ht="15.95" customHeight="1" x14ac:dyDescent="0.15">
      <c r="A47" s="791"/>
      <c r="B47" s="580" t="s">
        <v>141</v>
      </c>
      <c r="C47" s="813">
        <v>579297</v>
      </c>
      <c r="D47" s="814">
        <v>0</v>
      </c>
      <c r="E47" s="496">
        <v>93750</v>
      </c>
      <c r="F47" s="496">
        <v>5137</v>
      </c>
      <c r="G47" s="815">
        <f>+C47+D47-E47</f>
        <v>485547</v>
      </c>
    </row>
    <row r="48" spans="1:7" ht="15.95" customHeight="1" x14ac:dyDescent="0.15">
      <c r="A48" s="791"/>
      <c r="B48" s="580" t="s">
        <v>142</v>
      </c>
      <c r="C48" s="813">
        <v>60522</v>
      </c>
      <c r="D48" s="814">
        <v>0</v>
      </c>
      <c r="E48" s="496">
        <v>29960</v>
      </c>
      <c r="F48" s="496">
        <v>1061</v>
      </c>
      <c r="G48" s="815">
        <f t="shared" si="1"/>
        <v>30562</v>
      </c>
    </row>
    <row r="49" spans="1:7" ht="15.95" customHeight="1" x14ac:dyDescent="0.15">
      <c r="A49" s="791"/>
      <c r="B49" s="580" t="s">
        <v>160</v>
      </c>
      <c r="C49" s="813">
        <v>19691</v>
      </c>
      <c r="D49" s="814">
        <v>0</v>
      </c>
      <c r="E49" s="496">
        <v>2813</v>
      </c>
      <c r="F49" s="496">
        <v>515</v>
      </c>
      <c r="G49" s="815">
        <f t="shared" si="1"/>
        <v>16878</v>
      </c>
    </row>
    <row r="50" spans="1:7" ht="15.95" customHeight="1" x14ac:dyDescent="0.15">
      <c r="A50" s="699" t="s">
        <v>148</v>
      </c>
      <c r="B50" s="700"/>
      <c r="C50" s="542">
        <f>SUM(C51:C51)</f>
        <v>5067713</v>
      </c>
      <c r="D50" s="817">
        <f>SUM(D51:D51)</f>
        <v>197100</v>
      </c>
      <c r="E50" s="810">
        <f>SUM(E51:E51)</f>
        <v>325297</v>
      </c>
      <c r="F50" s="810">
        <f>SUM(F51:F51)</f>
        <v>99706</v>
      </c>
      <c r="G50" s="812">
        <f t="shared" si="1"/>
        <v>4939516</v>
      </c>
    </row>
    <row r="51" spans="1:7" ht="15" customHeight="1" thickBot="1" x14ac:dyDescent="0.2">
      <c r="A51" s="651"/>
      <c r="B51" s="804" t="s">
        <v>149</v>
      </c>
      <c r="C51" s="818">
        <v>5067713</v>
      </c>
      <c r="D51" s="819">
        <v>197100</v>
      </c>
      <c r="E51" s="806">
        <v>325297</v>
      </c>
      <c r="F51" s="806">
        <v>99706</v>
      </c>
      <c r="G51" s="820">
        <f t="shared" si="1"/>
        <v>4939516</v>
      </c>
    </row>
    <row r="52" spans="1:7" ht="15" customHeight="1" x14ac:dyDescent="0.15">
      <c r="A52" s="622" t="s">
        <v>383</v>
      </c>
      <c r="B52" s="493"/>
      <c r="C52" s="821"/>
      <c r="D52" s="822"/>
      <c r="E52" s="822"/>
      <c r="F52" s="822"/>
      <c r="G52" s="823" t="s">
        <v>28</v>
      </c>
    </row>
  </sheetData>
  <sheetProtection sheet="1" objects="1" scenarios="1"/>
  <mergeCells count="14">
    <mergeCell ref="E2:F2"/>
    <mergeCell ref="A4:B4"/>
    <mergeCell ref="A50:B50"/>
    <mergeCell ref="A33:B34"/>
    <mergeCell ref="C33:C34"/>
    <mergeCell ref="A35:B35"/>
    <mergeCell ref="E33:F33"/>
    <mergeCell ref="A36:B36"/>
    <mergeCell ref="D33:D34"/>
    <mergeCell ref="A27:B27"/>
    <mergeCell ref="A5:B5"/>
    <mergeCell ref="A2:B3"/>
    <mergeCell ref="C2:C3"/>
    <mergeCell ref="D2:D3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65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44"/>
  <sheetViews>
    <sheetView view="pageBreakPreview" zoomScaleNormal="90" zoomScaleSheetLayoutView="100" workbookViewId="0">
      <pane xSplit="6" topLeftCell="G1" activePane="topRight" state="frozen"/>
      <selection activeCell="D38" sqref="D38"/>
      <selection pane="topRight" activeCell="D38" sqref="D38"/>
    </sheetView>
  </sheetViews>
  <sheetFormatPr defaultRowHeight="20.100000000000001" customHeight="1" x14ac:dyDescent="0.15"/>
  <cols>
    <col min="1" max="1" width="9" style="775"/>
    <col min="2" max="2" width="1.25" style="17" customWidth="1"/>
    <col min="3" max="3" width="3.75" style="17" customWidth="1"/>
    <col min="4" max="4" width="1.25" style="17" customWidth="1"/>
    <col min="5" max="5" width="14.625" style="17" customWidth="1"/>
    <col min="6" max="6" width="1.25" style="17" customWidth="1"/>
    <col min="7" max="7" width="13.125" style="17" customWidth="1"/>
    <col min="8" max="9" width="8.625" style="17" customWidth="1"/>
    <col min="10" max="10" width="13.125" style="17" customWidth="1"/>
    <col min="11" max="12" width="8.625" style="17" customWidth="1"/>
    <col min="13" max="13" width="13.125" style="17" customWidth="1"/>
    <col min="14" max="15" width="8.625" style="17" customWidth="1"/>
    <col min="16" max="16" width="13" style="17" customWidth="1"/>
    <col min="17" max="18" width="8.625" style="17" customWidth="1"/>
    <col min="19" max="19" width="13.125" style="17" customWidth="1"/>
    <col min="20" max="20" width="9.25" style="17" customWidth="1"/>
    <col min="21" max="21" width="9" style="17" customWidth="1"/>
    <col min="22" max="16384" width="9" style="17"/>
  </cols>
  <sheetData>
    <row r="1" spans="1:21" ht="20.100000000000001" customHeight="1" x14ac:dyDescent="0.15">
      <c r="R1" s="16"/>
      <c r="S1" s="241"/>
      <c r="T1" s="241"/>
      <c r="U1" s="250"/>
    </row>
    <row r="2" spans="1:21" ht="20.100000000000001" customHeight="1" thickBot="1" x14ac:dyDescent="0.2">
      <c r="B2" s="17" t="s">
        <v>440</v>
      </c>
      <c r="R2" s="16"/>
      <c r="S2" s="241"/>
      <c r="T2" s="241"/>
      <c r="U2" s="250" t="s">
        <v>1</v>
      </c>
    </row>
    <row r="3" spans="1:21" ht="20.100000000000001" customHeight="1" x14ac:dyDescent="0.15">
      <c r="B3" s="298" t="s">
        <v>161</v>
      </c>
      <c r="C3" s="299"/>
      <c r="D3" s="299"/>
      <c r="E3" s="299"/>
      <c r="F3" s="299"/>
      <c r="G3" s="299" t="s">
        <v>364</v>
      </c>
      <c r="H3" s="299"/>
      <c r="I3" s="299"/>
      <c r="J3" s="299" t="s">
        <v>387</v>
      </c>
      <c r="K3" s="299"/>
      <c r="L3" s="299"/>
      <c r="M3" s="299" t="s">
        <v>441</v>
      </c>
      <c r="N3" s="299"/>
      <c r="O3" s="299"/>
      <c r="P3" s="299" t="s">
        <v>442</v>
      </c>
      <c r="Q3" s="299"/>
      <c r="R3" s="299"/>
      <c r="S3" s="303" t="s">
        <v>443</v>
      </c>
      <c r="T3" s="303"/>
      <c r="U3" s="304"/>
    </row>
    <row r="4" spans="1:21" ht="20.100000000000001" customHeight="1" x14ac:dyDescent="0.15">
      <c r="B4" s="300"/>
      <c r="C4" s="301"/>
      <c r="D4" s="301"/>
      <c r="E4" s="301"/>
      <c r="F4" s="301"/>
      <c r="G4" s="301" t="s">
        <v>32</v>
      </c>
      <c r="H4" s="251" t="s">
        <v>33</v>
      </c>
      <c r="I4" s="301" t="s">
        <v>34</v>
      </c>
      <c r="J4" s="301" t="s">
        <v>32</v>
      </c>
      <c r="K4" s="251" t="s">
        <v>33</v>
      </c>
      <c r="L4" s="301" t="s">
        <v>34</v>
      </c>
      <c r="M4" s="301" t="s">
        <v>32</v>
      </c>
      <c r="N4" s="251" t="s">
        <v>33</v>
      </c>
      <c r="O4" s="301" t="s">
        <v>34</v>
      </c>
      <c r="P4" s="301" t="s">
        <v>32</v>
      </c>
      <c r="Q4" s="251" t="s">
        <v>33</v>
      </c>
      <c r="R4" s="301" t="s">
        <v>34</v>
      </c>
      <c r="S4" s="333" t="s">
        <v>32</v>
      </c>
      <c r="T4" s="252" t="s">
        <v>33</v>
      </c>
      <c r="U4" s="337" t="s">
        <v>34</v>
      </c>
    </row>
    <row r="5" spans="1:21" ht="20.100000000000001" customHeight="1" x14ac:dyDescent="0.15">
      <c r="B5" s="300"/>
      <c r="C5" s="301"/>
      <c r="D5" s="301"/>
      <c r="E5" s="301"/>
      <c r="F5" s="301"/>
      <c r="G5" s="301"/>
      <c r="H5" s="253" t="s">
        <v>35</v>
      </c>
      <c r="I5" s="301"/>
      <c r="J5" s="301"/>
      <c r="K5" s="253" t="s">
        <v>35</v>
      </c>
      <c r="L5" s="301"/>
      <c r="M5" s="301"/>
      <c r="N5" s="253" t="s">
        <v>35</v>
      </c>
      <c r="O5" s="301"/>
      <c r="P5" s="301"/>
      <c r="Q5" s="253" t="s">
        <v>35</v>
      </c>
      <c r="R5" s="301"/>
      <c r="S5" s="333"/>
      <c r="T5" s="254" t="s">
        <v>35</v>
      </c>
      <c r="U5" s="337"/>
    </row>
    <row r="6" spans="1:21" ht="20.100000000000001" customHeight="1" x14ac:dyDescent="0.15">
      <c r="B6" s="340"/>
      <c r="C6" s="341"/>
      <c r="D6" s="341"/>
      <c r="E6" s="341"/>
      <c r="F6" s="92"/>
      <c r="G6" s="93"/>
      <c r="H6" s="94"/>
      <c r="I6" s="94"/>
      <c r="J6" s="19"/>
      <c r="K6" s="94"/>
      <c r="L6" s="94"/>
      <c r="M6" s="19"/>
      <c r="N6" s="94"/>
      <c r="O6" s="94"/>
      <c r="P6" s="20"/>
      <c r="Q6" s="113"/>
      <c r="R6" s="113"/>
      <c r="S6" s="19"/>
      <c r="T6" s="94"/>
      <c r="U6" s="200"/>
    </row>
    <row r="7" spans="1:21" ht="20.100000000000001" customHeight="1" x14ac:dyDescent="0.15">
      <c r="A7" s="776">
        <f>SUM(A8,A10,A11,A12,A13,A14,A15,A16,A17,A18,A21,A22)</f>
        <v>36954082</v>
      </c>
      <c r="B7" s="288" t="s">
        <v>162</v>
      </c>
      <c r="C7" s="289"/>
      <c r="D7" s="289"/>
      <c r="E7" s="289"/>
      <c r="F7" s="289"/>
      <c r="G7" s="266">
        <f>SUM(G8,G10,G11,G12,G13,G14,G15,G16,G17,G18,G21,G22)</f>
        <v>42431116</v>
      </c>
      <c r="H7" s="248">
        <f>ROUND(G7/A7,5)*100</f>
        <v>114.821</v>
      </c>
      <c r="I7" s="248">
        <v>100</v>
      </c>
      <c r="J7" s="266">
        <f>SUM(J8,J10,J11,J12,J13,J14,J15,J16,J17,J18,J21,J22)</f>
        <v>42831887</v>
      </c>
      <c r="K7" s="248">
        <f t="shared" ref="K7:K20" si="0">ROUND(J7/G7,5)*100</f>
        <v>100.94499999999999</v>
      </c>
      <c r="L7" s="248">
        <v>100</v>
      </c>
      <c r="M7" s="267">
        <f>SUM(M8,M10,M11,M12,M13,M14,M15,M16,M17,M18,M21,M22)</f>
        <v>44748396</v>
      </c>
      <c r="N7" s="247">
        <f t="shared" ref="N7:N20" si="1">ROUND(M7/J7,5)*100</f>
        <v>104.474</v>
      </c>
      <c r="O7" s="247">
        <f>ROUND(M7/M7,5)*100</f>
        <v>100</v>
      </c>
      <c r="P7" s="267">
        <f>SUM(P8,P10,P11,P12,P13,P14,P15,P16,P17,P18,P21,P22)</f>
        <v>46578010</v>
      </c>
      <c r="Q7" s="247">
        <f t="shared" ref="Q7:Q20" si="2">ROUND(P7/M7,5)*100</f>
        <v>104.08900000000001</v>
      </c>
      <c r="R7" s="247">
        <f>ROUND(P7/P7,5)*100</f>
        <v>100</v>
      </c>
      <c r="S7" s="268">
        <f>SUM(S8,S10,S11,S12,S13,S14,S15,S16,S17,S18,S21,S22)</f>
        <v>54156488</v>
      </c>
      <c r="T7" s="157">
        <f>ROUND(S7/P7,5)*100</f>
        <v>116.27099999999999</v>
      </c>
      <c r="U7" s="269">
        <f t="shared" ref="U7:U19" si="3">ROUND(S7/$S$7,5)*100</f>
        <v>100</v>
      </c>
    </row>
    <row r="8" spans="1:21" ht="20.100000000000001" customHeight="1" x14ac:dyDescent="0.15">
      <c r="A8" s="777">
        <v>6042740</v>
      </c>
      <c r="B8" s="45"/>
      <c r="C8" s="329" t="s">
        <v>340</v>
      </c>
      <c r="D8" s="329"/>
      <c r="E8" s="329"/>
      <c r="F8" s="15"/>
      <c r="G8" s="267">
        <v>6192007</v>
      </c>
      <c r="H8" s="248">
        <f t="shared" ref="H8:H20" si="4">ROUND(G8/A8,5)*100</f>
        <v>102.47</v>
      </c>
      <c r="I8" s="248">
        <f>ROUND(G8/G7,5)*100</f>
        <v>14.593</v>
      </c>
      <c r="J8" s="267">
        <v>5942828</v>
      </c>
      <c r="K8" s="248">
        <f>ROUND(J8/G8,5)*100</f>
        <v>95.975999999999999</v>
      </c>
      <c r="L8" s="248">
        <f>ROUND(J8/J7,5)*100</f>
        <v>13.875000000000002</v>
      </c>
      <c r="M8" s="267">
        <v>5999656</v>
      </c>
      <c r="N8" s="247">
        <f t="shared" si="1"/>
        <v>100.956</v>
      </c>
      <c r="O8" s="247">
        <f>ROUND(M8/M7,5)*100</f>
        <v>13.408000000000001</v>
      </c>
      <c r="P8" s="267">
        <v>5718347</v>
      </c>
      <c r="Q8" s="247">
        <f>ROUND(P8/M8,5)*100</f>
        <v>95.311000000000007</v>
      </c>
      <c r="R8" s="247">
        <f>ROUND(P8/P7,5)*100</f>
        <v>12.277000000000001</v>
      </c>
      <c r="S8" s="270">
        <v>5581220</v>
      </c>
      <c r="T8" s="157">
        <f t="shared" ref="T8:T20" si="5">ROUND(S8/P8,5)*100</f>
        <v>97.602000000000004</v>
      </c>
      <c r="U8" s="269">
        <f t="shared" si="3"/>
        <v>10.305999999999999</v>
      </c>
    </row>
    <row r="9" spans="1:21" ht="20.100000000000001" customHeight="1" x14ac:dyDescent="0.15">
      <c r="A9" s="778">
        <v>3615802</v>
      </c>
      <c r="B9" s="45"/>
      <c r="C9" s="335" t="s">
        <v>163</v>
      </c>
      <c r="D9" s="335"/>
      <c r="E9" s="335"/>
      <c r="F9" s="15"/>
      <c r="G9" s="271">
        <v>3516895</v>
      </c>
      <c r="H9" s="248">
        <f t="shared" si="4"/>
        <v>97.265000000000001</v>
      </c>
      <c r="I9" s="164">
        <f>ROUND(G9/G7,5)*100</f>
        <v>8.2880000000000003</v>
      </c>
      <c r="J9" s="271">
        <v>3366807</v>
      </c>
      <c r="K9" s="248">
        <f t="shared" si="0"/>
        <v>95.731999999999999</v>
      </c>
      <c r="L9" s="164">
        <f>ROUND(J9/J7,5)*100</f>
        <v>7.8609999999999998</v>
      </c>
      <c r="M9" s="271">
        <v>3467216</v>
      </c>
      <c r="N9" s="247">
        <f t="shared" si="1"/>
        <v>102.982</v>
      </c>
      <c r="O9" s="164">
        <f>ROUND(M9/M7,5)*100</f>
        <v>7.7479999999999993</v>
      </c>
      <c r="P9" s="271">
        <v>3497524</v>
      </c>
      <c r="Q9" s="247">
        <f t="shared" si="2"/>
        <v>100.874</v>
      </c>
      <c r="R9" s="164">
        <f>ROUND(P9/P7,5)*100</f>
        <v>7.5090000000000003</v>
      </c>
      <c r="S9" s="272">
        <v>3505354</v>
      </c>
      <c r="T9" s="157">
        <f t="shared" si="5"/>
        <v>100.224</v>
      </c>
      <c r="U9" s="273">
        <f t="shared" si="3"/>
        <v>6.4729999999999999</v>
      </c>
    </row>
    <row r="10" spans="1:21" ht="20.100000000000001" customHeight="1" x14ac:dyDescent="0.15">
      <c r="A10" s="779">
        <v>5147525</v>
      </c>
      <c r="B10" s="45"/>
      <c r="C10" s="329" t="s">
        <v>341</v>
      </c>
      <c r="D10" s="329"/>
      <c r="E10" s="329"/>
      <c r="F10" s="15"/>
      <c r="G10" s="274">
        <v>5321379</v>
      </c>
      <c r="H10" s="248">
        <f t="shared" si="4"/>
        <v>103.37700000000001</v>
      </c>
      <c r="I10" s="248">
        <f>ROUND(G10/G7,5)*100</f>
        <v>12.540999999999999</v>
      </c>
      <c r="J10" s="274">
        <v>5430735</v>
      </c>
      <c r="K10" s="248">
        <f t="shared" si="0"/>
        <v>102.05500000000001</v>
      </c>
      <c r="L10" s="248">
        <f>ROUND(J10/J7,5)*100</f>
        <v>12.679000000000002</v>
      </c>
      <c r="M10" s="274">
        <v>5508918</v>
      </c>
      <c r="N10" s="247">
        <f>ROUND(M10/J10,5)*100</f>
        <v>101.44</v>
      </c>
      <c r="O10" s="247">
        <f>ROUND(M10/M7,5)*100</f>
        <v>12.311</v>
      </c>
      <c r="P10" s="274">
        <v>5866534</v>
      </c>
      <c r="Q10" s="247">
        <f t="shared" si="2"/>
        <v>106.492</v>
      </c>
      <c r="R10" s="247">
        <f>ROUND(P10/P7,5)*100</f>
        <v>12.595000000000001</v>
      </c>
      <c r="S10" s="275">
        <v>5683980</v>
      </c>
      <c r="T10" s="157">
        <f t="shared" si="5"/>
        <v>96.887999999999991</v>
      </c>
      <c r="U10" s="269">
        <f t="shared" si="3"/>
        <v>10.495000000000001</v>
      </c>
    </row>
    <row r="11" spans="1:21" ht="20.100000000000001" customHeight="1" x14ac:dyDescent="0.15">
      <c r="A11" s="779">
        <v>263193</v>
      </c>
      <c r="B11" s="45"/>
      <c r="C11" s="329" t="s">
        <v>164</v>
      </c>
      <c r="D11" s="329"/>
      <c r="E11" s="329"/>
      <c r="F11" s="15"/>
      <c r="G11" s="274">
        <v>272554</v>
      </c>
      <c r="H11" s="248">
        <f t="shared" si="4"/>
        <v>103.55700000000002</v>
      </c>
      <c r="I11" s="248">
        <f>ROUND(G11/G7,5)*100</f>
        <v>0.64200000000000002</v>
      </c>
      <c r="J11" s="274">
        <v>268870</v>
      </c>
      <c r="K11" s="248">
        <f t="shared" si="0"/>
        <v>98.647999999999996</v>
      </c>
      <c r="L11" s="248">
        <f>ROUND(J11/J7,5)*100</f>
        <v>0.628</v>
      </c>
      <c r="M11" s="274">
        <v>278296</v>
      </c>
      <c r="N11" s="247">
        <f t="shared" si="1"/>
        <v>103.50600000000001</v>
      </c>
      <c r="O11" s="247">
        <f>ROUND(M11/M7,5)*100</f>
        <v>0.622</v>
      </c>
      <c r="P11" s="274">
        <v>292030</v>
      </c>
      <c r="Q11" s="247">
        <f t="shared" si="2"/>
        <v>104.935</v>
      </c>
      <c r="R11" s="247">
        <f>ROUND(P11/P7,5)*100</f>
        <v>0.627</v>
      </c>
      <c r="S11" s="275">
        <v>323590</v>
      </c>
      <c r="T11" s="157">
        <f t="shared" si="5"/>
        <v>110.80700000000002</v>
      </c>
      <c r="U11" s="269">
        <f t="shared" si="3"/>
        <v>0.59799999999999998</v>
      </c>
    </row>
    <row r="12" spans="1:21" ht="20.100000000000001" customHeight="1" x14ac:dyDescent="0.15">
      <c r="A12" s="779">
        <v>12043230</v>
      </c>
      <c r="B12" s="45"/>
      <c r="C12" s="329" t="s">
        <v>444</v>
      </c>
      <c r="D12" s="329"/>
      <c r="E12" s="329"/>
      <c r="F12" s="15"/>
      <c r="G12" s="274">
        <v>12483447</v>
      </c>
      <c r="H12" s="248">
        <f t="shared" si="4"/>
        <v>103.655</v>
      </c>
      <c r="I12" s="248">
        <f>ROUND(G12/G7,5)*100</f>
        <v>29.421000000000003</v>
      </c>
      <c r="J12" s="274">
        <v>13019877</v>
      </c>
      <c r="K12" s="248">
        <f t="shared" si="0"/>
        <v>104.297</v>
      </c>
      <c r="L12" s="248">
        <f>ROUND(J12/J7,5)*100</f>
        <v>30.397999999999996</v>
      </c>
      <c r="M12" s="274">
        <v>14039874</v>
      </c>
      <c r="N12" s="247">
        <f t="shared" si="1"/>
        <v>107.834</v>
      </c>
      <c r="O12" s="247">
        <f>ROUND(M12/M7,5)*100</f>
        <v>31.374999999999996</v>
      </c>
      <c r="P12" s="274">
        <v>14468493</v>
      </c>
      <c r="Q12" s="247">
        <f t="shared" si="2"/>
        <v>103.053</v>
      </c>
      <c r="R12" s="247">
        <f>ROUND(P12/P7,5)*100</f>
        <v>31.063000000000002</v>
      </c>
      <c r="S12" s="275">
        <v>15210231</v>
      </c>
      <c r="T12" s="157">
        <f t="shared" si="5"/>
        <v>105.127</v>
      </c>
      <c r="U12" s="269">
        <f t="shared" si="3"/>
        <v>28.085999999999999</v>
      </c>
    </row>
    <row r="13" spans="1:21" ht="20.100000000000001" customHeight="1" x14ac:dyDescent="0.15">
      <c r="A13" s="779">
        <v>1407922</v>
      </c>
      <c r="B13" s="45"/>
      <c r="C13" s="329" t="s">
        <v>445</v>
      </c>
      <c r="D13" s="329"/>
      <c r="E13" s="329"/>
      <c r="F13" s="15"/>
      <c r="G13" s="274">
        <v>1551420</v>
      </c>
      <c r="H13" s="248">
        <f t="shared" si="4"/>
        <v>110.19200000000001</v>
      </c>
      <c r="I13" s="248">
        <f>ROUND(G13/G7,5)*100</f>
        <v>3.6560000000000001</v>
      </c>
      <c r="J13" s="274">
        <v>1782745</v>
      </c>
      <c r="K13" s="248">
        <f t="shared" si="0"/>
        <v>114.911</v>
      </c>
      <c r="L13" s="248">
        <f>ROUND(J13/J7,5)*100</f>
        <v>4.1619999999999999</v>
      </c>
      <c r="M13" s="274">
        <v>1832630</v>
      </c>
      <c r="N13" s="247">
        <f t="shared" si="1"/>
        <v>102.79799999999999</v>
      </c>
      <c r="O13" s="247">
        <f>ROUND(M13/M7,5)*100</f>
        <v>4.0949999999999998</v>
      </c>
      <c r="P13" s="274">
        <v>1924441</v>
      </c>
      <c r="Q13" s="247">
        <f t="shared" si="2"/>
        <v>105.01</v>
      </c>
      <c r="R13" s="247">
        <f>ROUND(P13/P7,5)*100</f>
        <v>4.1320000000000006</v>
      </c>
      <c r="S13" s="275">
        <v>2060943</v>
      </c>
      <c r="T13" s="157">
        <f t="shared" si="5"/>
        <v>107.09299999999999</v>
      </c>
      <c r="U13" s="269">
        <f t="shared" si="3"/>
        <v>3.8059999999999996</v>
      </c>
    </row>
    <row r="14" spans="1:21" ht="20.100000000000001" customHeight="1" x14ac:dyDescent="0.15">
      <c r="A14" s="779">
        <v>3588279</v>
      </c>
      <c r="B14" s="45"/>
      <c r="C14" s="329" t="s">
        <v>446</v>
      </c>
      <c r="D14" s="329"/>
      <c r="E14" s="329"/>
      <c r="F14" s="15"/>
      <c r="G14" s="274">
        <v>3628884</v>
      </c>
      <c r="H14" s="248">
        <f t="shared" si="4"/>
        <v>101.13200000000001</v>
      </c>
      <c r="I14" s="248">
        <f>ROUND(G14/G7,5)*100</f>
        <v>8.5519999999999996</v>
      </c>
      <c r="J14" s="274">
        <v>3578861</v>
      </c>
      <c r="K14" s="248">
        <f t="shared" si="0"/>
        <v>98.622</v>
      </c>
      <c r="L14" s="248">
        <f>ROUND(J14/J7,5)*100</f>
        <v>8.3559999999999999</v>
      </c>
      <c r="M14" s="274">
        <v>3556213</v>
      </c>
      <c r="N14" s="247">
        <f t="shared" si="1"/>
        <v>99.367000000000004</v>
      </c>
      <c r="O14" s="247">
        <f>ROUND(M14/M7,5)*100</f>
        <v>7.9470000000000001</v>
      </c>
      <c r="P14" s="274">
        <v>3431133</v>
      </c>
      <c r="Q14" s="247">
        <f t="shared" si="2"/>
        <v>96.48299999999999</v>
      </c>
      <c r="R14" s="247">
        <v>8</v>
      </c>
      <c r="S14" s="275">
        <v>3410941</v>
      </c>
      <c r="T14" s="157">
        <f t="shared" si="5"/>
        <v>99.412000000000006</v>
      </c>
      <c r="U14" s="269">
        <f t="shared" si="3"/>
        <v>6.2979999999999992</v>
      </c>
    </row>
    <row r="15" spans="1:21" ht="20.100000000000001" customHeight="1" x14ac:dyDescent="0.15">
      <c r="A15" s="779">
        <v>607169</v>
      </c>
      <c r="B15" s="45"/>
      <c r="C15" s="329" t="s">
        <v>447</v>
      </c>
      <c r="D15" s="329"/>
      <c r="E15" s="329"/>
      <c r="F15" s="15"/>
      <c r="G15" s="274">
        <v>3391778</v>
      </c>
      <c r="H15" s="248">
        <f t="shared" si="4"/>
        <v>558.62199999999996</v>
      </c>
      <c r="I15" s="248">
        <f>ROUND(G15/G7,5)*100</f>
        <v>7.9939999999999998</v>
      </c>
      <c r="J15" s="274">
        <v>2782004</v>
      </c>
      <c r="K15" s="248">
        <f t="shared" si="0"/>
        <v>82.021999999999991</v>
      </c>
      <c r="L15" s="248">
        <f>ROUND(J15/J7,5)*100</f>
        <v>6.4949999999999992</v>
      </c>
      <c r="M15" s="274">
        <v>2385527</v>
      </c>
      <c r="N15" s="247">
        <f t="shared" si="1"/>
        <v>85.748999999999995</v>
      </c>
      <c r="O15" s="247">
        <f>ROUND(M15/M7,5)*100</f>
        <v>5.3310000000000004</v>
      </c>
      <c r="P15" s="274">
        <v>3538019</v>
      </c>
      <c r="Q15" s="247">
        <f t="shared" si="2"/>
        <v>148.31200000000001</v>
      </c>
      <c r="R15" s="247">
        <f>ROUND(P15/P7,5)*100</f>
        <v>7.5960000000000001</v>
      </c>
      <c r="S15" s="275">
        <v>4884297</v>
      </c>
      <c r="T15" s="157">
        <f t="shared" si="5"/>
        <v>138.05199999999999</v>
      </c>
      <c r="U15" s="269">
        <f t="shared" si="3"/>
        <v>9.0190000000000001</v>
      </c>
    </row>
    <row r="16" spans="1:21" ht="20.100000000000001" customHeight="1" x14ac:dyDescent="0.15">
      <c r="A16" s="779">
        <v>35000</v>
      </c>
      <c r="B16" s="45"/>
      <c r="C16" s="329" t="s">
        <v>165</v>
      </c>
      <c r="D16" s="329"/>
      <c r="E16" s="329"/>
      <c r="F16" s="15"/>
      <c r="G16" s="274">
        <v>30000</v>
      </c>
      <c r="H16" s="248">
        <f t="shared" si="4"/>
        <v>85.713999999999999</v>
      </c>
      <c r="I16" s="248">
        <f>ROUND(G16/G7,5)*100</f>
        <v>7.1000000000000008E-2</v>
      </c>
      <c r="J16" s="274">
        <v>23000</v>
      </c>
      <c r="K16" s="248">
        <f t="shared" si="0"/>
        <v>76.667000000000002</v>
      </c>
      <c r="L16" s="248">
        <f>ROUND(J16/J7,5)*100</f>
        <v>5.3999999999999999E-2</v>
      </c>
      <c r="M16" s="274">
        <v>58650</v>
      </c>
      <c r="N16" s="247">
        <f t="shared" si="1"/>
        <v>254.99999999999997</v>
      </c>
      <c r="O16" s="247">
        <f>ROUND(M16/M7,5)*100</f>
        <v>0.13100000000000001</v>
      </c>
      <c r="P16" s="274">
        <v>67200</v>
      </c>
      <c r="Q16" s="247">
        <f t="shared" si="2"/>
        <v>114.578</v>
      </c>
      <c r="R16" s="247">
        <f>ROUND(P16/P7,5)*100</f>
        <v>0.14400000000000002</v>
      </c>
      <c r="S16" s="275">
        <v>265685</v>
      </c>
      <c r="T16" s="157">
        <f>ROUND(S16/P16,5)*100</f>
        <v>395.36500000000001</v>
      </c>
      <c r="U16" s="269">
        <f t="shared" si="3"/>
        <v>0.49100000000000005</v>
      </c>
    </row>
    <row r="17" spans="1:21" ht="20.100000000000001" customHeight="1" x14ac:dyDescent="0.15">
      <c r="A17" s="779">
        <v>3513714</v>
      </c>
      <c r="B17" s="45"/>
      <c r="C17" s="329" t="s">
        <v>448</v>
      </c>
      <c r="D17" s="329"/>
      <c r="E17" s="329"/>
      <c r="F17" s="15"/>
      <c r="G17" s="274">
        <v>3629490</v>
      </c>
      <c r="H17" s="248">
        <f t="shared" si="4"/>
        <v>103.295</v>
      </c>
      <c r="I17" s="248">
        <f>ROUND(G17/G7,5)*100</f>
        <v>8.5540000000000003</v>
      </c>
      <c r="J17" s="274">
        <v>3935391</v>
      </c>
      <c r="K17" s="248">
        <f t="shared" si="0"/>
        <v>108.428</v>
      </c>
      <c r="L17" s="248">
        <f>ROUND(J17/J7,5)*100</f>
        <v>9.1880000000000006</v>
      </c>
      <c r="M17" s="274">
        <v>3910472</v>
      </c>
      <c r="N17" s="247">
        <f t="shared" si="1"/>
        <v>99.367000000000004</v>
      </c>
      <c r="O17" s="247">
        <f>ROUND(M17/M7,5)*100</f>
        <v>8.738999999999999</v>
      </c>
      <c r="P17" s="274">
        <v>4436183</v>
      </c>
      <c r="Q17" s="247">
        <f t="shared" si="2"/>
        <v>113.44399999999999</v>
      </c>
      <c r="R17" s="247">
        <f>ROUND(P17/P7,5)*100</f>
        <v>9.5240000000000009</v>
      </c>
      <c r="S17" s="275">
        <v>3960655</v>
      </c>
      <c r="T17" s="157">
        <f t="shared" si="5"/>
        <v>89.281000000000006</v>
      </c>
      <c r="U17" s="269">
        <f t="shared" si="3"/>
        <v>7.3129999999999997</v>
      </c>
    </row>
    <row r="18" spans="1:21" ht="20.100000000000001" customHeight="1" x14ac:dyDescent="0.15">
      <c r="A18" s="780">
        <v>4305310</v>
      </c>
      <c r="B18" s="45"/>
      <c r="C18" s="329" t="s">
        <v>166</v>
      </c>
      <c r="D18" s="329"/>
      <c r="E18" s="329"/>
      <c r="F18" s="15"/>
      <c r="G18" s="276">
        <v>5930157</v>
      </c>
      <c r="H18" s="248">
        <f t="shared" si="4"/>
        <v>137.74100000000001</v>
      </c>
      <c r="I18" s="248">
        <f>ROUND(G18/G7,5)*100</f>
        <v>13.975999999999999</v>
      </c>
      <c r="J18" s="276">
        <v>6051998</v>
      </c>
      <c r="K18" s="248">
        <f t="shared" si="0"/>
        <v>102.05500000000001</v>
      </c>
      <c r="L18" s="248">
        <f>ROUND(J18/J7,5)*100</f>
        <v>14.13</v>
      </c>
      <c r="M18" s="276">
        <v>7178160</v>
      </c>
      <c r="N18" s="247">
        <f t="shared" si="1"/>
        <v>118.608</v>
      </c>
      <c r="O18" s="247">
        <f>ROUND(M18/M7,5)*100</f>
        <v>16.041</v>
      </c>
      <c r="P18" s="276">
        <v>6835630</v>
      </c>
      <c r="Q18" s="247">
        <f t="shared" si="2"/>
        <v>95.228000000000009</v>
      </c>
      <c r="R18" s="247">
        <v>16.100000000000001</v>
      </c>
      <c r="S18" s="277">
        <v>12774946</v>
      </c>
      <c r="T18" s="157">
        <f t="shared" si="5"/>
        <v>186.88800000000001</v>
      </c>
      <c r="U18" s="269">
        <f t="shared" si="3"/>
        <v>23.588999999999999</v>
      </c>
    </row>
    <row r="19" spans="1:21" ht="20.100000000000001" customHeight="1" x14ac:dyDescent="0.15">
      <c r="A19" s="778">
        <v>3545281</v>
      </c>
      <c r="B19" s="45"/>
      <c r="C19" s="335" t="s">
        <v>167</v>
      </c>
      <c r="D19" s="335"/>
      <c r="E19" s="335"/>
      <c r="F19" s="15"/>
      <c r="G19" s="271">
        <v>4406195</v>
      </c>
      <c r="H19" s="248">
        <f t="shared" si="4"/>
        <v>124.28300000000002</v>
      </c>
      <c r="I19" s="164">
        <f>ROUND(G19/G7,5)*100</f>
        <v>10.384</v>
      </c>
      <c r="J19" s="271">
        <v>5035630</v>
      </c>
      <c r="K19" s="248">
        <f t="shared" si="0"/>
        <v>114.285</v>
      </c>
      <c r="L19" s="164">
        <f>ROUND(J19/J7,5)*100</f>
        <v>11.757</v>
      </c>
      <c r="M19" s="271">
        <v>6115632</v>
      </c>
      <c r="N19" s="247">
        <f t="shared" si="1"/>
        <v>121.44699999999999</v>
      </c>
      <c r="O19" s="164">
        <f>ROUND(M19/M7,5)*100</f>
        <v>13.667000000000002</v>
      </c>
      <c r="P19" s="271">
        <v>5181631</v>
      </c>
      <c r="Q19" s="247">
        <f t="shared" si="2"/>
        <v>84.728000000000009</v>
      </c>
      <c r="R19" s="164">
        <f>ROUND(P19/P7,5)*100</f>
        <v>11.125</v>
      </c>
      <c r="S19" s="272">
        <v>11286423</v>
      </c>
      <c r="T19" s="157">
        <f t="shared" si="5"/>
        <v>217.816</v>
      </c>
      <c r="U19" s="273">
        <f t="shared" si="3"/>
        <v>20.84</v>
      </c>
    </row>
    <row r="20" spans="1:21" ht="20.100000000000001" customHeight="1" x14ac:dyDescent="0.15">
      <c r="A20" s="778">
        <v>760029</v>
      </c>
      <c r="B20" s="45"/>
      <c r="C20" s="335" t="s">
        <v>168</v>
      </c>
      <c r="D20" s="335"/>
      <c r="E20" s="335"/>
      <c r="F20" s="15"/>
      <c r="G20" s="271">
        <v>1523962</v>
      </c>
      <c r="H20" s="248">
        <f t="shared" si="4"/>
        <v>200.51399999999998</v>
      </c>
      <c r="I20" s="164">
        <f>ROUND(G20/G7,5)*100</f>
        <v>3.5920000000000001</v>
      </c>
      <c r="J20" s="271">
        <v>1016368</v>
      </c>
      <c r="K20" s="248">
        <f t="shared" si="0"/>
        <v>66.691999999999993</v>
      </c>
      <c r="L20" s="164">
        <f>ROUND(J20/J7,5)*100</f>
        <v>2.3730000000000002</v>
      </c>
      <c r="M20" s="271">
        <v>1062528</v>
      </c>
      <c r="N20" s="247">
        <f t="shared" si="1"/>
        <v>104.542</v>
      </c>
      <c r="O20" s="164">
        <f>ROUND(M20/M7,5)*100</f>
        <v>2.3740000000000001</v>
      </c>
      <c r="P20" s="271">
        <v>1653999</v>
      </c>
      <c r="Q20" s="247">
        <f t="shared" si="2"/>
        <v>155.666</v>
      </c>
      <c r="R20" s="164">
        <f>ROUND(P20/P7,5)*100</f>
        <v>3.5510000000000002</v>
      </c>
      <c r="S20" s="272">
        <v>1488523</v>
      </c>
      <c r="T20" s="157">
        <f t="shared" si="5"/>
        <v>89.995000000000005</v>
      </c>
      <c r="U20" s="273">
        <f>ROUND(S20/$S$7,5)*100</f>
        <v>2.7490000000000001</v>
      </c>
    </row>
    <row r="21" spans="1:21" ht="20.100000000000001" customHeight="1" x14ac:dyDescent="0.15">
      <c r="A21" s="781">
        <v>0</v>
      </c>
      <c r="B21" s="45"/>
      <c r="C21" s="329" t="s">
        <v>169</v>
      </c>
      <c r="D21" s="329"/>
      <c r="E21" s="329"/>
      <c r="F21" s="15"/>
      <c r="G21" s="168">
        <v>0</v>
      </c>
      <c r="H21" s="281" t="s">
        <v>437</v>
      </c>
      <c r="I21" s="21" t="s">
        <v>95</v>
      </c>
      <c r="J21" s="168">
        <v>15578</v>
      </c>
      <c r="K21" s="166">
        <v>0</v>
      </c>
      <c r="L21" s="166">
        <v>0</v>
      </c>
      <c r="M21" s="168">
        <v>0</v>
      </c>
      <c r="N21" s="168">
        <v>0</v>
      </c>
      <c r="O21" s="168">
        <v>0</v>
      </c>
      <c r="P21" s="168">
        <v>0</v>
      </c>
      <c r="Q21" s="168">
        <v>0</v>
      </c>
      <c r="R21" s="168">
        <v>0</v>
      </c>
      <c r="S21" s="234">
        <v>0</v>
      </c>
      <c r="T21" s="184">
        <v>0</v>
      </c>
      <c r="U21" s="278">
        <v>0</v>
      </c>
    </row>
    <row r="22" spans="1:21" ht="20.100000000000001" customHeight="1" x14ac:dyDescent="0.15">
      <c r="A22" s="781">
        <v>0</v>
      </c>
      <c r="B22" s="45"/>
      <c r="C22" s="329" t="s">
        <v>170</v>
      </c>
      <c r="D22" s="329"/>
      <c r="E22" s="329"/>
      <c r="F22" s="15"/>
      <c r="G22" s="168">
        <v>0</v>
      </c>
      <c r="H22" s="281" t="s">
        <v>437</v>
      </c>
      <c r="I22" s="21" t="s">
        <v>95</v>
      </c>
      <c r="J22" s="168">
        <v>0</v>
      </c>
      <c r="K22" s="166">
        <v>0</v>
      </c>
      <c r="L22" s="166">
        <v>0</v>
      </c>
      <c r="M22" s="168">
        <v>0</v>
      </c>
      <c r="N22" s="168">
        <v>0</v>
      </c>
      <c r="O22" s="168">
        <v>0</v>
      </c>
      <c r="P22" s="168">
        <v>0</v>
      </c>
      <c r="Q22" s="168">
        <v>0</v>
      </c>
      <c r="R22" s="168">
        <v>0</v>
      </c>
      <c r="S22" s="234">
        <v>0</v>
      </c>
      <c r="T22" s="184">
        <v>0</v>
      </c>
      <c r="U22" s="278">
        <v>0</v>
      </c>
    </row>
    <row r="23" spans="1:21" ht="20.100000000000001" customHeight="1" thickBot="1" x14ac:dyDescent="0.2">
      <c r="A23" s="782"/>
      <c r="B23" s="95"/>
      <c r="C23" s="96"/>
      <c r="D23" s="96"/>
      <c r="E23" s="96"/>
      <c r="F23" s="97"/>
      <c r="G23" s="98"/>
      <c r="H23" s="98"/>
      <c r="I23" s="98"/>
      <c r="J23" s="98"/>
      <c r="K23" s="98"/>
      <c r="L23" s="98"/>
      <c r="M23" s="114"/>
      <c r="N23" s="115"/>
      <c r="O23" s="114"/>
      <c r="P23" s="114"/>
      <c r="Q23" s="115"/>
      <c r="R23" s="114"/>
      <c r="S23" s="181"/>
      <c r="T23" s="182"/>
      <c r="U23" s="183"/>
    </row>
    <row r="24" spans="1:21" ht="20.100000000000001" customHeight="1" x14ac:dyDescent="0.15">
      <c r="M24" s="116"/>
      <c r="N24" s="116"/>
      <c r="O24" s="116"/>
      <c r="P24" s="116"/>
      <c r="Q24" s="116"/>
      <c r="R24" s="117"/>
      <c r="S24" s="116"/>
      <c r="T24" s="339" t="s">
        <v>28</v>
      </c>
      <c r="U24" s="339"/>
    </row>
    <row r="25" spans="1:21" ht="20.100000000000001" customHeight="1" x14ac:dyDescent="0.15">
      <c r="M25" s="116"/>
      <c r="N25" s="116"/>
      <c r="O25" s="116"/>
      <c r="P25" s="116"/>
      <c r="Q25" s="116"/>
      <c r="R25" s="116"/>
      <c r="S25" s="116"/>
      <c r="T25" s="116"/>
      <c r="U25" s="116"/>
    </row>
    <row r="26" spans="1:21" ht="20.100000000000001" customHeight="1" thickBot="1" x14ac:dyDescent="0.2">
      <c r="B26" s="17" t="s">
        <v>449</v>
      </c>
      <c r="M26" s="116"/>
      <c r="N26" s="116"/>
      <c r="O26" s="116"/>
      <c r="P26" s="116"/>
      <c r="Q26" s="116"/>
      <c r="R26" s="117"/>
      <c r="S26" s="339" t="s">
        <v>1</v>
      </c>
      <c r="T26" s="339"/>
      <c r="U26" s="339"/>
    </row>
    <row r="27" spans="1:21" ht="20.100000000000001" customHeight="1" x14ac:dyDescent="0.15">
      <c r="B27" s="298" t="s">
        <v>161</v>
      </c>
      <c r="C27" s="299"/>
      <c r="D27" s="299"/>
      <c r="E27" s="299"/>
      <c r="F27" s="299"/>
      <c r="G27" s="299" t="s">
        <v>450</v>
      </c>
      <c r="H27" s="299"/>
      <c r="I27" s="299"/>
      <c r="J27" s="299" t="s">
        <v>451</v>
      </c>
      <c r="K27" s="299"/>
      <c r="L27" s="299"/>
      <c r="M27" s="347" t="s">
        <v>441</v>
      </c>
      <c r="N27" s="347"/>
      <c r="O27" s="347"/>
      <c r="P27" s="347" t="s">
        <v>377</v>
      </c>
      <c r="Q27" s="347"/>
      <c r="R27" s="347"/>
      <c r="S27" s="331" t="s">
        <v>443</v>
      </c>
      <c r="T27" s="331"/>
      <c r="U27" s="332"/>
    </row>
    <row r="28" spans="1:21" ht="20.100000000000001" customHeight="1" x14ac:dyDescent="0.15">
      <c r="B28" s="300"/>
      <c r="C28" s="301"/>
      <c r="D28" s="301"/>
      <c r="E28" s="301"/>
      <c r="F28" s="301"/>
      <c r="G28" s="301" t="s">
        <v>32</v>
      </c>
      <c r="H28" s="251" t="s">
        <v>33</v>
      </c>
      <c r="I28" s="251" t="s">
        <v>171</v>
      </c>
      <c r="J28" s="301" t="s">
        <v>32</v>
      </c>
      <c r="K28" s="251" t="s">
        <v>33</v>
      </c>
      <c r="L28" s="251" t="s">
        <v>171</v>
      </c>
      <c r="M28" s="334" t="s">
        <v>32</v>
      </c>
      <c r="N28" s="118" t="s">
        <v>33</v>
      </c>
      <c r="O28" s="118" t="s">
        <v>171</v>
      </c>
      <c r="P28" s="334" t="s">
        <v>32</v>
      </c>
      <c r="Q28" s="118" t="s">
        <v>33</v>
      </c>
      <c r="R28" s="118" t="s">
        <v>171</v>
      </c>
      <c r="S28" s="338" t="s">
        <v>32</v>
      </c>
      <c r="T28" s="201" t="s">
        <v>33</v>
      </c>
      <c r="U28" s="202" t="s">
        <v>171</v>
      </c>
    </row>
    <row r="29" spans="1:21" ht="20.100000000000001" customHeight="1" x14ac:dyDescent="0.15">
      <c r="B29" s="300"/>
      <c r="C29" s="301"/>
      <c r="D29" s="301"/>
      <c r="E29" s="301"/>
      <c r="F29" s="301"/>
      <c r="G29" s="301"/>
      <c r="H29" s="253" t="s">
        <v>35</v>
      </c>
      <c r="I29" s="253" t="s">
        <v>172</v>
      </c>
      <c r="J29" s="301"/>
      <c r="K29" s="253" t="s">
        <v>35</v>
      </c>
      <c r="L29" s="253" t="s">
        <v>172</v>
      </c>
      <c r="M29" s="334"/>
      <c r="N29" s="119" t="s">
        <v>35</v>
      </c>
      <c r="O29" s="119" t="s">
        <v>172</v>
      </c>
      <c r="P29" s="334"/>
      <c r="Q29" s="119" t="s">
        <v>35</v>
      </c>
      <c r="R29" s="119" t="s">
        <v>172</v>
      </c>
      <c r="S29" s="338"/>
      <c r="T29" s="203" t="s">
        <v>35</v>
      </c>
      <c r="U29" s="204" t="s">
        <v>172</v>
      </c>
    </row>
    <row r="30" spans="1:21" ht="20.100000000000001" customHeight="1" x14ac:dyDescent="0.15">
      <c r="B30" s="342" t="s">
        <v>173</v>
      </c>
      <c r="C30" s="343"/>
      <c r="D30" s="343"/>
      <c r="E30" s="343"/>
      <c r="F30" s="343"/>
      <c r="G30" s="100">
        <v>19859614</v>
      </c>
      <c r="H30" s="101">
        <v>101.024</v>
      </c>
      <c r="I30" s="99" t="s">
        <v>174</v>
      </c>
      <c r="J30" s="100">
        <v>20120727</v>
      </c>
      <c r="K30" s="101">
        <f>ROUND(J30/G30,5)*100</f>
        <v>101.315</v>
      </c>
      <c r="L30" s="99" t="s">
        <v>174</v>
      </c>
      <c r="M30" s="100">
        <v>20711759</v>
      </c>
      <c r="N30" s="99">
        <f>ROUND(M30/J30,5)*100</f>
        <v>102.93699999999998</v>
      </c>
      <c r="O30" s="120" t="s">
        <v>174</v>
      </c>
      <c r="P30" s="100">
        <v>21099941</v>
      </c>
      <c r="Q30" s="99">
        <f>ROUND(P30/M30,5)*100</f>
        <v>101.874</v>
      </c>
      <c r="R30" s="120" t="s">
        <v>174</v>
      </c>
      <c r="S30" s="235">
        <v>20561565</v>
      </c>
      <c r="T30" s="205">
        <f>ROUND(S30/P30,5)*100</f>
        <v>97.448000000000008</v>
      </c>
      <c r="U30" s="206" t="s">
        <v>174</v>
      </c>
    </row>
    <row r="31" spans="1:21" ht="20.100000000000001" customHeight="1" x14ac:dyDescent="0.15">
      <c r="B31" s="344"/>
      <c r="C31" s="336"/>
      <c r="D31" s="255"/>
      <c r="E31" s="241"/>
      <c r="F31" s="22"/>
      <c r="G31" s="102"/>
      <c r="H31" s="103"/>
      <c r="I31" s="103"/>
      <c r="J31" s="102"/>
      <c r="K31" s="103"/>
      <c r="L31" s="103"/>
      <c r="M31" s="102"/>
      <c r="N31" s="103"/>
      <c r="O31" s="121"/>
      <c r="P31" s="102"/>
      <c r="Q31" s="103"/>
      <c r="R31" s="121"/>
      <c r="S31" s="207"/>
      <c r="T31" s="103"/>
      <c r="U31" s="279"/>
    </row>
    <row r="32" spans="1:21" ht="20.100000000000001" customHeight="1" x14ac:dyDescent="0.15">
      <c r="B32" s="345" t="s">
        <v>175</v>
      </c>
      <c r="C32" s="346"/>
      <c r="D32" s="104"/>
      <c r="E32" s="246" t="s">
        <v>85</v>
      </c>
      <c r="F32" s="18"/>
      <c r="G32" s="102">
        <v>19941621</v>
      </c>
      <c r="H32" s="101">
        <v>104.036</v>
      </c>
      <c r="I32" s="122">
        <f>SUM(I33:I39)</f>
        <v>91.8</v>
      </c>
      <c r="J32" s="102">
        <v>19760302</v>
      </c>
      <c r="K32" s="101">
        <f t="shared" ref="K32:K39" si="6">ROUND(J32/G32,5)*100</f>
        <v>99.090999999999994</v>
      </c>
      <c r="L32" s="238">
        <v>89.1</v>
      </c>
      <c r="M32" s="102">
        <v>19773987</v>
      </c>
      <c r="N32" s="101">
        <f>ROUND(M32/J32,5)*100</f>
        <v>100.069</v>
      </c>
      <c r="O32" s="238">
        <v>87.2</v>
      </c>
      <c r="P32" s="102">
        <v>19818331</v>
      </c>
      <c r="Q32" s="101">
        <f>ROUND(P32/M32,5)*100</f>
        <v>100.224</v>
      </c>
      <c r="R32" s="122">
        <f>SUM(R33:R39)</f>
        <v>87</v>
      </c>
      <c r="S32" s="236">
        <f>SUM(S33:S39)</f>
        <v>20312040</v>
      </c>
      <c r="T32" s="208">
        <f>ROUND(S32/P32,5)*100</f>
        <v>102.491</v>
      </c>
      <c r="U32" s="263">
        <f>SUM(U33:U39)</f>
        <v>91.999999999999986</v>
      </c>
    </row>
    <row r="33" spans="2:21" ht="20.100000000000001" customHeight="1" x14ac:dyDescent="0.15">
      <c r="B33" s="345"/>
      <c r="C33" s="346"/>
      <c r="D33" s="104"/>
      <c r="E33" s="246" t="s">
        <v>176</v>
      </c>
      <c r="F33" s="18"/>
      <c r="G33" s="102">
        <v>5955209</v>
      </c>
      <c r="H33" s="101">
        <v>106.738</v>
      </c>
      <c r="I33" s="103">
        <v>27.4</v>
      </c>
      <c r="J33" s="102">
        <v>5683093</v>
      </c>
      <c r="K33" s="101">
        <f t="shared" si="6"/>
        <v>95.430999999999997</v>
      </c>
      <c r="L33" s="122">
        <v>25.6</v>
      </c>
      <c r="M33" s="102">
        <v>5227724</v>
      </c>
      <c r="N33" s="101">
        <f t="shared" ref="N33:N39" si="7">ROUND(M33/J33,5)*100</f>
        <v>91.986999999999995</v>
      </c>
      <c r="O33" s="122">
        <v>23</v>
      </c>
      <c r="P33" s="102">
        <v>5173654</v>
      </c>
      <c r="Q33" s="101">
        <f t="shared" ref="Q33:Q39" si="8">ROUND(P33/M33,5)*100</f>
        <v>98.965999999999994</v>
      </c>
      <c r="R33" s="122">
        <v>22.7</v>
      </c>
      <c r="S33" s="236">
        <v>5301066</v>
      </c>
      <c r="T33" s="208">
        <f t="shared" ref="T33:T39" si="9">ROUND(S33/P33,5)*100</f>
        <v>102.46299999999999</v>
      </c>
      <c r="U33" s="264">
        <v>24</v>
      </c>
    </row>
    <row r="34" spans="2:21" ht="20.100000000000001" customHeight="1" x14ac:dyDescent="0.15">
      <c r="B34" s="345"/>
      <c r="C34" s="346"/>
      <c r="D34" s="104"/>
      <c r="E34" s="246" t="s">
        <v>177</v>
      </c>
      <c r="F34" s="18"/>
      <c r="G34" s="102">
        <v>3332106</v>
      </c>
      <c r="H34" s="101">
        <v>106.21400000000001</v>
      </c>
      <c r="I34" s="103">
        <v>15.3</v>
      </c>
      <c r="J34" s="102">
        <v>3326801</v>
      </c>
      <c r="K34" s="101">
        <f t="shared" si="6"/>
        <v>99.841000000000008</v>
      </c>
      <c r="L34" s="248">
        <v>15</v>
      </c>
      <c r="M34" s="102">
        <v>3863463</v>
      </c>
      <c r="N34" s="101">
        <f t="shared" si="7"/>
        <v>116.131</v>
      </c>
      <c r="O34" s="248">
        <v>17</v>
      </c>
      <c r="P34" s="102">
        <v>3930291</v>
      </c>
      <c r="Q34" s="101">
        <f t="shared" si="8"/>
        <v>101.73</v>
      </c>
      <c r="R34" s="248">
        <v>17.3</v>
      </c>
      <c r="S34" s="236">
        <v>4279127</v>
      </c>
      <c r="T34" s="208">
        <f t="shared" si="9"/>
        <v>108.87599999999999</v>
      </c>
      <c r="U34" s="265">
        <v>19.399999999999999</v>
      </c>
    </row>
    <row r="35" spans="2:21" ht="20.100000000000001" customHeight="1" x14ac:dyDescent="0.15">
      <c r="B35" s="345"/>
      <c r="C35" s="346"/>
      <c r="D35" s="104"/>
      <c r="E35" s="246" t="s">
        <v>18</v>
      </c>
      <c r="F35" s="18"/>
      <c r="G35" s="102">
        <v>3574449</v>
      </c>
      <c r="H35" s="101">
        <v>101.247</v>
      </c>
      <c r="I35" s="103">
        <v>16.5</v>
      </c>
      <c r="J35" s="102">
        <v>3520663</v>
      </c>
      <c r="K35" s="101">
        <f t="shared" si="6"/>
        <v>98.495000000000005</v>
      </c>
      <c r="L35" s="248">
        <v>15.9</v>
      </c>
      <c r="M35" s="102">
        <v>3502385</v>
      </c>
      <c r="N35" s="101">
        <f t="shared" si="7"/>
        <v>99.480999999999995</v>
      </c>
      <c r="O35" s="248">
        <v>15.4</v>
      </c>
      <c r="P35" s="102">
        <v>3381602</v>
      </c>
      <c r="Q35" s="101">
        <f t="shared" si="8"/>
        <v>96.551000000000002</v>
      </c>
      <c r="R35" s="248">
        <v>14.8</v>
      </c>
      <c r="S35" s="236">
        <v>3363531</v>
      </c>
      <c r="T35" s="208">
        <f t="shared" si="9"/>
        <v>99.465999999999994</v>
      </c>
      <c r="U35" s="265">
        <v>15.2</v>
      </c>
    </row>
    <row r="36" spans="2:21" ht="20.100000000000001" customHeight="1" x14ac:dyDescent="0.15">
      <c r="B36" s="345"/>
      <c r="C36" s="346"/>
      <c r="D36" s="104"/>
      <c r="E36" s="246" t="s">
        <v>178</v>
      </c>
      <c r="F36" s="18"/>
      <c r="G36" s="102">
        <v>3566313</v>
      </c>
      <c r="H36" s="101">
        <v>98.013999999999996</v>
      </c>
      <c r="I36" s="103">
        <v>16.399999999999999</v>
      </c>
      <c r="J36" s="102">
        <v>3734607</v>
      </c>
      <c r="K36" s="101">
        <f t="shared" si="6"/>
        <v>104.71900000000001</v>
      </c>
      <c r="L36" s="248">
        <v>16.8</v>
      </c>
      <c r="M36" s="102">
        <v>3619870</v>
      </c>
      <c r="N36" s="101">
        <f t="shared" si="7"/>
        <v>96.927999999999997</v>
      </c>
      <c r="O36" s="248">
        <v>16</v>
      </c>
      <c r="P36" s="102">
        <v>3692506</v>
      </c>
      <c r="Q36" s="101">
        <f t="shared" si="8"/>
        <v>102.00700000000001</v>
      </c>
      <c r="R36" s="248">
        <v>16.2</v>
      </c>
      <c r="S36" s="236">
        <v>3678648</v>
      </c>
      <c r="T36" s="208">
        <f t="shared" si="9"/>
        <v>99.625</v>
      </c>
      <c r="U36" s="265">
        <v>16.7</v>
      </c>
    </row>
    <row r="37" spans="2:21" ht="20.100000000000001" customHeight="1" x14ac:dyDescent="0.15">
      <c r="B37" s="345"/>
      <c r="C37" s="346"/>
      <c r="D37" s="104"/>
      <c r="E37" s="246" t="s">
        <v>179</v>
      </c>
      <c r="F37" s="18"/>
      <c r="G37" s="102">
        <v>257457</v>
      </c>
      <c r="H37" s="101">
        <v>103.56700000000001</v>
      </c>
      <c r="I37" s="103">
        <v>1.2</v>
      </c>
      <c r="J37" s="102">
        <v>252906</v>
      </c>
      <c r="K37" s="101">
        <f t="shared" si="6"/>
        <v>98.231999999999999</v>
      </c>
      <c r="L37" s="248">
        <v>1.1000000000000001</v>
      </c>
      <c r="M37" s="102">
        <v>248218</v>
      </c>
      <c r="N37" s="101">
        <f t="shared" si="7"/>
        <v>98.146000000000001</v>
      </c>
      <c r="O37" s="248">
        <v>1.1000000000000001</v>
      </c>
      <c r="P37" s="102">
        <v>270340</v>
      </c>
      <c r="Q37" s="101">
        <f t="shared" si="8"/>
        <v>108.91200000000001</v>
      </c>
      <c r="R37" s="248">
        <v>1.2</v>
      </c>
      <c r="S37" s="236">
        <v>293112</v>
      </c>
      <c r="T37" s="208">
        <f t="shared" si="9"/>
        <v>108.423</v>
      </c>
      <c r="U37" s="265">
        <v>1.3</v>
      </c>
    </row>
    <row r="38" spans="2:21" ht="20.100000000000001" customHeight="1" x14ac:dyDescent="0.15">
      <c r="B38" s="345"/>
      <c r="C38" s="346"/>
      <c r="D38" s="104"/>
      <c r="E38" s="246" t="s">
        <v>180</v>
      </c>
      <c r="F38" s="18"/>
      <c r="G38" s="102">
        <v>876689</v>
      </c>
      <c r="H38" s="101">
        <v>111.14299999999999</v>
      </c>
      <c r="I38" s="103">
        <v>4</v>
      </c>
      <c r="J38" s="102">
        <v>908218</v>
      </c>
      <c r="K38" s="101">
        <f t="shared" si="6"/>
        <v>103.596</v>
      </c>
      <c r="L38" s="248">
        <v>4.0999999999999996</v>
      </c>
      <c r="M38" s="102">
        <v>883371</v>
      </c>
      <c r="N38" s="101">
        <f t="shared" si="7"/>
        <v>97.263999999999996</v>
      </c>
      <c r="O38" s="248">
        <v>3.9</v>
      </c>
      <c r="P38" s="102">
        <v>805355</v>
      </c>
      <c r="Q38" s="101">
        <f t="shared" si="8"/>
        <v>91.168000000000006</v>
      </c>
      <c r="R38" s="248">
        <v>3.5</v>
      </c>
      <c r="S38" s="236">
        <v>1006205</v>
      </c>
      <c r="T38" s="208">
        <f t="shared" si="9"/>
        <v>124.93899999999999</v>
      </c>
      <c r="U38" s="265">
        <v>4.5999999999999996</v>
      </c>
    </row>
    <row r="39" spans="2:21" ht="20.100000000000001" customHeight="1" x14ac:dyDescent="0.15">
      <c r="B39" s="345"/>
      <c r="C39" s="346"/>
      <c r="D39" s="104"/>
      <c r="E39" s="246" t="s">
        <v>181</v>
      </c>
      <c r="F39" s="18"/>
      <c r="G39" s="102">
        <v>2379398</v>
      </c>
      <c r="H39" s="101">
        <v>105.982</v>
      </c>
      <c r="I39" s="103">
        <v>11</v>
      </c>
      <c r="J39" s="102">
        <v>2334014</v>
      </c>
      <c r="K39" s="101">
        <f t="shared" si="6"/>
        <v>98.093000000000004</v>
      </c>
      <c r="L39" s="248">
        <v>10.5</v>
      </c>
      <c r="M39" s="102">
        <v>2428956</v>
      </c>
      <c r="N39" s="101">
        <f t="shared" si="7"/>
        <v>104.06800000000001</v>
      </c>
      <c r="O39" s="248">
        <v>10.7</v>
      </c>
      <c r="P39" s="102">
        <v>2564583</v>
      </c>
      <c r="Q39" s="101">
        <f t="shared" si="8"/>
        <v>105.58399999999999</v>
      </c>
      <c r="R39" s="248">
        <v>11.3</v>
      </c>
      <c r="S39" s="236">
        <v>2390351</v>
      </c>
      <c r="T39" s="208">
        <f t="shared" si="9"/>
        <v>93.206000000000003</v>
      </c>
      <c r="U39" s="265">
        <v>10.8</v>
      </c>
    </row>
    <row r="40" spans="2:21" ht="20.100000000000001" customHeight="1" thickBot="1" x14ac:dyDescent="0.2">
      <c r="B40" s="82"/>
      <c r="C40" s="242"/>
      <c r="D40" s="106"/>
      <c r="E40" s="69"/>
      <c r="F40" s="107"/>
      <c r="G40" s="146"/>
      <c r="H40" s="108"/>
      <c r="I40" s="108"/>
      <c r="J40" s="146"/>
      <c r="K40" s="108"/>
      <c r="L40" s="108"/>
      <c r="M40" s="146"/>
      <c r="N40" s="108"/>
      <c r="O40" s="108"/>
      <c r="P40" s="146"/>
      <c r="Q40" s="108"/>
      <c r="R40" s="108"/>
      <c r="S40" s="146"/>
      <c r="T40" s="108"/>
      <c r="U40" s="123"/>
    </row>
    <row r="41" spans="2:21" ht="20.100000000000001" customHeight="1" x14ac:dyDescent="0.15">
      <c r="B41" s="328" t="s">
        <v>182</v>
      </c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241"/>
      <c r="N41" s="241"/>
      <c r="O41" s="241"/>
      <c r="P41" s="241"/>
      <c r="Q41" s="241"/>
      <c r="R41" s="241"/>
      <c r="S41" s="241"/>
      <c r="T41" s="335" t="s">
        <v>28</v>
      </c>
      <c r="U41" s="335"/>
    </row>
    <row r="42" spans="2:21" ht="20.100000000000001" customHeight="1" x14ac:dyDescent="0.15">
      <c r="B42" s="241" t="s">
        <v>27</v>
      </c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</row>
    <row r="44" spans="2:21" ht="20.100000000000001" customHeight="1" x14ac:dyDescent="0.15">
      <c r="P44" s="280"/>
    </row>
  </sheetData>
  <sheetProtection sheet="1" objects="1" scenarios="1"/>
  <mergeCells count="51">
    <mergeCell ref="T41:U41"/>
    <mergeCell ref="B30:F30"/>
    <mergeCell ref="B41:L41"/>
    <mergeCell ref="B31:C31"/>
    <mergeCell ref="B27:F29"/>
    <mergeCell ref="G27:I27"/>
    <mergeCell ref="B32:C39"/>
    <mergeCell ref="P27:R27"/>
    <mergeCell ref="G28:G29"/>
    <mergeCell ref="J28:J29"/>
    <mergeCell ref="M28:M29"/>
    <mergeCell ref="P28:P29"/>
    <mergeCell ref="J27:L27"/>
    <mergeCell ref="M27:O27"/>
    <mergeCell ref="C8:E8"/>
    <mergeCell ref="C9:E9"/>
    <mergeCell ref="C16:E16"/>
    <mergeCell ref="C18:E18"/>
    <mergeCell ref="C10:E10"/>
    <mergeCell ref="C13:E13"/>
    <mergeCell ref="C17:E17"/>
    <mergeCell ref="C11:E11"/>
    <mergeCell ref="C14:E14"/>
    <mergeCell ref="C15:E15"/>
    <mergeCell ref="C12:E12"/>
    <mergeCell ref="C19:E19"/>
    <mergeCell ref="C20:E20"/>
    <mergeCell ref="C21:E21"/>
    <mergeCell ref="C22:E22"/>
    <mergeCell ref="T24:U24"/>
    <mergeCell ref="R4:R5"/>
    <mergeCell ref="B3:F5"/>
    <mergeCell ref="P3:R3"/>
    <mergeCell ref="M4:M5"/>
    <mergeCell ref="O4:O5"/>
    <mergeCell ref="G3:I3"/>
    <mergeCell ref="M3:O3"/>
    <mergeCell ref="J3:L3"/>
    <mergeCell ref="P4:P5"/>
    <mergeCell ref="B6:E6"/>
    <mergeCell ref="B7:F7"/>
    <mergeCell ref="J4:J5"/>
    <mergeCell ref="L4:L5"/>
    <mergeCell ref="I4:I5"/>
    <mergeCell ref="G4:G5"/>
    <mergeCell ref="S3:U3"/>
    <mergeCell ref="S4:S5"/>
    <mergeCell ref="U4:U5"/>
    <mergeCell ref="S27:U27"/>
    <mergeCell ref="S28:S29"/>
    <mergeCell ref="S26:U26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66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44"/>
  <sheetViews>
    <sheetView view="pageBreakPreview" zoomScaleNormal="90" zoomScaleSheetLayoutView="100" workbookViewId="0">
      <pane xSplit="5" topLeftCell="J1" activePane="topRight" state="frozen"/>
      <selection activeCell="D38" sqref="D38"/>
      <selection pane="topRight" activeCell="D38" sqref="D38"/>
    </sheetView>
  </sheetViews>
  <sheetFormatPr defaultRowHeight="20.100000000000001" customHeight="1" x14ac:dyDescent="0.15"/>
  <cols>
    <col min="1" max="1" width="9" style="459"/>
    <col min="2" max="2" width="1.25" style="459" customWidth="1"/>
    <col min="3" max="3" width="3.75" style="459" customWidth="1"/>
    <col min="4" max="4" width="1.25" style="459" customWidth="1"/>
    <col min="5" max="5" width="14.625" style="459" customWidth="1"/>
    <col min="6" max="6" width="1.25" style="459" customWidth="1"/>
    <col min="7" max="7" width="13.125" style="459" customWidth="1"/>
    <col min="8" max="9" width="8.625" style="459" customWidth="1"/>
    <col min="10" max="10" width="13.125" style="459" customWidth="1"/>
    <col min="11" max="12" width="8.625" style="459" customWidth="1"/>
    <col min="13" max="13" width="13.125" style="459" customWidth="1"/>
    <col min="14" max="15" width="8.625" style="459" customWidth="1"/>
    <col min="16" max="16" width="13" style="459" customWidth="1"/>
    <col min="17" max="18" width="8.625" style="459" customWidth="1"/>
    <col min="19" max="19" width="13.125" style="459" customWidth="1"/>
    <col min="20" max="20" width="9.25" style="459" customWidth="1"/>
    <col min="21" max="21" width="9" style="459" customWidth="1"/>
    <col min="22" max="16384" width="9" style="459"/>
  </cols>
  <sheetData>
    <row r="1" spans="1:21" ht="5.0999999999999996" customHeight="1" x14ac:dyDescent="0.15">
      <c r="R1" s="460"/>
      <c r="S1" s="493"/>
      <c r="T1" s="493"/>
      <c r="U1" s="523"/>
    </row>
    <row r="2" spans="1:21" ht="15" customHeight="1" thickBot="1" x14ac:dyDescent="0.2">
      <c r="B2" s="459" t="s">
        <v>440</v>
      </c>
      <c r="R2" s="460"/>
      <c r="S2" s="493"/>
      <c r="T2" s="493"/>
      <c r="U2" s="523" t="s">
        <v>1</v>
      </c>
    </row>
    <row r="3" spans="1:21" ht="24.95" customHeight="1" x14ac:dyDescent="0.15">
      <c r="B3" s="461" t="s">
        <v>161</v>
      </c>
      <c r="C3" s="462"/>
      <c r="D3" s="462"/>
      <c r="E3" s="462"/>
      <c r="F3" s="462"/>
      <c r="G3" s="462" t="s">
        <v>364</v>
      </c>
      <c r="H3" s="462"/>
      <c r="I3" s="462"/>
      <c r="J3" s="462" t="s">
        <v>387</v>
      </c>
      <c r="K3" s="462"/>
      <c r="L3" s="462"/>
      <c r="M3" s="462" t="s">
        <v>441</v>
      </c>
      <c r="N3" s="462"/>
      <c r="O3" s="462"/>
      <c r="P3" s="462" t="s">
        <v>442</v>
      </c>
      <c r="Q3" s="462"/>
      <c r="R3" s="462"/>
      <c r="S3" s="683" t="s">
        <v>443</v>
      </c>
      <c r="T3" s="683"/>
      <c r="U3" s="528"/>
    </row>
    <row r="4" spans="1:21" ht="24.95" customHeight="1" x14ac:dyDescent="0.15">
      <c r="B4" s="467"/>
      <c r="C4" s="468"/>
      <c r="D4" s="468"/>
      <c r="E4" s="468"/>
      <c r="F4" s="468"/>
      <c r="G4" s="468" t="s">
        <v>32</v>
      </c>
      <c r="H4" s="684" t="s">
        <v>33</v>
      </c>
      <c r="I4" s="468" t="s">
        <v>34</v>
      </c>
      <c r="J4" s="468" t="s">
        <v>32</v>
      </c>
      <c r="K4" s="684" t="s">
        <v>33</v>
      </c>
      <c r="L4" s="468" t="s">
        <v>34</v>
      </c>
      <c r="M4" s="468" t="s">
        <v>32</v>
      </c>
      <c r="N4" s="684" t="s">
        <v>33</v>
      </c>
      <c r="O4" s="468" t="s">
        <v>34</v>
      </c>
      <c r="P4" s="468" t="s">
        <v>32</v>
      </c>
      <c r="Q4" s="684" t="s">
        <v>33</v>
      </c>
      <c r="R4" s="468" t="s">
        <v>34</v>
      </c>
      <c r="S4" s="685" t="s">
        <v>32</v>
      </c>
      <c r="T4" s="686" t="s">
        <v>33</v>
      </c>
      <c r="U4" s="687" t="s">
        <v>34</v>
      </c>
    </row>
    <row r="5" spans="1:21" ht="17.25" customHeight="1" x14ac:dyDescent="0.15">
      <c r="B5" s="467"/>
      <c r="C5" s="468"/>
      <c r="D5" s="468"/>
      <c r="E5" s="468"/>
      <c r="F5" s="468"/>
      <c r="G5" s="468"/>
      <c r="H5" s="688" t="s">
        <v>35</v>
      </c>
      <c r="I5" s="468"/>
      <c r="J5" s="468"/>
      <c r="K5" s="688" t="s">
        <v>35</v>
      </c>
      <c r="L5" s="468"/>
      <c r="M5" s="468"/>
      <c r="N5" s="688" t="s">
        <v>35</v>
      </c>
      <c r="O5" s="468"/>
      <c r="P5" s="468"/>
      <c r="Q5" s="688" t="s">
        <v>35</v>
      </c>
      <c r="R5" s="468"/>
      <c r="S5" s="685"/>
      <c r="T5" s="689" t="s">
        <v>35</v>
      </c>
      <c r="U5" s="687"/>
    </row>
    <row r="6" spans="1:21" ht="6" customHeight="1" x14ac:dyDescent="0.15">
      <c r="B6" s="690"/>
      <c r="C6" s="691"/>
      <c r="D6" s="691"/>
      <c r="E6" s="691"/>
      <c r="F6" s="692"/>
      <c r="G6" s="693"/>
      <c r="H6" s="694"/>
      <c r="I6" s="694"/>
      <c r="J6" s="695"/>
      <c r="K6" s="694"/>
      <c r="L6" s="694"/>
      <c r="M6" s="695"/>
      <c r="N6" s="694"/>
      <c r="O6" s="694"/>
      <c r="P6" s="608"/>
      <c r="Q6" s="696"/>
      <c r="R6" s="696"/>
      <c r="S6" s="695"/>
      <c r="T6" s="694"/>
      <c r="U6" s="697"/>
    </row>
    <row r="7" spans="1:21" ht="20.100000000000001" customHeight="1" x14ac:dyDescent="0.15">
      <c r="A7" s="698">
        <f>SUM(A8,A10,A11,A12,A13,A14,A15,A16,A17,A18,A21,A22)</f>
        <v>36954082</v>
      </c>
      <c r="B7" s="699" t="s">
        <v>162</v>
      </c>
      <c r="C7" s="700"/>
      <c r="D7" s="700"/>
      <c r="E7" s="700"/>
      <c r="F7" s="700"/>
      <c r="G7" s="701">
        <f>SUM(G8,G10,G11,G12,G13,G14,G15,G16,G17,G18,G21,G22)</f>
        <v>42431116</v>
      </c>
      <c r="H7" s="702">
        <f>ROUND(G7/A7,5)*100</f>
        <v>114.821</v>
      </c>
      <c r="I7" s="702">
        <v>100</v>
      </c>
      <c r="J7" s="701">
        <f>SUM(J8,J10,J11,J12,J13,J14,J15,J16,J17,J18,J21,J22)</f>
        <v>42831887</v>
      </c>
      <c r="K7" s="702">
        <f t="shared" ref="K7:K20" si="0">ROUND(J7/G7,5)*100</f>
        <v>100.94499999999999</v>
      </c>
      <c r="L7" s="702">
        <v>100</v>
      </c>
      <c r="M7" s="703">
        <f>SUM(M8,M10,M11,M12,M13,M14,M15,M16,M17,M18,M21,M22)</f>
        <v>44748396</v>
      </c>
      <c r="N7" s="498">
        <f t="shared" ref="N7:N20" si="1">ROUND(M7/J7,5)*100</f>
        <v>104.474</v>
      </c>
      <c r="O7" s="498">
        <f>ROUND(M7/M7,5)*100</f>
        <v>100</v>
      </c>
      <c r="P7" s="703">
        <f>SUM(P8,P10,P11,P12,P13,P14,P15,P16,P17,P18,P21,P22)</f>
        <v>46578010</v>
      </c>
      <c r="Q7" s="498">
        <f t="shared" ref="Q7:Q20" si="2">ROUND(P7/M7,5)*100</f>
        <v>104.08900000000001</v>
      </c>
      <c r="R7" s="498">
        <f>ROUND(P7/P7,5)*100</f>
        <v>100</v>
      </c>
      <c r="S7" s="704">
        <f>SUM(S8,S10,S11,S12,S13,S14,S15,S16,S17,S18,S21,S22)</f>
        <v>54156488</v>
      </c>
      <c r="T7" s="705">
        <f>ROUND(S7/P7,5)*100</f>
        <v>116.27099999999999</v>
      </c>
      <c r="U7" s="706">
        <f t="shared" ref="U7:U19" si="3">ROUND(S7/$S$7,5)*100</f>
        <v>100</v>
      </c>
    </row>
    <row r="8" spans="1:21" ht="20.100000000000001" customHeight="1" x14ac:dyDescent="0.15">
      <c r="A8" s="707">
        <v>6042740</v>
      </c>
      <c r="B8" s="514"/>
      <c r="C8" s="577" t="s">
        <v>340</v>
      </c>
      <c r="D8" s="577"/>
      <c r="E8" s="577"/>
      <c r="F8" s="708"/>
      <c r="G8" s="703">
        <v>6192007</v>
      </c>
      <c r="H8" s="702">
        <f t="shared" ref="H8:H20" si="4">ROUND(G8/A8,5)*100</f>
        <v>102.47</v>
      </c>
      <c r="I8" s="702">
        <f>ROUND(G8/G7,5)*100</f>
        <v>14.593</v>
      </c>
      <c r="J8" s="703">
        <v>5942828</v>
      </c>
      <c r="K8" s="702">
        <f>ROUND(J8/G8,5)*100</f>
        <v>95.975999999999999</v>
      </c>
      <c r="L8" s="702">
        <f>ROUND(J8/J7,5)*100</f>
        <v>13.875000000000002</v>
      </c>
      <c r="M8" s="703">
        <v>5999656</v>
      </c>
      <c r="N8" s="498">
        <f t="shared" si="1"/>
        <v>100.956</v>
      </c>
      <c r="O8" s="498">
        <f>ROUND(M8/M7,5)*100</f>
        <v>13.408000000000001</v>
      </c>
      <c r="P8" s="703">
        <v>5718347</v>
      </c>
      <c r="Q8" s="498">
        <f>ROUND(P8/M8,5)*100</f>
        <v>95.311000000000007</v>
      </c>
      <c r="R8" s="498">
        <f>ROUND(P8/P7,5)*100</f>
        <v>12.277000000000001</v>
      </c>
      <c r="S8" s="704">
        <v>5581220</v>
      </c>
      <c r="T8" s="705">
        <f t="shared" ref="T8:T20" si="5">ROUND(S8/P8,5)*100</f>
        <v>97.602000000000004</v>
      </c>
      <c r="U8" s="706">
        <f t="shared" si="3"/>
        <v>10.305999999999999</v>
      </c>
    </row>
    <row r="9" spans="1:21" ht="20.100000000000001" customHeight="1" x14ac:dyDescent="0.15">
      <c r="A9" s="709">
        <v>3615802</v>
      </c>
      <c r="B9" s="514"/>
      <c r="C9" s="710" t="s">
        <v>163</v>
      </c>
      <c r="D9" s="710"/>
      <c r="E9" s="710"/>
      <c r="F9" s="708"/>
      <c r="G9" s="711">
        <v>3516895</v>
      </c>
      <c r="H9" s="702">
        <f t="shared" si="4"/>
        <v>97.265000000000001</v>
      </c>
      <c r="I9" s="712">
        <f>ROUND(G9/G7,5)*100</f>
        <v>8.2880000000000003</v>
      </c>
      <c r="J9" s="711">
        <v>3366807</v>
      </c>
      <c r="K9" s="702">
        <f t="shared" si="0"/>
        <v>95.731999999999999</v>
      </c>
      <c r="L9" s="712">
        <f>ROUND(J9/J7,5)*100</f>
        <v>7.8609999999999998</v>
      </c>
      <c r="M9" s="711">
        <v>3467216</v>
      </c>
      <c r="N9" s="498">
        <f t="shared" si="1"/>
        <v>102.982</v>
      </c>
      <c r="O9" s="712">
        <f>ROUND(M9/M7,5)*100</f>
        <v>7.7479999999999993</v>
      </c>
      <c r="P9" s="711">
        <v>3497524</v>
      </c>
      <c r="Q9" s="498">
        <f t="shared" si="2"/>
        <v>100.874</v>
      </c>
      <c r="R9" s="712">
        <f>ROUND(P9/P7,5)*100</f>
        <v>7.5090000000000003</v>
      </c>
      <c r="S9" s="713">
        <v>3505354</v>
      </c>
      <c r="T9" s="705">
        <f t="shared" si="5"/>
        <v>100.224</v>
      </c>
      <c r="U9" s="714">
        <f t="shared" si="3"/>
        <v>6.4729999999999999</v>
      </c>
    </row>
    <row r="10" spans="1:21" ht="20.100000000000001" customHeight="1" x14ac:dyDescent="0.15">
      <c r="A10" s="715">
        <v>5147525</v>
      </c>
      <c r="B10" s="514"/>
      <c r="C10" s="577" t="s">
        <v>341</v>
      </c>
      <c r="D10" s="577"/>
      <c r="E10" s="577"/>
      <c r="F10" s="708"/>
      <c r="G10" s="716">
        <v>5321379</v>
      </c>
      <c r="H10" s="702">
        <f t="shared" si="4"/>
        <v>103.37700000000001</v>
      </c>
      <c r="I10" s="702">
        <f>ROUND(G10/G7,5)*100</f>
        <v>12.540999999999999</v>
      </c>
      <c r="J10" s="716">
        <v>5430735</v>
      </c>
      <c r="K10" s="702">
        <f t="shared" si="0"/>
        <v>102.05500000000001</v>
      </c>
      <c r="L10" s="702">
        <f>ROUND(J10/J7,5)*100</f>
        <v>12.679000000000002</v>
      </c>
      <c r="M10" s="716">
        <v>5508918</v>
      </c>
      <c r="N10" s="498">
        <f>ROUND(M10/J10,5)*100</f>
        <v>101.44</v>
      </c>
      <c r="O10" s="498">
        <f>ROUND(M10/M7,5)*100</f>
        <v>12.311</v>
      </c>
      <c r="P10" s="716">
        <v>5866534</v>
      </c>
      <c r="Q10" s="498">
        <f t="shared" si="2"/>
        <v>106.492</v>
      </c>
      <c r="R10" s="498">
        <f>ROUND(P10/P7,5)*100</f>
        <v>12.595000000000001</v>
      </c>
      <c r="S10" s="717">
        <v>5683980</v>
      </c>
      <c r="T10" s="705">
        <f t="shared" si="5"/>
        <v>96.887999999999991</v>
      </c>
      <c r="U10" s="706">
        <f t="shared" si="3"/>
        <v>10.495000000000001</v>
      </c>
    </row>
    <row r="11" spans="1:21" ht="20.100000000000001" customHeight="1" x14ac:dyDescent="0.15">
      <c r="A11" s="715">
        <v>263193</v>
      </c>
      <c r="B11" s="514"/>
      <c r="C11" s="577" t="s">
        <v>164</v>
      </c>
      <c r="D11" s="577"/>
      <c r="E11" s="577"/>
      <c r="F11" s="708"/>
      <c r="G11" s="716">
        <v>272554</v>
      </c>
      <c r="H11" s="702">
        <f t="shared" si="4"/>
        <v>103.55700000000002</v>
      </c>
      <c r="I11" s="702">
        <f>ROUND(G11/G7,5)*100</f>
        <v>0.64200000000000002</v>
      </c>
      <c r="J11" s="716">
        <v>268870</v>
      </c>
      <c r="K11" s="702">
        <f t="shared" si="0"/>
        <v>98.647999999999996</v>
      </c>
      <c r="L11" s="702">
        <f>ROUND(J11/J7,5)*100</f>
        <v>0.628</v>
      </c>
      <c r="M11" s="716">
        <v>278296</v>
      </c>
      <c r="N11" s="498">
        <f t="shared" si="1"/>
        <v>103.50600000000001</v>
      </c>
      <c r="O11" s="498">
        <f>ROUND(M11/M7,5)*100</f>
        <v>0.622</v>
      </c>
      <c r="P11" s="716">
        <v>292030</v>
      </c>
      <c r="Q11" s="498">
        <f t="shared" si="2"/>
        <v>104.935</v>
      </c>
      <c r="R11" s="498">
        <f>ROUND(P11/P7,5)*100</f>
        <v>0.627</v>
      </c>
      <c r="S11" s="717">
        <v>323590</v>
      </c>
      <c r="T11" s="705">
        <f t="shared" si="5"/>
        <v>110.80700000000002</v>
      </c>
      <c r="U11" s="706">
        <f t="shared" si="3"/>
        <v>0.59799999999999998</v>
      </c>
    </row>
    <row r="12" spans="1:21" ht="20.100000000000001" customHeight="1" x14ac:dyDescent="0.15">
      <c r="A12" s="715">
        <v>12043230</v>
      </c>
      <c r="B12" s="514"/>
      <c r="C12" s="577" t="s">
        <v>444</v>
      </c>
      <c r="D12" s="577"/>
      <c r="E12" s="577"/>
      <c r="F12" s="708"/>
      <c r="G12" s="716">
        <v>12483447</v>
      </c>
      <c r="H12" s="702">
        <f t="shared" si="4"/>
        <v>103.655</v>
      </c>
      <c r="I12" s="702">
        <f>ROUND(G12/G7,5)*100</f>
        <v>29.421000000000003</v>
      </c>
      <c r="J12" s="716">
        <v>13019877</v>
      </c>
      <c r="K12" s="702">
        <f t="shared" si="0"/>
        <v>104.297</v>
      </c>
      <c r="L12" s="702">
        <f>ROUND(J12/J7,5)*100</f>
        <v>30.397999999999996</v>
      </c>
      <c r="M12" s="716">
        <v>14039874</v>
      </c>
      <c r="N12" s="498">
        <f t="shared" si="1"/>
        <v>107.834</v>
      </c>
      <c r="O12" s="498">
        <f>ROUND(M12/M7,5)*100</f>
        <v>31.374999999999996</v>
      </c>
      <c r="P12" s="716">
        <v>14468493</v>
      </c>
      <c r="Q12" s="498">
        <f t="shared" si="2"/>
        <v>103.053</v>
      </c>
      <c r="R12" s="498">
        <f>ROUND(P12/P7,5)*100</f>
        <v>31.063000000000002</v>
      </c>
      <c r="S12" s="717">
        <v>15210231</v>
      </c>
      <c r="T12" s="705">
        <f t="shared" si="5"/>
        <v>105.127</v>
      </c>
      <c r="U12" s="706">
        <f t="shared" si="3"/>
        <v>28.085999999999999</v>
      </c>
    </row>
    <row r="13" spans="1:21" ht="20.100000000000001" customHeight="1" x14ac:dyDescent="0.15">
      <c r="A13" s="715">
        <v>1407922</v>
      </c>
      <c r="B13" s="514"/>
      <c r="C13" s="577" t="s">
        <v>445</v>
      </c>
      <c r="D13" s="577"/>
      <c r="E13" s="577"/>
      <c r="F13" s="708"/>
      <c r="G13" s="716">
        <v>1551420</v>
      </c>
      <c r="H13" s="702">
        <f t="shared" si="4"/>
        <v>110.19200000000001</v>
      </c>
      <c r="I13" s="702">
        <f>ROUND(G13/G7,5)*100</f>
        <v>3.6560000000000001</v>
      </c>
      <c r="J13" s="716">
        <v>1782745</v>
      </c>
      <c r="K13" s="702">
        <f t="shared" si="0"/>
        <v>114.911</v>
      </c>
      <c r="L13" s="702">
        <f>ROUND(J13/J7,5)*100</f>
        <v>4.1619999999999999</v>
      </c>
      <c r="M13" s="716">
        <v>1832630</v>
      </c>
      <c r="N13" s="498">
        <f t="shared" si="1"/>
        <v>102.79799999999999</v>
      </c>
      <c r="O13" s="498">
        <f>ROUND(M13/M7,5)*100</f>
        <v>4.0949999999999998</v>
      </c>
      <c r="P13" s="716">
        <v>1924441</v>
      </c>
      <c r="Q13" s="498">
        <f t="shared" si="2"/>
        <v>105.01</v>
      </c>
      <c r="R13" s="498">
        <f>ROUND(P13/P7,5)*100</f>
        <v>4.1320000000000006</v>
      </c>
      <c r="S13" s="717">
        <v>2060943</v>
      </c>
      <c r="T13" s="705">
        <f t="shared" si="5"/>
        <v>107.09299999999999</v>
      </c>
      <c r="U13" s="706">
        <f t="shared" si="3"/>
        <v>3.8059999999999996</v>
      </c>
    </row>
    <row r="14" spans="1:21" ht="20.100000000000001" customHeight="1" x14ac:dyDescent="0.15">
      <c r="A14" s="715">
        <v>3588279</v>
      </c>
      <c r="B14" s="514"/>
      <c r="C14" s="577" t="s">
        <v>446</v>
      </c>
      <c r="D14" s="577"/>
      <c r="E14" s="577"/>
      <c r="F14" s="708"/>
      <c r="G14" s="716">
        <v>3628884</v>
      </c>
      <c r="H14" s="702">
        <f t="shared" si="4"/>
        <v>101.13200000000001</v>
      </c>
      <c r="I14" s="702">
        <f>ROUND(G14/G7,5)*100</f>
        <v>8.5519999999999996</v>
      </c>
      <c r="J14" s="716">
        <v>3578861</v>
      </c>
      <c r="K14" s="702">
        <f t="shared" si="0"/>
        <v>98.622</v>
      </c>
      <c r="L14" s="702">
        <f>ROUND(J14/J7,5)*100</f>
        <v>8.3559999999999999</v>
      </c>
      <c r="M14" s="716">
        <v>3556213</v>
      </c>
      <c r="N14" s="498">
        <f t="shared" si="1"/>
        <v>99.367000000000004</v>
      </c>
      <c r="O14" s="498">
        <f>ROUND(M14/M7,5)*100</f>
        <v>7.9470000000000001</v>
      </c>
      <c r="P14" s="716">
        <v>3431133</v>
      </c>
      <c r="Q14" s="498">
        <f t="shared" si="2"/>
        <v>96.48299999999999</v>
      </c>
      <c r="R14" s="498">
        <v>7.4</v>
      </c>
      <c r="S14" s="717">
        <v>3410941</v>
      </c>
      <c r="T14" s="705">
        <f t="shared" si="5"/>
        <v>99.412000000000006</v>
      </c>
      <c r="U14" s="706">
        <f t="shared" si="3"/>
        <v>6.2979999999999992</v>
      </c>
    </row>
    <row r="15" spans="1:21" ht="20.100000000000001" customHeight="1" x14ac:dyDescent="0.15">
      <c r="A15" s="715">
        <v>607169</v>
      </c>
      <c r="B15" s="514"/>
      <c r="C15" s="577" t="s">
        <v>447</v>
      </c>
      <c r="D15" s="577"/>
      <c r="E15" s="577"/>
      <c r="F15" s="708"/>
      <c r="G15" s="716">
        <v>3391778</v>
      </c>
      <c r="H15" s="702">
        <f t="shared" si="4"/>
        <v>558.62199999999996</v>
      </c>
      <c r="I15" s="702">
        <f>ROUND(G15/G7,5)*100</f>
        <v>7.9939999999999998</v>
      </c>
      <c r="J15" s="716">
        <v>2782004</v>
      </c>
      <c r="K15" s="702">
        <f t="shared" si="0"/>
        <v>82.021999999999991</v>
      </c>
      <c r="L15" s="702">
        <f>ROUND(J15/J7,5)*100</f>
        <v>6.4949999999999992</v>
      </c>
      <c r="M15" s="716">
        <v>2385527</v>
      </c>
      <c r="N15" s="498">
        <f t="shared" si="1"/>
        <v>85.748999999999995</v>
      </c>
      <c r="O15" s="498">
        <f>ROUND(M15/M7,5)*100</f>
        <v>5.3310000000000004</v>
      </c>
      <c r="P15" s="716">
        <v>3538019</v>
      </c>
      <c r="Q15" s="498">
        <f t="shared" si="2"/>
        <v>148.31200000000001</v>
      </c>
      <c r="R15" s="498">
        <f>ROUND(P15/P7,5)*100</f>
        <v>7.5960000000000001</v>
      </c>
      <c r="S15" s="717">
        <v>4884297</v>
      </c>
      <c r="T15" s="705">
        <f t="shared" si="5"/>
        <v>138.05199999999999</v>
      </c>
      <c r="U15" s="706">
        <f t="shared" si="3"/>
        <v>9.0190000000000001</v>
      </c>
    </row>
    <row r="16" spans="1:21" ht="20.100000000000001" customHeight="1" x14ac:dyDescent="0.15">
      <c r="A16" s="715">
        <v>35000</v>
      </c>
      <c r="B16" s="514"/>
      <c r="C16" s="577" t="s">
        <v>165</v>
      </c>
      <c r="D16" s="577"/>
      <c r="E16" s="577"/>
      <c r="F16" s="708"/>
      <c r="G16" s="716">
        <v>30000</v>
      </c>
      <c r="H16" s="702">
        <f t="shared" si="4"/>
        <v>85.713999999999999</v>
      </c>
      <c r="I16" s="702">
        <f>ROUND(G16/G7,5)*100</f>
        <v>7.1000000000000008E-2</v>
      </c>
      <c r="J16" s="716">
        <v>23000</v>
      </c>
      <c r="K16" s="702">
        <f t="shared" si="0"/>
        <v>76.667000000000002</v>
      </c>
      <c r="L16" s="702">
        <f>ROUND(J16/J7,5)*100</f>
        <v>5.3999999999999999E-2</v>
      </c>
      <c r="M16" s="716">
        <v>58650</v>
      </c>
      <c r="N16" s="498">
        <f t="shared" si="1"/>
        <v>254.99999999999997</v>
      </c>
      <c r="O16" s="498">
        <f>ROUND(M16/M7,5)*100</f>
        <v>0.13100000000000001</v>
      </c>
      <c r="P16" s="716">
        <v>67200</v>
      </c>
      <c r="Q16" s="498">
        <f t="shared" si="2"/>
        <v>114.578</v>
      </c>
      <c r="R16" s="498">
        <f>ROUND(P16/P7,5)*100</f>
        <v>0.14400000000000002</v>
      </c>
      <c r="S16" s="717">
        <v>265685</v>
      </c>
      <c r="T16" s="705">
        <f>ROUND(S16/P16,5)*100</f>
        <v>395.36500000000001</v>
      </c>
      <c r="U16" s="706">
        <f t="shared" si="3"/>
        <v>0.49100000000000005</v>
      </c>
    </row>
    <row r="17" spans="1:21" ht="20.100000000000001" customHeight="1" x14ac:dyDescent="0.15">
      <c r="A17" s="715">
        <v>3513714</v>
      </c>
      <c r="B17" s="514"/>
      <c r="C17" s="577" t="s">
        <v>448</v>
      </c>
      <c r="D17" s="577"/>
      <c r="E17" s="577"/>
      <c r="F17" s="708"/>
      <c r="G17" s="716">
        <v>3629490</v>
      </c>
      <c r="H17" s="702">
        <f t="shared" si="4"/>
        <v>103.295</v>
      </c>
      <c r="I17" s="702">
        <f>ROUND(G17/G7,5)*100</f>
        <v>8.5540000000000003</v>
      </c>
      <c r="J17" s="716">
        <v>3935391</v>
      </c>
      <c r="K17" s="702">
        <f t="shared" si="0"/>
        <v>108.428</v>
      </c>
      <c r="L17" s="702">
        <f>ROUND(J17/J7,5)*100</f>
        <v>9.1880000000000006</v>
      </c>
      <c r="M17" s="716">
        <v>3910472</v>
      </c>
      <c r="N17" s="498">
        <f t="shared" si="1"/>
        <v>99.367000000000004</v>
      </c>
      <c r="O17" s="498">
        <f>ROUND(M17/M7,5)*100</f>
        <v>8.738999999999999</v>
      </c>
      <c r="P17" s="716">
        <v>4436183</v>
      </c>
      <c r="Q17" s="498">
        <f t="shared" si="2"/>
        <v>113.44399999999999</v>
      </c>
      <c r="R17" s="498">
        <f>ROUND(P17/P7,5)*100</f>
        <v>9.5240000000000009</v>
      </c>
      <c r="S17" s="717">
        <v>3960655</v>
      </c>
      <c r="T17" s="705">
        <f t="shared" si="5"/>
        <v>89.281000000000006</v>
      </c>
      <c r="U17" s="706">
        <f t="shared" si="3"/>
        <v>7.3129999999999997</v>
      </c>
    </row>
    <row r="18" spans="1:21" ht="20.100000000000001" customHeight="1" x14ac:dyDescent="0.15">
      <c r="A18" s="718">
        <v>4305310</v>
      </c>
      <c r="B18" s="514"/>
      <c r="C18" s="577" t="s">
        <v>166</v>
      </c>
      <c r="D18" s="577"/>
      <c r="E18" s="577"/>
      <c r="F18" s="708"/>
      <c r="G18" s="719">
        <v>5930157</v>
      </c>
      <c r="H18" s="702">
        <f t="shared" si="4"/>
        <v>137.74100000000001</v>
      </c>
      <c r="I18" s="702">
        <f>ROUND(G18/G7,5)*100</f>
        <v>13.975999999999999</v>
      </c>
      <c r="J18" s="719">
        <v>6051998</v>
      </c>
      <c r="K18" s="702">
        <f t="shared" si="0"/>
        <v>102.05500000000001</v>
      </c>
      <c r="L18" s="702">
        <f>ROUND(J18/J7,5)*100</f>
        <v>14.13</v>
      </c>
      <c r="M18" s="719">
        <v>7178160</v>
      </c>
      <c r="N18" s="498">
        <f t="shared" si="1"/>
        <v>118.608</v>
      </c>
      <c r="O18" s="498">
        <f>ROUND(M18/M7,5)*100</f>
        <v>16.041</v>
      </c>
      <c r="P18" s="719">
        <v>6835630</v>
      </c>
      <c r="Q18" s="498">
        <f t="shared" si="2"/>
        <v>95.228000000000009</v>
      </c>
      <c r="R18" s="498">
        <v>14.7</v>
      </c>
      <c r="S18" s="720">
        <v>12774946</v>
      </c>
      <c r="T18" s="705">
        <f t="shared" si="5"/>
        <v>186.88800000000001</v>
      </c>
      <c r="U18" s="706">
        <f t="shared" si="3"/>
        <v>23.588999999999999</v>
      </c>
    </row>
    <row r="19" spans="1:21" ht="20.100000000000001" customHeight="1" x14ac:dyDescent="0.15">
      <c r="A19" s="709">
        <v>3545281</v>
      </c>
      <c r="B19" s="514"/>
      <c r="C19" s="710" t="s">
        <v>167</v>
      </c>
      <c r="D19" s="710"/>
      <c r="E19" s="710"/>
      <c r="F19" s="708"/>
      <c r="G19" s="711">
        <v>4406195</v>
      </c>
      <c r="H19" s="702">
        <f t="shared" si="4"/>
        <v>124.28300000000002</v>
      </c>
      <c r="I19" s="712">
        <f>ROUND(G19/G7,5)*100</f>
        <v>10.384</v>
      </c>
      <c r="J19" s="711">
        <v>5035630</v>
      </c>
      <c r="K19" s="702">
        <f t="shared" si="0"/>
        <v>114.285</v>
      </c>
      <c r="L19" s="712">
        <f>ROUND(J19/J7,5)*100</f>
        <v>11.757</v>
      </c>
      <c r="M19" s="711">
        <v>6115632</v>
      </c>
      <c r="N19" s="498">
        <f t="shared" si="1"/>
        <v>121.44699999999999</v>
      </c>
      <c r="O19" s="712">
        <f>ROUND(M19/M7,5)*100</f>
        <v>13.667000000000002</v>
      </c>
      <c r="P19" s="711">
        <v>5181631</v>
      </c>
      <c r="Q19" s="498">
        <f t="shared" si="2"/>
        <v>84.728000000000009</v>
      </c>
      <c r="R19" s="712">
        <f>ROUND(P19/P7,5)*100</f>
        <v>11.125</v>
      </c>
      <c r="S19" s="713">
        <v>11286423</v>
      </c>
      <c r="T19" s="705">
        <f t="shared" si="5"/>
        <v>217.816</v>
      </c>
      <c r="U19" s="714">
        <f t="shared" si="3"/>
        <v>20.84</v>
      </c>
    </row>
    <row r="20" spans="1:21" ht="20.100000000000001" customHeight="1" x14ac:dyDescent="0.15">
      <c r="A20" s="709">
        <v>760029</v>
      </c>
      <c r="B20" s="514"/>
      <c r="C20" s="710" t="s">
        <v>168</v>
      </c>
      <c r="D20" s="710"/>
      <c r="E20" s="710"/>
      <c r="F20" s="708"/>
      <c r="G20" s="711">
        <v>1523962</v>
      </c>
      <c r="H20" s="702">
        <f t="shared" si="4"/>
        <v>200.51399999999998</v>
      </c>
      <c r="I20" s="712">
        <f>ROUND(G20/G7,5)*100</f>
        <v>3.5920000000000001</v>
      </c>
      <c r="J20" s="711">
        <v>1016368</v>
      </c>
      <c r="K20" s="702">
        <f t="shared" si="0"/>
        <v>66.691999999999993</v>
      </c>
      <c r="L20" s="712">
        <f>ROUND(J20/J7,5)*100</f>
        <v>2.3730000000000002</v>
      </c>
      <c r="M20" s="711">
        <v>1062528</v>
      </c>
      <c r="N20" s="498">
        <f t="shared" si="1"/>
        <v>104.542</v>
      </c>
      <c r="O20" s="712">
        <f>ROUND(M20/M7,5)*100</f>
        <v>2.3740000000000001</v>
      </c>
      <c r="P20" s="711">
        <v>1653999</v>
      </c>
      <c r="Q20" s="498">
        <f t="shared" si="2"/>
        <v>155.666</v>
      </c>
      <c r="R20" s="712">
        <f>ROUND(P20/P7,5)*100</f>
        <v>3.5510000000000002</v>
      </c>
      <c r="S20" s="713">
        <v>1488523</v>
      </c>
      <c r="T20" s="705">
        <f t="shared" si="5"/>
        <v>89.995000000000005</v>
      </c>
      <c r="U20" s="714">
        <f>ROUND(S20/$S$7,5)*100</f>
        <v>2.7490000000000001</v>
      </c>
    </row>
    <row r="21" spans="1:21" ht="20.100000000000001" customHeight="1" x14ac:dyDescent="0.15">
      <c r="A21" s="486">
        <v>0</v>
      </c>
      <c r="B21" s="514"/>
      <c r="C21" s="577" t="s">
        <v>169</v>
      </c>
      <c r="D21" s="577"/>
      <c r="E21" s="577"/>
      <c r="F21" s="708"/>
      <c r="G21" s="486">
        <v>0</v>
      </c>
      <c r="H21" s="721" t="s">
        <v>437</v>
      </c>
      <c r="I21" s="541" t="s">
        <v>95</v>
      </c>
      <c r="J21" s="486">
        <v>15578</v>
      </c>
      <c r="K21" s="722">
        <v>0</v>
      </c>
      <c r="L21" s="722">
        <v>0</v>
      </c>
      <c r="M21" s="486">
        <v>0</v>
      </c>
      <c r="N21" s="486">
        <v>0</v>
      </c>
      <c r="O21" s="486">
        <v>0</v>
      </c>
      <c r="P21" s="486">
        <v>0</v>
      </c>
      <c r="Q21" s="486">
        <v>0</v>
      </c>
      <c r="R21" s="486">
        <v>0</v>
      </c>
      <c r="S21" s="723">
        <v>0</v>
      </c>
      <c r="T21" s="723">
        <v>0</v>
      </c>
      <c r="U21" s="724">
        <v>0</v>
      </c>
    </row>
    <row r="22" spans="1:21" ht="20.100000000000001" customHeight="1" x14ac:dyDescent="0.15">
      <c r="A22" s="486">
        <v>0</v>
      </c>
      <c r="B22" s="514"/>
      <c r="C22" s="577" t="s">
        <v>170</v>
      </c>
      <c r="D22" s="577"/>
      <c r="E22" s="577"/>
      <c r="F22" s="708"/>
      <c r="G22" s="486">
        <v>0</v>
      </c>
      <c r="H22" s="721" t="s">
        <v>437</v>
      </c>
      <c r="I22" s="541" t="s">
        <v>95</v>
      </c>
      <c r="J22" s="486">
        <v>0</v>
      </c>
      <c r="K22" s="722">
        <v>0</v>
      </c>
      <c r="L22" s="722">
        <v>0</v>
      </c>
      <c r="M22" s="486">
        <v>0</v>
      </c>
      <c r="N22" s="486">
        <v>0</v>
      </c>
      <c r="O22" s="486">
        <v>0</v>
      </c>
      <c r="P22" s="486">
        <v>0</v>
      </c>
      <c r="Q22" s="486">
        <v>0</v>
      </c>
      <c r="R22" s="486">
        <v>0</v>
      </c>
      <c r="S22" s="723">
        <v>0</v>
      </c>
      <c r="T22" s="723">
        <v>0</v>
      </c>
      <c r="U22" s="724">
        <v>0</v>
      </c>
    </row>
    <row r="23" spans="1:21" ht="6" customHeight="1" thickBot="1" x14ac:dyDescent="0.2">
      <c r="A23" s="725"/>
      <c r="B23" s="726"/>
      <c r="C23" s="727"/>
      <c r="D23" s="727"/>
      <c r="E23" s="727"/>
      <c r="F23" s="728"/>
      <c r="G23" s="725"/>
      <c r="H23" s="725"/>
      <c r="I23" s="725"/>
      <c r="J23" s="725"/>
      <c r="K23" s="725"/>
      <c r="L23" s="725"/>
      <c r="M23" s="729"/>
      <c r="N23" s="730"/>
      <c r="O23" s="729"/>
      <c r="P23" s="729"/>
      <c r="Q23" s="730"/>
      <c r="R23" s="729"/>
      <c r="S23" s="729"/>
      <c r="T23" s="730"/>
      <c r="U23" s="731"/>
    </row>
    <row r="24" spans="1:21" ht="15" customHeight="1" x14ac:dyDescent="0.15">
      <c r="M24" s="732"/>
      <c r="N24" s="732"/>
      <c r="O24" s="732"/>
      <c r="P24" s="732"/>
      <c r="Q24" s="732"/>
      <c r="R24" s="733"/>
      <c r="S24" s="732"/>
      <c r="T24" s="734" t="s">
        <v>28</v>
      </c>
      <c r="U24" s="734"/>
    </row>
    <row r="25" spans="1:21" ht="48" customHeight="1" x14ac:dyDescent="0.15">
      <c r="M25" s="732"/>
      <c r="N25" s="732"/>
      <c r="O25" s="732"/>
      <c r="P25" s="732"/>
      <c r="Q25" s="732"/>
      <c r="R25" s="732"/>
      <c r="S25" s="732"/>
      <c r="T25" s="732"/>
      <c r="U25" s="732"/>
    </row>
    <row r="26" spans="1:21" ht="15" customHeight="1" thickBot="1" x14ac:dyDescent="0.2">
      <c r="B26" s="459" t="s">
        <v>449</v>
      </c>
      <c r="M26" s="732"/>
      <c r="N26" s="732"/>
      <c r="O26" s="732"/>
      <c r="P26" s="732"/>
      <c r="Q26" s="732"/>
      <c r="R26" s="733"/>
      <c r="S26" s="734" t="s">
        <v>1</v>
      </c>
      <c r="T26" s="734"/>
      <c r="U26" s="734"/>
    </row>
    <row r="27" spans="1:21" ht="24.95" customHeight="1" x14ac:dyDescent="0.15">
      <c r="B27" s="461" t="s">
        <v>161</v>
      </c>
      <c r="C27" s="462"/>
      <c r="D27" s="462"/>
      <c r="E27" s="462"/>
      <c r="F27" s="462"/>
      <c r="G27" s="462" t="s">
        <v>450</v>
      </c>
      <c r="H27" s="462"/>
      <c r="I27" s="462"/>
      <c r="J27" s="462" t="s">
        <v>451</v>
      </c>
      <c r="K27" s="462"/>
      <c r="L27" s="462"/>
      <c r="M27" s="735" t="s">
        <v>441</v>
      </c>
      <c r="N27" s="735"/>
      <c r="O27" s="735"/>
      <c r="P27" s="735" t="s">
        <v>377</v>
      </c>
      <c r="Q27" s="735"/>
      <c r="R27" s="735"/>
      <c r="S27" s="736" t="s">
        <v>443</v>
      </c>
      <c r="T27" s="736"/>
      <c r="U27" s="737"/>
    </row>
    <row r="28" spans="1:21" ht="24.95" customHeight="1" x14ac:dyDescent="0.15">
      <c r="B28" s="467"/>
      <c r="C28" s="468"/>
      <c r="D28" s="468"/>
      <c r="E28" s="468"/>
      <c r="F28" s="468"/>
      <c r="G28" s="468" t="s">
        <v>32</v>
      </c>
      <c r="H28" s="684" t="s">
        <v>33</v>
      </c>
      <c r="I28" s="684" t="s">
        <v>171</v>
      </c>
      <c r="J28" s="468" t="s">
        <v>32</v>
      </c>
      <c r="K28" s="684" t="s">
        <v>33</v>
      </c>
      <c r="L28" s="684" t="s">
        <v>171</v>
      </c>
      <c r="M28" s="738" t="s">
        <v>32</v>
      </c>
      <c r="N28" s="739" t="s">
        <v>33</v>
      </c>
      <c r="O28" s="739" t="s">
        <v>171</v>
      </c>
      <c r="P28" s="738" t="s">
        <v>32</v>
      </c>
      <c r="Q28" s="739" t="s">
        <v>33</v>
      </c>
      <c r="R28" s="739" t="s">
        <v>171</v>
      </c>
      <c r="S28" s="740" t="s">
        <v>32</v>
      </c>
      <c r="T28" s="741" t="s">
        <v>33</v>
      </c>
      <c r="U28" s="742" t="s">
        <v>171</v>
      </c>
    </row>
    <row r="29" spans="1:21" ht="24.95" customHeight="1" x14ac:dyDescent="0.15">
      <c r="B29" s="467"/>
      <c r="C29" s="468"/>
      <c r="D29" s="468"/>
      <c r="E29" s="468"/>
      <c r="F29" s="468"/>
      <c r="G29" s="468"/>
      <c r="H29" s="688" t="s">
        <v>35</v>
      </c>
      <c r="I29" s="688" t="s">
        <v>172</v>
      </c>
      <c r="J29" s="468"/>
      <c r="K29" s="688" t="s">
        <v>35</v>
      </c>
      <c r="L29" s="688" t="s">
        <v>172</v>
      </c>
      <c r="M29" s="738"/>
      <c r="N29" s="743" t="s">
        <v>35</v>
      </c>
      <c r="O29" s="743" t="s">
        <v>172</v>
      </c>
      <c r="P29" s="738"/>
      <c r="Q29" s="743" t="s">
        <v>35</v>
      </c>
      <c r="R29" s="743" t="s">
        <v>172</v>
      </c>
      <c r="S29" s="740"/>
      <c r="T29" s="744" t="s">
        <v>35</v>
      </c>
      <c r="U29" s="745" t="s">
        <v>172</v>
      </c>
    </row>
    <row r="30" spans="1:21" ht="30" customHeight="1" x14ac:dyDescent="0.15">
      <c r="B30" s="746" t="s">
        <v>173</v>
      </c>
      <c r="C30" s="747"/>
      <c r="D30" s="747"/>
      <c r="E30" s="747"/>
      <c r="F30" s="747"/>
      <c r="G30" s="748">
        <v>19859614</v>
      </c>
      <c r="H30" s="670">
        <v>101.024</v>
      </c>
      <c r="I30" s="749" t="s">
        <v>174</v>
      </c>
      <c r="J30" s="748">
        <v>20120727</v>
      </c>
      <c r="K30" s="670">
        <f>ROUND(J30/G30,5)*100</f>
        <v>101.315</v>
      </c>
      <c r="L30" s="749" t="s">
        <v>174</v>
      </c>
      <c r="M30" s="748">
        <v>20711759</v>
      </c>
      <c r="N30" s="749">
        <f>ROUND(M30/J30,5)*100</f>
        <v>102.93699999999998</v>
      </c>
      <c r="O30" s="750" t="s">
        <v>174</v>
      </c>
      <c r="P30" s="748">
        <v>21099941</v>
      </c>
      <c r="Q30" s="749">
        <f>ROUND(P30/M30,5)*100</f>
        <v>101.874</v>
      </c>
      <c r="R30" s="750" t="s">
        <v>174</v>
      </c>
      <c r="S30" s="751">
        <v>20561565</v>
      </c>
      <c r="T30" s="752">
        <f>ROUND(S30/P30,5)*100</f>
        <v>97.448000000000008</v>
      </c>
      <c r="U30" s="753" t="s">
        <v>174</v>
      </c>
    </row>
    <row r="31" spans="1:21" ht="6" customHeight="1" x14ac:dyDescent="0.15">
      <c r="B31" s="754"/>
      <c r="C31" s="755"/>
      <c r="D31" s="625"/>
      <c r="E31" s="493"/>
      <c r="F31" s="482"/>
      <c r="G31" s="756"/>
      <c r="H31" s="757"/>
      <c r="I31" s="757"/>
      <c r="J31" s="756"/>
      <c r="K31" s="757"/>
      <c r="L31" s="757"/>
      <c r="M31" s="756"/>
      <c r="N31" s="757"/>
      <c r="O31" s="758"/>
      <c r="P31" s="756"/>
      <c r="Q31" s="757"/>
      <c r="R31" s="758"/>
      <c r="S31" s="759"/>
      <c r="T31" s="757"/>
      <c r="U31" s="760"/>
    </row>
    <row r="32" spans="1:21" ht="20.100000000000001" customHeight="1" x14ac:dyDescent="0.15">
      <c r="B32" s="761" t="s">
        <v>175</v>
      </c>
      <c r="C32" s="762"/>
      <c r="D32" s="763"/>
      <c r="E32" s="545" t="s">
        <v>85</v>
      </c>
      <c r="F32" s="500"/>
      <c r="G32" s="756">
        <v>19941621</v>
      </c>
      <c r="H32" s="670">
        <v>104.036</v>
      </c>
      <c r="I32" s="764">
        <f>SUM(I33:I39)</f>
        <v>91.8</v>
      </c>
      <c r="J32" s="756">
        <v>19760302</v>
      </c>
      <c r="K32" s="670">
        <f t="shared" ref="K32:K39" si="6">ROUND(J32/G32,5)*100</f>
        <v>99.090999999999994</v>
      </c>
      <c r="L32" s="765">
        <v>89.1</v>
      </c>
      <c r="M32" s="756">
        <v>19773987</v>
      </c>
      <c r="N32" s="670">
        <f>ROUND(M32/J32,5)*100</f>
        <v>100.069</v>
      </c>
      <c r="O32" s="765">
        <v>87.2</v>
      </c>
      <c r="P32" s="756">
        <v>19818331</v>
      </c>
      <c r="Q32" s="670">
        <f>ROUND(P32/M32,5)*100</f>
        <v>100.224</v>
      </c>
      <c r="R32" s="764">
        <f>SUM(R33:R39)</f>
        <v>87</v>
      </c>
      <c r="S32" s="759">
        <f>SUM(S33:S39)</f>
        <v>20312040</v>
      </c>
      <c r="T32" s="766">
        <f>ROUND(S32/P32,5)*100</f>
        <v>102.491</v>
      </c>
      <c r="U32" s="767">
        <f>SUM(U33:U39)</f>
        <v>91.999999999999986</v>
      </c>
    </row>
    <row r="33" spans="2:21" ht="20.100000000000001" customHeight="1" x14ac:dyDescent="0.15">
      <c r="B33" s="761"/>
      <c r="C33" s="762"/>
      <c r="D33" s="763"/>
      <c r="E33" s="545" t="s">
        <v>176</v>
      </c>
      <c r="F33" s="500"/>
      <c r="G33" s="756">
        <v>5955209</v>
      </c>
      <c r="H33" s="670">
        <v>106.738</v>
      </c>
      <c r="I33" s="757">
        <v>27.4</v>
      </c>
      <c r="J33" s="756">
        <v>5683093</v>
      </c>
      <c r="K33" s="670">
        <f t="shared" si="6"/>
        <v>95.430999999999997</v>
      </c>
      <c r="L33" s="764">
        <v>25.6</v>
      </c>
      <c r="M33" s="756">
        <v>5227724</v>
      </c>
      <c r="N33" s="670">
        <f t="shared" ref="N33:N39" si="7">ROUND(M33/J33,5)*100</f>
        <v>91.986999999999995</v>
      </c>
      <c r="O33" s="764">
        <v>23</v>
      </c>
      <c r="P33" s="756">
        <v>5173654</v>
      </c>
      <c r="Q33" s="670">
        <f t="shared" ref="Q33:Q39" si="8">ROUND(P33/M33,5)*100</f>
        <v>98.965999999999994</v>
      </c>
      <c r="R33" s="764">
        <v>22.7</v>
      </c>
      <c r="S33" s="759">
        <v>5301066</v>
      </c>
      <c r="T33" s="766">
        <f t="shared" ref="T33:T39" si="9">ROUND(S33/P33,5)*100</f>
        <v>102.46299999999999</v>
      </c>
      <c r="U33" s="767">
        <v>24</v>
      </c>
    </row>
    <row r="34" spans="2:21" ht="20.100000000000001" customHeight="1" x14ac:dyDescent="0.15">
      <c r="B34" s="761"/>
      <c r="C34" s="762"/>
      <c r="D34" s="763"/>
      <c r="E34" s="545" t="s">
        <v>177</v>
      </c>
      <c r="F34" s="500"/>
      <c r="G34" s="756">
        <v>3332106</v>
      </c>
      <c r="H34" s="670">
        <v>106.21400000000001</v>
      </c>
      <c r="I34" s="757">
        <v>15.3</v>
      </c>
      <c r="J34" s="756">
        <v>3326801</v>
      </c>
      <c r="K34" s="670">
        <f t="shared" si="6"/>
        <v>99.841000000000008</v>
      </c>
      <c r="L34" s="702">
        <v>15</v>
      </c>
      <c r="M34" s="756">
        <v>3863463</v>
      </c>
      <c r="N34" s="670">
        <f t="shared" si="7"/>
        <v>116.131</v>
      </c>
      <c r="O34" s="702">
        <v>17</v>
      </c>
      <c r="P34" s="756">
        <v>3930291</v>
      </c>
      <c r="Q34" s="670">
        <f t="shared" si="8"/>
        <v>101.73</v>
      </c>
      <c r="R34" s="702">
        <v>17.3</v>
      </c>
      <c r="S34" s="759">
        <v>4279127</v>
      </c>
      <c r="T34" s="766">
        <f t="shared" si="9"/>
        <v>108.87599999999999</v>
      </c>
      <c r="U34" s="768">
        <v>19.399999999999999</v>
      </c>
    </row>
    <row r="35" spans="2:21" ht="20.100000000000001" customHeight="1" x14ac:dyDescent="0.15">
      <c r="B35" s="761"/>
      <c r="C35" s="762"/>
      <c r="D35" s="763"/>
      <c r="E35" s="545" t="s">
        <v>18</v>
      </c>
      <c r="F35" s="500"/>
      <c r="G35" s="756">
        <v>3574449</v>
      </c>
      <c r="H35" s="670">
        <v>101.247</v>
      </c>
      <c r="I35" s="757">
        <v>16.5</v>
      </c>
      <c r="J35" s="756">
        <v>3520663</v>
      </c>
      <c r="K35" s="670">
        <f t="shared" si="6"/>
        <v>98.495000000000005</v>
      </c>
      <c r="L35" s="702">
        <v>15.9</v>
      </c>
      <c r="M35" s="756">
        <v>3502385</v>
      </c>
      <c r="N35" s="670">
        <f t="shared" si="7"/>
        <v>99.480999999999995</v>
      </c>
      <c r="O35" s="702">
        <v>15.4</v>
      </c>
      <c r="P35" s="756">
        <v>3381602</v>
      </c>
      <c r="Q35" s="670">
        <f t="shared" si="8"/>
        <v>96.551000000000002</v>
      </c>
      <c r="R35" s="702">
        <v>14.8</v>
      </c>
      <c r="S35" s="759">
        <v>3363531</v>
      </c>
      <c r="T35" s="766">
        <f t="shared" si="9"/>
        <v>99.465999999999994</v>
      </c>
      <c r="U35" s="768">
        <v>15.2</v>
      </c>
    </row>
    <row r="36" spans="2:21" ht="20.100000000000001" customHeight="1" x14ac:dyDescent="0.15">
      <c r="B36" s="761"/>
      <c r="C36" s="762"/>
      <c r="D36" s="763"/>
      <c r="E36" s="545" t="s">
        <v>178</v>
      </c>
      <c r="F36" s="500"/>
      <c r="G36" s="756">
        <v>3566313</v>
      </c>
      <c r="H36" s="670">
        <v>98.013999999999996</v>
      </c>
      <c r="I36" s="757">
        <v>16.399999999999999</v>
      </c>
      <c r="J36" s="756">
        <v>3734607</v>
      </c>
      <c r="K36" s="670">
        <f t="shared" si="6"/>
        <v>104.71900000000001</v>
      </c>
      <c r="L36" s="702">
        <v>16.8</v>
      </c>
      <c r="M36" s="756">
        <v>3619870</v>
      </c>
      <c r="N36" s="670">
        <f t="shared" si="7"/>
        <v>96.927999999999997</v>
      </c>
      <c r="O36" s="702">
        <v>16</v>
      </c>
      <c r="P36" s="756">
        <v>3692506</v>
      </c>
      <c r="Q36" s="670">
        <f t="shared" si="8"/>
        <v>102.00700000000001</v>
      </c>
      <c r="R36" s="702">
        <v>16.2</v>
      </c>
      <c r="S36" s="759">
        <v>3678648</v>
      </c>
      <c r="T36" s="766">
        <f t="shared" si="9"/>
        <v>99.625</v>
      </c>
      <c r="U36" s="768">
        <v>16.7</v>
      </c>
    </row>
    <row r="37" spans="2:21" ht="20.100000000000001" customHeight="1" x14ac:dyDescent="0.15">
      <c r="B37" s="761"/>
      <c r="C37" s="762"/>
      <c r="D37" s="763"/>
      <c r="E37" s="545" t="s">
        <v>179</v>
      </c>
      <c r="F37" s="500"/>
      <c r="G37" s="756">
        <v>257457</v>
      </c>
      <c r="H37" s="670">
        <v>103.56700000000001</v>
      </c>
      <c r="I37" s="757">
        <v>1.2</v>
      </c>
      <c r="J37" s="756">
        <v>252906</v>
      </c>
      <c r="K37" s="670">
        <f t="shared" si="6"/>
        <v>98.231999999999999</v>
      </c>
      <c r="L37" s="702">
        <v>1.1000000000000001</v>
      </c>
      <c r="M37" s="756">
        <v>248218</v>
      </c>
      <c r="N37" s="670">
        <f t="shared" si="7"/>
        <v>98.146000000000001</v>
      </c>
      <c r="O37" s="702">
        <v>1.1000000000000001</v>
      </c>
      <c r="P37" s="756">
        <v>270340</v>
      </c>
      <c r="Q37" s="670">
        <f t="shared" si="8"/>
        <v>108.91200000000001</v>
      </c>
      <c r="R37" s="702">
        <v>1.2</v>
      </c>
      <c r="S37" s="759">
        <v>293112</v>
      </c>
      <c r="T37" s="766">
        <f t="shared" si="9"/>
        <v>108.423</v>
      </c>
      <c r="U37" s="768">
        <v>1.3</v>
      </c>
    </row>
    <row r="38" spans="2:21" ht="20.100000000000001" customHeight="1" x14ac:dyDescent="0.15">
      <c r="B38" s="761"/>
      <c r="C38" s="762"/>
      <c r="D38" s="763"/>
      <c r="E38" s="545" t="s">
        <v>180</v>
      </c>
      <c r="F38" s="500"/>
      <c r="G38" s="756">
        <v>876689</v>
      </c>
      <c r="H38" s="670">
        <v>111.14299999999999</v>
      </c>
      <c r="I38" s="757">
        <v>4</v>
      </c>
      <c r="J38" s="756">
        <v>908218</v>
      </c>
      <c r="K38" s="670">
        <f t="shared" si="6"/>
        <v>103.596</v>
      </c>
      <c r="L38" s="702">
        <v>4.0999999999999996</v>
      </c>
      <c r="M38" s="756">
        <v>883371</v>
      </c>
      <c r="N38" s="670">
        <f t="shared" si="7"/>
        <v>97.263999999999996</v>
      </c>
      <c r="O38" s="702">
        <v>3.9</v>
      </c>
      <c r="P38" s="756">
        <v>805355</v>
      </c>
      <c r="Q38" s="670">
        <f t="shared" si="8"/>
        <v>91.168000000000006</v>
      </c>
      <c r="R38" s="702">
        <v>3.5</v>
      </c>
      <c r="S38" s="759">
        <v>1006205</v>
      </c>
      <c r="T38" s="766">
        <f t="shared" si="9"/>
        <v>124.93899999999999</v>
      </c>
      <c r="U38" s="768">
        <v>4.5999999999999996</v>
      </c>
    </row>
    <row r="39" spans="2:21" ht="20.100000000000001" customHeight="1" x14ac:dyDescent="0.15">
      <c r="B39" s="761"/>
      <c r="C39" s="762"/>
      <c r="D39" s="763"/>
      <c r="E39" s="545" t="s">
        <v>181</v>
      </c>
      <c r="F39" s="500"/>
      <c r="G39" s="756">
        <v>2379398</v>
      </c>
      <c r="H39" s="670">
        <v>105.982</v>
      </c>
      <c r="I39" s="757">
        <v>11</v>
      </c>
      <c r="J39" s="756">
        <v>2334014</v>
      </c>
      <c r="K39" s="670">
        <f t="shared" si="6"/>
        <v>98.093000000000004</v>
      </c>
      <c r="L39" s="702">
        <v>10.5</v>
      </c>
      <c r="M39" s="756">
        <v>2428956</v>
      </c>
      <c r="N39" s="670">
        <f t="shared" si="7"/>
        <v>104.06800000000001</v>
      </c>
      <c r="O39" s="702">
        <v>10.7</v>
      </c>
      <c r="P39" s="756">
        <v>2564583</v>
      </c>
      <c r="Q39" s="670">
        <f t="shared" si="8"/>
        <v>105.58399999999999</v>
      </c>
      <c r="R39" s="702">
        <v>11.3</v>
      </c>
      <c r="S39" s="759">
        <v>2390351</v>
      </c>
      <c r="T39" s="766">
        <f t="shared" si="9"/>
        <v>93.206000000000003</v>
      </c>
      <c r="U39" s="768">
        <v>10.8</v>
      </c>
    </row>
    <row r="40" spans="2:21" ht="6" customHeight="1" thickBot="1" x14ac:dyDescent="0.2">
      <c r="B40" s="676"/>
      <c r="C40" s="521"/>
      <c r="D40" s="520"/>
      <c r="E40" s="769"/>
      <c r="F40" s="519"/>
      <c r="G40" s="770"/>
      <c r="H40" s="771"/>
      <c r="I40" s="771"/>
      <c r="J40" s="770"/>
      <c r="K40" s="771"/>
      <c r="L40" s="771"/>
      <c r="M40" s="770"/>
      <c r="N40" s="771"/>
      <c r="O40" s="771"/>
      <c r="P40" s="770"/>
      <c r="Q40" s="771"/>
      <c r="R40" s="771"/>
      <c r="S40" s="770"/>
      <c r="T40" s="771"/>
      <c r="U40" s="772"/>
    </row>
    <row r="41" spans="2:21" ht="15" customHeight="1" x14ac:dyDescent="0.15">
      <c r="B41" s="773" t="s">
        <v>182</v>
      </c>
      <c r="C41" s="773"/>
      <c r="D41" s="773"/>
      <c r="E41" s="773"/>
      <c r="F41" s="773"/>
      <c r="G41" s="773"/>
      <c r="H41" s="773"/>
      <c r="I41" s="773"/>
      <c r="J41" s="773"/>
      <c r="K41" s="773"/>
      <c r="L41" s="773"/>
      <c r="M41" s="493"/>
      <c r="N41" s="493"/>
      <c r="O41" s="493"/>
      <c r="P41" s="493"/>
      <c r="Q41" s="493"/>
      <c r="R41" s="493"/>
      <c r="S41" s="493"/>
      <c r="T41" s="710" t="s">
        <v>28</v>
      </c>
      <c r="U41" s="710"/>
    </row>
    <row r="42" spans="2:21" ht="15" customHeight="1" x14ac:dyDescent="0.15">
      <c r="B42" s="493" t="s">
        <v>27</v>
      </c>
      <c r="C42" s="493"/>
      <c r="D42" s="493"/>
      <c r="E42" s="493"/>
      <c r="F42" s="493"/>
      <c r="G42" s="493"/>
      <c r="H42" s="493"/>
      <c r="I42" s="493"/>
      <c r="J42" s="493"/>
      <c r="K42" s="493"/>
      <c r="L42" s="493"/>
      <c r="M42" s="493"/>
      <c r="N42" s="493"/>
      <c r="O42" s="493"/>
      <c r="P42" s="493"/>
      <c r="Q42" s="493"/>
      <c r="R42" s="493"/>
      <c r="S42" s="493"/>
      <c r="T42" s="493"/>
    </row>
    <row r="44" spans="2:21" ht="20.100000000000001" customHeight="1" x14ac:dyDescent="0.15">
      <c r="P44" s="774"/>
    </row>
  </sheetData>
  <sheetProtection sheet="1" objects="1" scenarios="1"/>
  <mergeCells count="51">
    <mergeCell ref="B30:F30"/>
    <mergeCell ref="C8:E8"/>
    <mergeCell ref="C9:E9"/>
    <mergeCell ref="C10:E10"/>
    <mergeCell ref="C11:E11"/>
    <mergeCell ref="C12:E12"/>
    <mergeCell ref="O4:O5"/>
    <mergeCell ref="P4:P5"/>
    <mergeCell ref="B27:F29"/>
    <mergeCell ref="G27:I27"/>
    <mergeCell ref="J27:L27"/>
    <mergeCell ref="M27:O27"/>
    <mergeCell ref="G28:G29"/>
    <mergeCell ref="J28:J29"/>
    <mergeCell ref="M28:M29"/>
    <mergeCell ref="P28:P29"/>
    <mergeCell ref="C16:E16"/>
    <mergeCell ref="C17:E17"/>
    <mergeCell ref="J3:L3"/>
    <mergeCell ref="G4:G5"/>
    <mergeCell ref="J4:J5"/>
    <mergeCell ref="B6:E6"/>
    <mergeCell ref="B7:F7"/>
    <mergeCell ref="L4:L5"/>
    <mergeCell ref="I4:I5"/>
    <mergeCell ref="B3:F5"/>
    <mergeCell ref="G3:I3"/>
    <mergeCell ref="B31:C31"/>
    <mergeCell ref="B32:C39"/>
    <mergeCell ref="B41:L41"/>
    <mergeCell ref="M3:O3"/>
    <mergeCell ref="P3:R3"/>
    <mergeCell ref="M4:M5"/>
    <mergeCell ref="R4:R5"/>
    <mergeCell ref="P27:R27"/>
    <mergeCell ref="C18:E18"/>
    <mergeCell ref="C19:E19"/>
    <mergeCell ref="C20:E20"/>
    <mergeCell ref="C21:E21"/>
    <mergeCell ref="C22:E22"/>
    <mergeCell ref="C13:E13"/>
    <mergeCell ref="C14:E14"/>
    <mergeCell ref="C15:E15"/>
    <mergeCell ref="S27:U27"/>
    <mergeCell ref="S28:S29"/>
    <mergeCell ref="T41:U41"/>
    <mergeCell ref="S3:U3"/>
    <mergeCell ref="S4:S5"/>
    <mergeCell ref="U4:U5"/>
    <mergeCell ref="T24:U24"/>
    <mergeCell ref="S26:U26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67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G61"/>
  <sheetViews>
    <sheetView view="pageBreakPreview" zoomScale="115" zoomScaleNormal="90" zoomScaleSheetLayoutView="115" workbookViewId="0">
      <pane xSplit="3" topLeftCell="D1" activePane="topRight" state="frozen"/>
      <selection activeCell="D38" sqref="D38"/>
      <selection pane="topRight" activeCell="D38" sqref="D38"/>
    </sheetView>
  </sheetViews>
  <sheetFormatPr defaultRowHeight="17.100000000000001" customHeight="1" x14ac:dyDescent="0.15"/>
  <cols>
    <col min="1" max="1" width="4" style="31" customWidth="1"/>
    <col min="2" max="2" width="2.25" style="31" customWidth="1"/>
    <col min="3" max="3" width="20.5" style="31" customWidth="1"/>
    <col min="4" max="4" width="0.25" style="31" customWidth="1"/>
    <col min="5" max="6" width="11.875" style="31" customWidth="1"/>
    <col min="7" max="7" width="6.875" style="31" customWidth="1"/>
    <col min="8" max="9" width="11.875" style="31" customWidth="1"/>
    <col min="10" max="10" width="6.875" style="31" customWidth="1"/>
    <col min="11" max="12" width="11.875" style="31" customWidth="1"/>
    <col min="13" max="13" width="6.875" style="31" customWidth="1"/>
    <col min="14" max="15" width="11.875" style="31" customWidth="1"/>
    <col min="16" max="16" width="6.875" style="31" customWidth="1"/>
    <col min="17" max="18" width="12.625" style="31" customWidth="1"/>
    <col min="19" max="19" width="6.875" style="31" customWidth="1"/>
    <col min="20" max="16384" width="9" style="31"/>
  </cols>
  <sheetData>
    <row r="1" spans="1:33" ht="5.0999999999999996" customHeight="1" x14ac:dyDescent="0.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33"/>
      <c r="O1" s="33"/>
      <c r="P1" s="124"/>
      <c r="Q1" s="33"/>
      <c r="R1" s="33"/>
      <c r="S1" s="124"/>
    </row>
    <row r="2" spans="1:33" ht="15" customHeight="1" thickBot="1" x14ac:dyDescent="0.2">
      <c r="A2" s="17" t="s">
        <v>328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P2" s="124"/>
      <c r="S2" s="124" t="s">
        <v>1</v>
      </c>
    </row>
    <row r="3" spans="1:33" ht="15.95" customHeight="1" x14ac:dyDescent="0.15">
      <c r="A3" s="320" t="s">
        <v>183</v>
      </c>
      <c r="B3" s="359"/>
      <c r="C3" s="359"/>
      <c r="D3" s="321"/>
      <c r="E3" s="307" t="s">
        <v>409</v>
      </c>
      <c r="F3" s="308"/>
      <c r="G3" s="302"/>
      <c r="H3" s="307" t="s">
        <v>410</v>
      </c>
      <c r="I3" s="308"/>
      <c r="J3" s="302"/>
      <c r="K3" s="307" t="s">
        <v>411</v>
      </c>
      <c r="L3" s="308"/>
      <c r="M3" s="302"/>
      <c r="N3" s="307" t="s">
        <v>412</v>
      </c>
      <c r="O3" s="308"/>
      <c r="P3" s="302"/>
      <c r="Q3" s="351" t="s">
        <v>413</v>
      </c>
      <c r="R3" s="351"/>
      <c r="S3" s="352"/>
    </row>
    <row r="4" spans="1:33" ht="15.95" customHeight="1" x14ac:dyDescent="0.15">
      <c r="A4" s="324"/>
      <c r="B4" s="360"/>
      <c r="C4" s="360"/>
      <c r="D4" s="325"/>
      <c r="E4" s="169" t="s">
        <v>31</v>
      </c>
      <c r="F4" s="169" t="s">
        <v>32</v>
      </c>
      <c r="G4" s="169" t="s">
        <v>34</v>
      </c>
      <c r="H4" s="173" t="s">
        <v>31</v>
      </c>
      <c r="I4" s="173" t="s">
        <v>32</v>
      </c>
      <c r="J4" s="173" t="s">
        <v>34</v>
      </c>
      <c r="K4" s="173" t="s">
        <v>31</v>
      </c>
      <c r="L4" s="173" t="s">
        <v>32</v>
      </c>
      <c r="M4" s="173" t="s">
        <v>34</v>
      </c>
      <c r="N4" s="169" t="s">
        <v>31</v>
      </c>
      <c r="O4" s="173" t="s">
        <v>32</v>
      </c>
      <c r="P4" s="177" t="s">
        <v>34</v>
      </c>
      <c r="Q4" s="211" t="s">
        <v>31</v>
      </c>
      <c r="R4" s="185" t="s">
        <v>32</v>
      </c>
      <c r="S4" s="209" t="s">
        <v>34</v>
      </c>
    </row>
    <row r="5" spans="1:33" ht="5.25" customHeight="1" x14ac:dyDescent="0.15">
      <c r="A5" s="354" t="s">
        <v>184</v>
      </c>
      <c r="B5" s="174"/>
      <c r="C5" s="23"/>
      <c r="D5" s="2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12"/>
      <c r="R5" s="212"/>
      <c r="S5" s="213"/>
    </row>
    <row r="6" spans="1:33" ht="15" customHeight="1" x14ac:dyDescent="0.15">
      <c r="A6" s="355"/>
      <c r="B6" s="357" t="s">
        <v>185</v>
      </c>
      <c r="C6" s="330"/>
      <c r="D6" s="358"/>
      <c r="E6" s="21">
        <f>SUM(E7:E13)</f>
        <v>2445215</v>
      </c>
      <c r="F6" s="21">
        <v>2241649</v>
      </c>
      <c r="G6" s="126">
        <f>F6/F6*100</f>
        <v>100</v>
      </c>
      <c r="H6" s="21">
        <f>SUM(H7:H13)</f>
        <v>2018246</v>
      </c>
      <c r="I6" s="21">
        <f>SUM(I7:I13)</f>
        <v>1804481</v>
      </c>
      <c r="J6" s="126">
        <f>I6/I6*100</f>
        <v>100</v>
      </c>
      <c r="K6" s="21">
        <f>SUM(K7:K13)</f>
        <v>2018246</v>
      </c>
      <c r="L6" s="21">
        <f>SUM(L7:L14)</f>
        <v>1804481</v>
      </c>
      <c r="M6" s="126">
        <f>L6/L6*100</f>
        <v>100</v>
      </c>
      <c r="N6" s="21">
        <f>SUM(N7:N13)</f>
        <v>2077684</v>
      </c>
      <c r="O6" s="21">
        <f>SUM(O7:O14)</f>
        <v>1875860</v>
      </c>
      <c r="P6" s="126">
        <f>O6/O6*100</f>
        <v>100</v>
      </c>
      <c r="Q6" s="25">
        <f>SUM(Q7:Q13)</f>
        <v>2007031</v>
      </c>
      <c r="R6" s="25">
        <f>SUM(R7:R14)</f>
        <v>2016855</v>
      </c>
      <c r="S6" s="214">
        <f>R6/R6*100</f>
        <v>100</v>
      </c>
    </row>
    <row r="7" spans="1:33" ht="15" customHeight="1" x14ac:dyDescent="0.15">
      <c r="A7" s="355"/>
      <c r="B7" s="127"/>
      <c r="C7" s="171" t="s">
        <v>48</v>
      </c>
      <c r="D7" s="26"/>
      <c r="E7" s="21">
        <v>1021215</v>
      </c>
      <c r="F7" s="21">
        <v>1007778</v>
      </c>
      <c r="G7" s="126">
        <f>F7/F6*100</f>
        <v>44.956993713110307</v>
      </c>
      <c r="H7" s="21">
        <v>1016241</v>
      </c>
      <c r="I7" s="21">
        <v>998647</v>
      </c>
      <c r="J7" s="126">
        <f>I7/I6*100</f>
        <v>55.342616519653021</v>
      </c>
      <c r="K7" s="21">
        <v>1016241</v>
      </c>
      <c r="L7" s="21">
        <v>998647</v>
      </c>
      <c r="M7" s="126">
        <f>L7/L6*100</f>
        <v>55.342616519653021</v>
      </c>
      <c r="N7" s="21">
        <v>1030004</v>
      </c>
      <c r="O7" s="21">
        <v>1007208</v>
      </c>
      <c r="P7" s="126">
        <f>O7/O6*100</f>
        <v>53.693132749778769</v>
      </c>
      <c r="Q7" s="25">
        <v>1000357</v>
      </c>
      <c r="R7" s="25">
        <v>1001415</v>
      </c>
      <c r="S7" s="214">
        <f>R7/R6*100</f>
        <v>49.652305197944322</v>
      </c>
    </row>
    <row r="8" spans="1:33" ht="15" customHeight="1" x14ac:dyDescent="0.15">
      <c r="A8" s="355"/>
      <c r="B8" s="127"/>
      <c r="C8" s="171" t="s">
        <v>186</v>
      </c>
      <c r="D8" s="26"/>
      <c r="E8" s="21">
        <v>492914</v>
      </c>
      <c r="F8" s="21">
        <v>290608</v>
      </c>
      <c r="G8" s="126">
        <f>F8/F6*100</f>
        <v>12.964027820591003</v>
      </c>
      <c r="H8" s="21">
        <v>166064</v>
      </c>
      <c r="I8" s="21">
        <v>112413</v>
      </c>
      <c r="J8" s="126">
        <f>I8/I6*100</f>
        <v>6.2296582784745302</v>
      </c>
      <c r="K8" s="21">
        <v>166064</v>
      </c>
      <c r="L8" s="21">
        <v>112413</v>
      </c>
      <c r="M8" s="126">
        <f>L8/L6*100</f>
        <v>6.2296582784745302</v>
      </c>
      <c r="N8" s="21">
        <v>145451</v>
      </c>
      <c r="O8" s="21">
        <v>66538</v>
      </c>
      <c r="P8" s="126">
        <f>O8/O6*100</f>
        <v>3.5470664122056017</v>
      </c>
      <c r="Q8" s="25">
        <v>105913</v>
      </c>
      <c r="R8" s="25">
        <v>117008</v>
      </c>
      <c r="S8" s="214">
        <f>R8/R6*100</f>
        <v>5.8015077930738697</v>
      </c>
    </row>
    <row r="9" spans="1:33" ht="15" customHeight="1" x14ac:dyDescent="0.15">
      <c r="A9" s="355"/>
      <c r="B9" s="127"/>
      <c r="C9" s="171" t="s">
        <v>50</v>
      </c>
      <c r="D9" s="26"/>
      <c r="E9" s="21">
        <v>0</v>
      </c>
      <c r="F9" s="21">
        <v>89100</v>
      </c>
      <c r="G9" s="126">
        <f>F9/F6*100</f>
        <v>3.9747525147781833</v>
      </c>
      <c r="H9" s="21">
        <v>93900</v>
      </c>
      <c r="I9" s="21">
        <v>42640</v>
      </c>
      <c r="J9" s="126">
        <f>I9/I6*100</f>
        <v>2.3630063159434762</v>
      </c>
      <c r="K9" s="21">
        <v>93900</v>
      </c>
      <c r="L9" s="21">
        <v>42640</v>
      </c>
      <c r="M9" s="126">
        <f>L9/L6*100</f>
        <v>2.3630063159434762</v>
      </c>
      <c r="N9" s="21">
        <v>107060</v>
      </c>
      <c r="O9" s="21">
        <v>87435</v>
      </c>
      <c r="P9" s="126">
        <f>O9/O6*100</f>
        <v>4.6610621261714629</v>
      </c>
      <c r="Q9" s="25">
        <v>59225</v>
      </c>
      <c r="R9" s="25">
        <v>49785</v>
      </c>
      <c r="S9" s="214">
        <f>R9/R6*100</f>
        <v>2.4684471615460706</v>
      </c>
    </row>
    <row r="10" spans="1:33" ht="15" customHeight="1" x14ac:dyDescent="0.15">
      <c r="A10" s="355"/>
      <c r="B10" s="127"/>
      <c r="C10" s="171" t="s">
        <v>187</v>
      </c>
      <c r="D10" s="26"/>
      <c r="E10" s="21">
        <v>424537</v>
      </c>
      <c r="F10" s="21">
        <v>424537</v>
      </c>
      <c r="G10" s="126">
        <f>F10/F6*100</f>
        <v>18.938602787501519</v>
      </c>
      <c r="H10" s="21">
        <v>372026</v>
      </c>
      <c r="I10" s="21">
        <v>372026</v>
      </c>
      <c r="J10" s="126">
        <f>I10/I6*100</f>
        <v>20.616786765834608</v>
      </c>
      <c r="K10" s="21">
        <v>372026</v>
      </c>
      <c r="L10" s="21">
        <v>372026</v>
      </c>
      <c r="M10" s="126">
        <f>L10/L6*100</f>
        <v>20.616786765834608</v>
      </c>
      <c r="N10" s="21">
        <v>417044</v>
      </c>
      <c r="O10" s="21">
        <v>417044</v>
      </c>
      <c r="P10" s="126">
        <f>O10/O6*100</f>
        <v>22.232149520753147</v>
      </c>
      <c r="Q10" s="25">
        <v>544423</v>
      </c>
      <c r="R10" s="25">
        <v>544423</v>
      </c>
      <c r="S10" s="214">
        <f>R10/R6*100</f>
        <v>26.993660922574996</v>
      </c>
    </row>
    <row r="11" spans="1:33" ht="15" customHeight="1" x14ac:dyDescent="0.15">
      <c r="A11" s="355"/>
      <c r="B11" s="127"/>
      <c r="C11" s="171" t="s">
        <v>188</v>
      </c>
      <c r="D11" s="26"/>
      <c r="E11" s="21">
        <v>24125</v>
      </c>
      <c r="F11" s="21">
        <v>24124</v>
      </c>
      <c r="G11" s="126">
        <f>F11/F6*100</f>
        <v>1.0761720501291683</v>
      </c>
      <c r="H11" s="21">
        <v>32444</v>
      </c>
      <c r="I11" s="21">
        <v>32444</v>
      </c>
      <c r="J11" s="126">
        <f>I11/I6*100</f>
        <v>1.7979685017464855</v>
      </c>
      <c r="K11" s="21">
        <v>32444</v>
      </c>
      <c r="L11" s="21">
        <v>32444</v>
      </c>
      <c r="M11" s="126">
        <f>L11/L6*100</f>
        <v>1.7979685017464855</v>
      </c>
      <c r="N11" s="21">
        <v>37346</v>
      </c>
      <c r="O11" s="21">
        <v>37345</v>
      </c>
      <c r="P11" s="126">
        <f>O11/O6*100</f>
        <v>1.9908202104634676</v>
      </c>
      <c r="Q11" s="25">
        <v>44533</v>
      </c>
      <c r="R11" s="25">
        <v>44533</v>
      </c>
      <c r="S11" s="214">
        <f>R11/R6*100</f>
        <v>2.2080417283344613</v>
      </c>
    </row>
    <row r="12" spans="1:33" ht="15" customHeight="1" x14ac:dyDescent="0.15">
      <c r="A12" s="355"/>
      <c r="B12" s="127"/>
      <c r="C12" s="171" t="s">
        <v>189</v>
      </c>
      <c r="D12" s="26"/>
      <c r="E12" s="21">
        <v>1264</v>
      </c>
      <c r="F12" s="21">
        <v>6401</v>
      </c>
      <c r="G12" s="126">
        <f>F12/F6*100</f>
        <v>0.28554871882261679</v>
      </c>
      <c r="H12" s="21">
        <v>1271</v>
      </c>
      <c r="I12" s="21">
        <v>6811</v>
      </c>
      <c r="J12" s="126">
        <f>I12/I6*100</f>
        <v>0.3774492499505398</v>
      </c>
      <c r="K12" s="21">
        <v>1271</v>
      </c>
      <c r="L12" s="21">
        <v>6811</v>
      </c>
      <c r="M12" s="126">
        <f>L12/L6*100</f>
        <v>0.3774492499505398</v>
      </c>
      <c r="N12" s="21">
        <v>779</v>
      </c>
      <c r="O12" s="21">
        <v>1690</v>
      </c>
      <c r="P12" s="126">
        <f>O12/O6*100</f>
        <v>9.0092011130894628E-2</v>
      </c>
      <c r="Q12" s="25">
        <v>780</v>
      </c>
      <c r="R12" s="25">
        <v>17191</v>
      </c>
      <c r="S12" s="214">
        <f>R12/R6*100</f>
        <v>0.85236667980593561</v>
      </c>
    </row>
    <row r="13" spans="1:33" ht="15" customHeight="1" x14ac:dyDescent="0.15">
      <c r="A13" s="355"/>
      <c r="B13" s="127"/>
      <c r="C13" s="171" t="s">
        <v>190</v>
      </c>
      <c r="D13" s="26"/>
      <c r="E13" s="21">
        <v>481160</v>
      </c>
      <c r="F13" s="21">
        <v>399100</v>
      </c>
      <c r="G13" s="126">
        <f>F13/F6*100</f>
        <v>17.803857785050202</v>
      </c>
      <c r="H13" s="21">
        <v>336300</v>
      </c>
      <c r="I13" s="21">
        <v>239500</v>
      </c>
      <c r="J13" s="126">
        <f>I13/I6*100</f>
        <v>13.27251436839734</v>
      </c>
      <c r="K13" s="21">
        <v>336300</v>
      </c>
      <c r="L13" s="21">
        <v>239500</v>
      </c>
      <c r="M13" s="126">
        <f>L13/L6*100</f>
        <v>13.27251436839734</v>
      </c>
      <c r="N13" s="21">
        <v>340000</v>
      </c>
      <c r="O13" s="21">
        <v>258600</v>
      </c>
      <c r="P13" s="126">
        <f>O13/O6*100</f>
        <v>13.785676969496658</v>
      </c>
      <c r="Q13" s="25">
        <v>251800</v>
      </c>
      <c r="R13" s="25">
        <v>242500</v>
      </c>
      <c r="S13" s="214">
        <f>R13/R6*100</f>
        <v>12.023670516720339</v>
      </c>
    </row>
    <row r="14" spans="1:33" ht="3.75" customHeight="1" x14ac:dyDescent="0.15">
      <c r="A14" s="356"/>
      <c r="B14" s="128"/>
      <c r="C14" s="129"/>
      <c r="D14" s="130"/>
      <c r="E14" s="21"/>
      <c r="F14" s="21"/>
      <c r="G14" s="33"/>
      <c r="H14" s="21"/>
      <c r="I14" s="21"/>
      <c r="J14" s="33"/>
      <c r="K14" s="21"/>
      <c r="L14" s="21"/>
      <c r="M14" s="33"/>
      <c r="N14" s="21"/>
      <c r="O14" s="21"/>
      <c r="P14" s="33"/>
      <c r="Q14" s="25"/>
      <c r="R14" s="25"/>
      <c r="S14" s="215"/>
    </row>
    <row r="15" spans="1:33" ht="3.75" customHeight="1" x14ac:dyDescent="0.15">
      <c r="A15" s="175"/>
      <c r="B15" s="131"/>
      <c r="C15" s="132"/>
      <c r="D15" s="133"/>
      <c r="E15" s="11"/>
      <c r="F15" s="11"/>
      <c r="G15" s="33"/>
      <c r="H15" s="11"/>
      <c r="I15" s="11"/>
      <c r="J15" s="33"/>
      <c r="K15" s="11"/>
      <c r="L15" s="11"/>
      <c r="M15" s="33"/>
      <c r="N15" s="11"/>
      <c r="O15" s="11"/>
      <c r="P15" s="33"/>
      <c r="Q15" s="216"/>
      <c r="R15" s="216"/>
      <c r="S15" s="215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</row>
    <row r="16" spans="1:33" ht="15" customHeight="1" x14ac:dyDescent="0.15">
      <c r="A16" s="355" t="s">
        <v>191</v>
      </c>
      <c r="B16" s="357" t="s">
        <v>192</v>
      </c>
      <c r="C16" s="330"/>
      <c r="D16" s="358"/>
      <c r="E16" s="21">
        <f>SUM(E17:E20)</f>
        <v>2445215</v>
      </c>
      <c r="F16" s="21">
        <f>SUM(F17:F20)</f>
        <v>2209205</v>
      </c>
      <c r="G16" s="126">
        <f>F16/F16*100</f>
        <v>100</v>
      </c>
      <c r="H16" s="21">
        <f>SUM(H17:H20)</f>
        <v>2018246</v>
      </c>
      <c r="I16" s="21">
        <f>SUM(I17:I20)</f>
        <v>1767136</v>
      </c>
      <c r="J16" s="126">
        <f>I16/I16*100</f>
        <v>100</v>
      </c>
      <c r="K16" s="21">
        <f>SUM(K17:K20)</f>
        <v>2018246</v>
      </c>
      <c r="L16" s="21">
        <f>SUM(L17:L20)</f>
        <v>1767136</v>
      </c>
      <c r="M16" s="126">
        <f>L16/L16*100</f>
        <v>100</v>
      </c>
      <c r="N16" s="21">
        <f>SUM(N17:N20)</f>
        <v>2077684</v>
      </c>
      <c r="O16" s="21">
        <f>SUM(O17:O20)</f>
        <v>1831327</v>
      </c>
      <c r="P16" s="126">
        <f>O16/O16*100</f>
        <v>100</v>
      </c>
      <c r="Q16" s="25">
        <f>SUM(Q17:Q20)</f>
        <v>2007031</v>
      </c>
      <c r="R16" s="25">
        <f>SUM(R17:R20)</f>
        <v>1845874</v>
      </c>
      <c r="S16" s="214">
        <f>R16/R16*100</f>
        <v>100</v>
      </c>
    </row>
    <row r="17" spans="1:24" ht="15" customHeight="1" x14ac:dyDescent="0.15">
      <c r="A17" s="355"/>
      <c r="B17" s="134"/>
      <c r="C17" s="171" t="s">
        <v>193</v>
      </c>
      <c r="D17" s="26"/>
      <c r="E17" s="21">
        <v>1921077</v>
      </c>
      <c r="F17" s="21">
        <v>1700732</v>
      </c>
      <c r="G17" s="126">
        <f>F17/F16*100</f>
        <v>76.983892395680797</v>
      </c>
      <c r="H17" s="21">
        <v>1523392</v>
      </c>
      <c r="I17" s="21">
        <v>1287334</v>
      </c>
      <c r="J17" s="126">
        <f>I17/I16*100</f>
        <v>72.848609275120864</v>
      </c>
      <c r="K17" s="21">
        <v>1523392</v>
      </c>
      <c r="L17" s="21">
        <v>1287334</v>
      </c>
      <c r="M17" s="126">
        <f>L17/L16*100</f>
        <v>72.848609275120864</v>
      </c>
      <c r="N17" s="21">
        <v>1601159</v>
      </c>
      <c r="O17" s="21">
        <v>1369368</v>
      </c>
      <c r="P17" s="126">
        <f>O17/O16*100</f>
        <v>74.774630636691313</v>
      </c>
      <c r="Q17" s="25">
        <v>1552600</v>
      </c>
      <c r="R17" s="25">
        <v>1396468</v>
      </c>
      <c r="S17" s="214">
        <f>R17/R16*100</f>
        <v>75.653484474021511</v>
      </c>
    </row>
    <row r="18" spans="1:24" ht="15" customHeight="1" x14ac:dyDescent="0.15">
      <c r="A18" s="355"/>
      <c r="B18" s="134"/>
      <c r="C18" s="171" t="s">
        <v>194</v>
      </c>
      <c r="D18" s="26"/>
      <c r="E18" s="21">
        <v>511880</v>
      </c>
      <c r="F18" s="21">
        <v>508473</v>
      </c>
      <c r="G18" s="126">
        <f>F18/F16*100</f>
        <v>23.016107604319199</v>
      </c>
      <c r="H18" s="21">
        <v>479854</v>
      </c>
      <c r="I18" s="21">
        <v>479802</v>
      </c>
      <c r="J18" s="126">
        <f>I18/I16*100</f>
        <v>27.151390724879125</v>
      </c>
      <c r="K18" s="21">
        <v>479854</v>
      </c>
      <c r="L18" s="21">
        <v>479802</v>
      </c>
      <c r="M18" s="126">
        <f>L18/L16*100</f>
        <v>27.151390724879125</v>
      </c>
      <c r="N18" s="21">
        <v>461977</v>
      </c>
      <c r="O18" s="21">
        <v>461959</v>
      </c>
      <c r="P18" s="126">
        <f>O18/O16*100</f>
        <v>25.22536936330868</v>
      </c>
      <c r="Q18" s="25">
        <v>449431</v>
      </c>
      <c r="R18" s="25">
        <v>449406</v>
      </c>
      <c r="S18" s="214">
        <f>R18/R16*100</f>
        <v>24.346515525978479</v>
      </c>
    </row>
    <row r="19" spans="1:24" ht="15" customHeight="1" x14ac:dyDescent="0.15">
      <c r="A19" s="355"/>
      <c r="B19" s="134"/>
      <c r="C19" s="171" t="s">
        <v>195</v>
      </c>
      <c r="D19" s="26"/>
      <c r="E19" s="21">
        <v>0</v>
      </c>
      <c r="F19" s="21">
        <v>0</v>
      </c>
      <c r="G19" s="126">
        <f>F19/F16*100</f>
        <v>0</v>
      </c>
      <c r="H19" s="21">
        <v>0</v>
      </c>
      <c r="I19" s="21">
        <v>0</v>
      </c>
      <c r="J19" s="126">
        <f t="shared" ref="J19:J20" si="0">I19/$O$16*100</f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5">
        <v>0</v>
      </c>
      <c r="R19" s="25">
        <v>0</v>
      </c>
      <c r="S19" s="217">
        <v>0</v>
      </c>
    </row>
    <row r="20" spans="1:24" ht="15" customHeight="1" x14ac:dyDescent="0.15">
      <c r="A20" s="355"/>
      <c r="B20" s="134"/>
      <c r="C20" s="171" t="s">
        <v>196</v>
      </c>
      <c r="D20" s="26"/>
      <c r="E20" s="21">
        <v>12258</v>
      </c>
      <c r="F20" s="21">
        <v>0</v>
      </c>
      <c r="G20" s="126">
        <f>F20/F16*100</f>
        <v>0</v>
      </c>
      <c r="H20" s="21">
        <v>15000</v>
      </c>
      <c r="I20" s="21">
        <v>0</v>
      </c>
      <c r="J20" s="126">
        <f t="shared" si="0"/>
        <v>0</v>
      </c>
      <c r="K20" s="21">
        <v>15000</v>
      </c>
      <c r="L20" s="21">
        <v>0</v>
      </c>
      <c r="M20" s="21">
        <v>0</v>
      </c>
      <c r="N20" s="21">
        <v>14548</v>
      </c>
      <c r="O20" s="21">
        <v>0</v>
      </c>
      <c r="P20" s="21">
        <v>0</v>
      </c>
      <c r="Q20" s="25">
        <v>5000</v>
      </c>
      <c r="R20" s="25">
        <v>0</v>
      </c>
      <c r="S20" s="217">
        <v>0</v>
      </c>
    </row>
    <row r="21" spans="1:24" ht="5.25" customHeight="1" x14ac:dyDescent="0.15">
      <c r="A21" s="176"/>
      <c r="B21" s="172"/>
      <c r="C21" s="129"/>
      <c r="D21" s="135"/>
      <c r="E21" s="21"/>
      <c r="F21" s="21"/>
      <c r="G21" s="125"/>
      <c r="H21" s="33"/>
      <c r="I21" s="33"/>
      <c r="J21" s="33"/>
      <c r="K21" s="33"/>
      <c r="L21" s="33"/>
      <c r="M21" s="33"/>
      <c r="N21" s="33"/>
      <c r="O21" s="33"/>
      <c r="P21" s="33"/>
      <c r="Q21" s="218"/>
      <c r="R21" s="218"/>
      <c r="S21" s="215"/>
      <c r="T21" s="33"/>
      <c r="U21" s="33"/>
      <c r="V21" s="33"/>
      <c r="W21" s="33"/>
      <c r="X21" s="33"/>
    </row>
    <row r="22" spans="1:24" ht="15" customHeight="1" thickBot="1" x14ac:dyDescent="0.2">
      <c r="A22" s="68"/>
      <c r="B22" s="136"/>
      <c r="C22" s="137" t="s">
        <v>197</v>
      </c>
      <c r="D22" s="107"/>
      <c r="E22" s="87"/>
      <c r="F22" s="160">
        <f>F6-F16</f>
        <v>32444</v>
      </c>
      <c r="G22" s="138" t="s">
        <v>198</v>
      </c>
      <c r="H22" s="90"/>
      <c r="I22" s="160">
        <f>I6-I16</f>
        <v>37345</v>
      </c>
      <c r="J22" s="138" t="s">
        <v>198</v>
      </c>
      <c r="K22" s="90"/>
      <c r="L22" s="160">
        <f>L6-L16</f>
        <v>37345</v>
      </c>
      <c r="M22" s="138" t="s">
        <v>198</v>
      </c>
      <c r="N22" s="90"/>
      <c r="O22" s="160">
        <f>O6-O16</f>
        <v>44533</v>
      </c>
      <c r="P22" s="138" t="s">
        <v>198</v>
      </c>
      <c r="Q22" s="109"/>
      <c r="R22" s="109">
        <f>R6-R16</f>
        <v>170981</v>
      </c>
      <c r="S22" s="219" t="s">
        <v>198</v>
      </c>
    </row>
    <row r="23" spans="1:24" ht="15" customHeight="1" x14ac:dyDescent="0.15">
      <c r="A23" s="17" t="s">
        <v>360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M23" s="17"/>
      <c r="P23" s="84"/>
      <c r="S23" s="84" t="s">
        <v>199</v>
      </c>
    </row>
    <row r="24" spans="1:24" ht="15" customHeight="1" x14ac:dyDescent="0.15">
      <c r="A24" s="17" t="s">
        <v>200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24" ht="15" customHeight="1" thickBot="1" x14ac:dyDescent="0.2">
      <c r="A25" s="17" t="s">
        <v>342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P25" s="124"/>
      <c r="S25" s="124" t="s">
        <v>1</v>
      </c>
    </row>
    <row r="26" spans="1:24" ht="15.95" customHeight="1" x14ac:dyDescent="0.15">
      <c r="A26" s="298" t="s">
        <v>183</v>
      </c>
      <c r="B26" s="299"/>
      <c r="C26" s="299"/>
      <c r="D26" s="299"/>
      <c r="E26" s="299" t="s">
        <v>414</v>
      </c>
      <c r="F26" s="299"/>
      <c r="G26" s="299"/>
      <c r="H26" s="299" t="s">
        <v>410</v>
      </c>
      <c r="I26" s="299"/>
      <c r="J26" s="299"/>
      <c r="K26" s="307" t="s">
        <v>366</v>
      </c>
      <c r="L26" s="308"/>
      <c r="M26" s="302"/>
      <c r="N26" s="307" t="s">
        <v>365</v>
      </c>
      <c r="O26" s="308"/>
      <c r="P26" s="353"/>
      <c r="Q26" s="348" t="s">
        <v>379</v>
      </c>
      <c r="R26" s="349"/>
      <c r="S26" s="350"/>
    </row>
    <row r="27" spans="1:24" ht="15.95" customHeight="1" x14ac:dyDescent="0.15">
      <c r="A27" s="300"/>
      <c r="B27" s="301"/>
      <c r="C27" s="301"/>
      <c r="D27" s="301"/>
      <c r="E27" s="173" t="s">
        <v>31</v>
      </c>
      <c r="F27" s="173" t="s">
        <v>32</v>
      </c>
      <c r="G27" s="169" t="s">
        <v>34</v>
      </c>
      <c r="H27" s="173" t="s">
        <v>31</v>
      </c>
      <c r="I27" s="173" t="s">
        <v>32</v>
      </c>
      <c r="J27" s="173" t="s">
        <v>34</v>
      </c>
      <c r="K27" s="173" t="s">
        <v>31</v>
      </c>
      <c r="L27" s="173" t="s">
        <v>32</v>
      </c>
      <c r="M27" s="173" t="s">
        <v>34</v>
      </c>
      <c r="N27" s="173" t="s">
        <v>31</v>
      </c>
      <c r="O27" s="173" t="s">
        <v>32</v>
      </c>
      <c r="P27" s="177" t="s">
        <v>34</v>
      </c>
      <c r="Q27" s="188" t="s">
        <v>31</v>
      </c>
      <c r="R27" s="185" t="s">
        <v>32</v>
      </c>
      <c r="S27" s="209" t="s">
        <v>34</v>
      </c>
    </row>
    <row r="28" spans="1:24" ht="5.25" customHeight="1" x14ac:dyDescent="0.15">
      <c r="A28" s="354" t="s">
        <v>201</v>
      </c>
      <c r="B28" s="174"/>
      <c r="C28" s="23"/>
      <c r="D28" s="24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12"/>
      <c r="R28" s="212"/>
      <c r="S28" s="213"/>
    </row>
    <row r="29" spans="1:24" ht="15" customHeight="1" x14ac:dyDescent="0.15">
      <c r="A29" s="355"/>
      <c r="B29" s="357" t="s">
        <v>202</v>
      </c>
      <c r="C29" s="330"/>
      <c r="D29" s="358"/>
      <c r="E29" s="21">
        <f>SUM(E30:E41)</f>
        <v>14302108</v>
      </c>
      <c r="F29" s="21">
        <f>SUM(F30:F41)</f>
        <v>13958728</v>
      </c>
      <c r="G29" s="139">
        <v>100</v>
      </c>
      <c r="H29" s="21">
        <f>SUM(H30:H41)</f>
        <v>14702857</v>
      </c>
      <c r="I29" s="21">
        <f>SUM(I30:I41)</f>
        <v>13909493</v>
      </c>
      <c r="J29" s="139">
        <v>100</v>
      </c>
      <c r="K29" s="21">
        <f>SUM(K30:K41)</f>
        <v>14702857</v>
      </c>
      <c r="L29" s="21">
        <f>SUM(L30:L41)</f>
        <v>13909493</v>
      </c>
      <c r="M29" s="126">
        <f>ROUND(L29/L29,5)*100</f>
        <v>100</v>
      </c>
      <c r="N29" s="21">
        <f>SUM(N30:N41)</f>
        <v>15034510</v>
      </c>
      <c r="O29" s="21">
        <f>SUM(O30:O41)</f>
        <v>14142349</v>
      </c>
      <c r="P29" s="126">
        <f>ROUND(O29/O29,5)*100</f>
        <v>100</v>
      </c>
      <c r="Q29" s="220">
        <f>SUM(Q30:Q41)</f>
        <v>17300077</v>
      </c>
      <c r="R29" s="220">
        <f>SUM(R30:R41)</f>
        <v>16120057</v>
      </c>
      <c r="S29" s="214">
        <f>ROUND(R29/R29,5)*100</f>
        <v>100</v>
      </c>
    </row>
    <row r="30" spans="1:24" ht="15" customHeight="1" x14ac:dyDescent="0.15">
      <c r="A30" s="355"/>
      <c r="B30" s="27"/>
      <c r="C30" s="171" t="s">
        <v>203</v>
      </c>
      <c r="D30" s="18"/>
      <c r="E30" s="28">
        <v>2287523</v>
      </c>
      <c r="F30" s="21">
        <v>2234506</v>
      </c>
      <c r="G30" s="125">
        <f>ROUND(F30/F29,5)*100</f>
        <v>16.007999999999999</v>
      </c>
      <c r="H30" s="28">
        <v>2361339</v>
      </c>
      <c r="I30" s="21">
        <v>2187155</v>
      </c>
      <c r="J30" s="125">
        <f>ROUND(I30/I29,5)*100</f>
        <v>15.723999999999998</v>
      </c>
      <c r="K30" s="28">
        <v>2361339</v>
      </c>
      <c r="L30" s="21">
        <v>2187155</v>
      </c>
      <c r="M30" s="126">
        <f>ROUND(L30/L29,5)*100</f>
        <v>15.723999999999998</v>
      </c>
      <c r="N30" s="28">
        <v>2191192</v>
      </c>
      <c r="O30" s="21">
        <v>2158944</v>
      </c>
      <c r="P30" s="126">
        <f>ROUND(O30/O29,5)*100</f>
        <v>15.265999999999998</v>
      </c>
      <c r="Q30" s="220">
        <v>2388577</v>
      </c>
      <c r="R30" s="220">
        <v>2237223</v>
      </c>
      <c r="S30" s="214">
        <f>ROUND(R30/R29,5)*100</f>
        <v>13.879</v>
      </c>
    </row>
    <row r="31" spans="1:24" ht="15" customHeight="1" x14ac:dyDescent="0.15">
      <c r="A31" s="355"/>
      <c r="B31" s="27"/>
      <c r="C31" s="171" t="s">
        <v>48</v>
      </c>
      <c r="D31" s="18"/>
      <c r="E31" s="28">
        <v>4020</v>
      </c>
      <c r="F31" s="21">
        <v>3899</v>
      </c>
      <c r="G31" s="125">
        <f>ROUND(F31/F29,5)*100</f>
        <v>2.7999999999999997E-2</v>
      </c>
      <c r="H31" s="28">
        <v>4127</v>
      </c>
      <c r="I31" s="21">
        <v>3923</v>
      </c>
      <c r="J31" s="125">
        <f>ROUND(I31/I29,5)*100</f>
        <v>2.7999999999999997E-2</v>
      </c>
      <c r="K31" s="28">
        <v>4127</v>
      </c>
      <c r="L31" s="21">
        <v>3923</v>
      </c>
      <c r="M31" s="162">
        <f>ROUND(L31/L29,5)*100</f>
        <v>2.7999999999999997E-2</v>
      </c>
      <c r="N31" s="28">
        <v>3898</v>
      </c>
      <c r="O31" s="21">
        <v>3948</v>
      </c>
      <c r="P31" s="162">
        <f>ROUND(O31/O29,5)*100</f>
        <v>2.7999999999999997E-2</v>
      </c>
      <c r="Q31" s="220">
        <v>3922</v>
      </c>
      <c r="R31" s="220">
        <v>3672</v>
      </c>
      <c r="S31" s="214">
        <f>ROUND(R31/R29,5)*100</f>
        <v>2.3E-2</v>
      </c>
    </row>
    <row r="32" spans="1:24" ht="15" customHeight="1" x14ac:dyDescent="0.15">
      <c r="A32" s="355"/>
      <c r="B32" s="27"/>
      <c r="C32" s="171" t="s">
        <v>186</v>
      </c>
      <c r="D32" s="18"/>
      <c r="E32" s="28">
        <v>5035956</v>
      </c>
      <c r="F32" s="21">
        <v>5097513</v>
      </c>
      <c r="G32" s="125">
        <f>ROUND(F32/F29,5)*100</f>
        <v>36.518000000000001</v>
      </c>
      <c r="H32" s="28">
        <v>5670934</v>
      </c>
      <c r="I32" s="21">
        <v>5342390</v>
      </c>
      <c r="J32" s="125">
        <f>ROUND(I32/I29,5)*100</f>
        <v>38.408000000000001</v>
      </c>
      <c r="K32" s="28">
        <v>5670934</v>
      </c>
      <c r="L32" s="21">
        <v>5342390</v>
      </c>
      <c r="M32" s="126">
        <f>ROUND(L32/L29,5)*100</f>
        <v>38.408000000000001</v>
      </c>
      <c r="N32" s="28">
        <v>5497007</v>
      </c>
      <c r="O32" s="21">
        <v>5838479</v>
      </c>
      <c r="P32" s="126">
        <f>ROUND(O32/O29,5)*100</f>
        <v>41.283999999999999</v>
      </c>
      <c r="Q32" s="220">
        <v>5453873</v>
      </c>
      <c r="R32" s="220">
        <v>5387839</v>
      </c>
      <c r="S32" s="214">
        <f>ROUND(R32/R29,5)*100</f>
        <v>33.423000000000002</v>
      </c>
    </row>
    <row r="33" spans="1:29" ht="15" customHeight="1" x14ac:dyDescent="0.15">
      <c r="A33" s="355"/>
      <c r="B33" s="27"/>
      <c r="C33" s="171" t="s">
        <v>204</v>
      </c>
      <c r="D33" s="18"/>
      <c r="E33" s="28">
        <v>469208</v>
      </c>
      <c r="F33" s="21">
        <v>442724</v>
      </c>
      <c r="G33" s="125">
        <f>ROUND(F33/F29,5)*100</f>
        <v>3.1719999999999997</v>
      </c>
      <c r="H33" s="28">
        <v>447479</v>
      </c>
      <c r="I33" s="21">
        <v>411907</v>
      </c>
      <c r="J33" s="125">
        <f>ROUND(I33/I29,5)*100</f>
        <v>2.9610000000000003</v>
      </c>
      <c r="K33" s="28">
        <v>447479</v>
      </c>
      <c r="L33" s="21">
        <v>411907</v>
      </c>
      <c r="M33" s="126">
        <f>ROUND(L33/L29,5)*100</f>
        <v>2.9610000000000003</v>
      </c>
      <c r="N33" s="28">
        <v>436914</v>
      </c>
      <c r="O33" s="21">
        <v>411157</v>
      </c>
      <c r="P33" s="126">
        <f>ROUND(O33/O29,5)*100</f>
        <v>2.907</v>
      </c>
      <c r="Q33" s="220">
        <v>234689</v>
      </c>
      <c r="R33" s="220">
        <v>224157</v>
      </c>
      <c r="S33" s="214">
        <f>ROUND(R33/R29,5)*100</f>
        <v>1.391</v>
      </c>
    </row>
    <row r="34" spans="1:29" ht="15" customHeight="1" x14ac:dyDescent="0.15">
      <c r="A34" s="355"/>
      <c r="B34" s="27"/>
      <c r="C34" s="171" t="s">
        <v>205</v>
      </c>
      <c r="D34" s="18"/>
      <c r="E34" s="28">
        <v>870517</v>
      </c>
      <c r="F34" s="21">
        <v>870518</v>
      </c>
      <c r="G34" s="125">
        <v>6.3</v>
      </c>
      <c r="H34" s="28">
        <v>558682</v>
      </c>
      <c r="I34" s="21">
        <v>558683</v>
      </c>
      <c r="J34" s="125">
        <f>ROUND(I34/I29,5)*100</f>
        <v>4.0169999999999995</v>
      </c>
      <c r="K34" s="28">
        <v>558682</v>
      </c>
      <c r="L34" s="21">
        <v>558683</v>
      </c>
      <c r="M34" s="126">
        <f>ROUND(L34/L29,5)*100</f>
        <v>4.0169999999999995</v>
      </c>
      <c r="N34" s="28">
        <v>489481</v>
      </c>
      <c r="O34" s="21">
        <v>489482</v>
      </c>
      <c r="P34" s="126">
        <f>ROUND(O34/O29,5)*100</f>
        <v>3.4610000000000003</v>
      </c>
      <c r="Q34" s="220">
        <v>737013</v>
      </c>
      <c r="R34" s="220">
        <v>737014</v>
      </c>
      <c r="S34" s="214">
        <f>ROUND(R34/R29,5)*100</f>
        <v>4.5720000000000001</v>
      </c>
    </row>
    <row r="35" spans="1:29" ht="15" customHeight="1" x14ac:dyDescent="0.15">
      <c r="A35" s="355"/>
      <c r="B35" s="27"/>
      <c r="C35" s="171" t="s">
        <v>50</v>
      </c>
      <c r="D35" s="18"/>
      <c r="E35" s="28">
        <v>999467</v>
      </c>
      <c r="F35" s="21">
        <v>966402</v>
      </c>
      <c r="G35" s="125">
        <f>ROUND(F35/F29,5)*100</f>
        <v>6.923</v>
      </c>
      <c r="H35" s="28">
        <v>1072562</v>
      </c>
      <c r="I35" s="21">
        <v>1002542</v>
      </c>
      <c r="J35" s="125">
        <f>ROUND(I35/I29,5)*100</f>
        <v>7.2080000000000002</v>
      </c>
      <c r="K35" s="28">
        <v>1072562</v>
      </c>
      <c r="L35" s="21">
        <v>1002542</v>
      </c>
      <c r="M35" s="126">
        <f>ROUND(L35/L29,5)*100</f>
        <v>7.2080000000000002</v>
      </c>
      <c r="N35" s="28">
        <v>1017838</v>
      </c>
      <c r="O35" s="21">
        <v>1062432</v>
      </c>
      <c r="P35" s="126">
        <f>ROUND(O35/O29,5)*100</f>
        <v>7.5120000000000005</v>
      </c>
      <c r="Q35" s="220">
        <v>1101593</v>
      </c>
      <c r="R35" s="220">
        <v>967682</v>
      </c>
      <c r="S35" s="214">
        <f>ROUND(R35/R29,5)*100</f>
        <v>6.0030000000000001</v>
      </c>
    </row>
    <row r="36" spans="1:29" ht="15" customHeight="1" x14ac:dyDescent="0.15">
      <c r="A36" s="355"/>
      <c r="B36" s="27"/>
      <c r="C36" s="171" t="s">
        <v>206</v>
      </c>
      <c r="D36" s="18"/>
      <c r="E36" s="28">
        <v>1</v>
      </c>
      <c r="F36" s="21">
        <v>0</v>
      </c>
      <c r="G36" s="125">
        <f>ROUND(F36/F29,5)*100</f>
        <v>0</v>
      </c>
      <c r="H36" s="28">
        <v>1</v>
      </c>
      <c r="I36" s="21">
        <v>0</v>
      </c>
      <c r="J36" s="125">
        <f>ROUND(I36/I29,5)*100</f>
        <v>0</v>
      </c>
      <c r="K36" s="28">
        <v>1</v>
      </c>
      <c r="L36" s="21">
        <v>0</v>
      </c>
      <c r="M36" s="21">
        <v>0</v>
      </c>
      <c r="N36" s="28">
        <v>1</v>
      </c>
      <c r="O36" s="21">
        <v>0</v>
      </c>
      <c r="P36" s="21">
        <v>0</v>
      </c>
      <c r="Q36" s="220">
        <v>1</v>
      </c>
      <c r="R36" s="220">
        <v>0</v>
      </c>
      <c r="S36" s="217">
        <v>0</v>
      </c>
    </row>
    <row r="37" spans="1:29" ht="15" customHeight="1" x14ac:dyDescent="0.15">
      <c r="A37" s="355"/>
      <c r="B37" s="27"/>
      <c r="C37" s="171" t="s">
        <v>207</v>
      </c>
      <c r="D37" s="18"/>
      <c r="E37" s="28">
        <v>2518699</v>
      </c>
      <c r="F37" s="21">
        <v>2204447</v>
      </c>
      <c r="G37" s="125">
        <f>ROUND(F37/F29,5)*100</f>
        <v>15.792999999999999</v>
      </c>
      <c r="H37" s="28">
        <v>2444880</v>
      </c>
      <c r="I37" s="21">
        <v>2233492</v>
      </c>
      <c r="J37" s="125">
        <f>ROUND(I37/I29,5)*100</f>
        <v>16.056999999999999</v>
      </c>
      <c r="K37" s="28">
        <v>2444880</v>
      </c>
      <c r="L37" s="21">
        <v>2233492</v>
      </c>
      <c r="M37" s="126">
        <f>ROUND(L37/L29,5)*100</f>
        <v>16.056999999999999</v>
      </c>
      <c r="N37" s="28">
        <v>2498926</v>
      </c>
      <c r="O37" s="21">
        <v>2412813</v>
      </c>
      <c r="P37" s="126">
        <f>ROUND(O37/O29,5)*100</f>
        <v>17.061</v>
      </c>
      <c r="Q37" s="220">
        <v>4805814</v>
      </c>
      <c r="R37" s="220">
        <v>4518316</v>
      </c>
      <c r="S37" s="214">
        <f>ROUND(R37/R29,5)*100</f>
        <v>28.029</v>
      </c>
    </row>
    <row r="38" spans="1:29" ht="15" customHeight="1" x14ac:dyDescent="0.15">
      <c r="A38" s="355"/>
      <c r="B38" s="27"/>
      <c r="C38" s="171" t="s">
        <v>51</v>
      </c>
      <c r="D38" s="18"/>
      <c r="E38" s="28">
        <v>1</v>
      </c>
      <c r="F38" s="21">
        <v>0</v>
      </c>
      <c r="G38" s="125">
        <f>ROUND(F38/F29,5)*100</f>
        <v>0</v>
      </c>
      <c r="H38" s="28">
        <v>1</v>
      </c>
      <c r="I38" s="21">
        <v>0</v>
      </c>
      <c r="J38" s="125">
        <f>ROUND(I38/I29,5)*100</f>
        <v>0</v>
      </c>
      <c r="K38" s="28">
        <v>1</v>
      </c>
      <c r="L38" s="21">
        <v>0</v>
      </c>
      <c r="M38" s="21">
        <v>0</v>
      </c>
      <c r="N38" s="28">
        <v>1</v>
      </c>
      <c r="O38" s="21">
        <v>0</v>
      </c>
      <c r="P38" s="21">
        <v>0</v>
      </c>
      <c r="Q38" s="220">
        <v>1</v>
      </c>
      <c r="R38" s="220">
        <v>0</v>
      </c>
      <c r="S38" s="217">
        <v>0</v>
      </c>
    </row>
    <row r="39" spans="1:29" ht="15" customHeight="1" x14ac:dyDescent="0.15">
      <c r="A39" s="355"/>
      <c r="B39" s="27"/>
      <c r="C39" s="171" t="s">
        <v>187</v>
      </c>
      <c r="D39" s="18"/>
      <c r="E39" s="28">
        <v>1772981</v>
      </c>
      <c r="F39" s="21">
        <v>1772982</v>
      </c>
      <c r="G39" s="125">
        <f>ROUND(F39/F29,5)*100</f>
        <v>12.702</v>
      </c>
      <c r="H39" s="28">
        <v>1937142</v>
      </c>
      <c r="I39" s="21">
        <v>1937142</v>
      </c>
      <c r="J39" s="125">
        <f>ROUND(I39/I29,5)*100</f>
        <v>13.927</v>
      </c>
      <c r="K39" s="28">
        <v>1937142</v>
      </c>
      <c r="L39" s="21">
        <v>1937142</v>
      </c>
      <c r="M39" s="126">
        <f>ROUND(L39/L29,5)*100</f>
        <v>13.927</v>
      </c>
      <c r="N39" s="28">
        <v>1731079</v>
      </c>
      <c r="O39" s="21">
        <v>1731078</v>
      </c>
      <c r="P39" s="126">
        <f>ROUND(O39/O29,5)*100</f>
        <v>12.24</v>
      </c>
      <c r="Q39" s="220">
        <v>2017100</v>
      </c>
      <c r="R39" s="220">
        <v>2017099</v>
      </c>
      <c r="S39" s="214">
        <f>ROUND(R39/R29,5)*100</f>
        <v>12.513</v>
      </c>
    </row>
    <row r="40" spans="1:29" ht="15" customHeight="1" x14ac:dyDescent="0.15">
      <c r="A40" s="355"/>
      <c r="B40" s="27"/>
      <c r="C40" s="171" t="s">
        <v>188</v>
      </c>
      <c r="D40" s="18"/>
      <c r="E40" s="28">
        <v>322416</v>
      </c>
      <c r="F40" s="21">
        <v>322416</v>
      </c>
      <c r="G40" s="125">
        <f>ROUND(F40/F29,5)*100</f>
        <v>2.31</v>
      </c>
      <c r="H40" s="28">
        <v>189935</v>
      </c>
      <c r="I40" s="21">
        <v>189934</v>
      </c>
      <c r="J40" s="125">
        <f>ROUND(I40/I29,5)*100</f>
        <v>1.365</v>
      </c>
      <c r="K40" s="28">
        <v>189935</v>
      </c>
      <c r="L40" s="21">
        <v>189934</v>
      </c>
      <c r="M40" s="126">
        <f>ROUND(L40/L29,5)*100</f>
        <v>1.365</v>
      </c>
      <c r="N40" s="28">
        <v>2</v>
      </c>
      <c r="O40" s="21">
        <v>0</v>
      </c>
      <c r="P40" s="126">
        <v>0</v>
      </c>
      <c r="Q40" s="220">
        <v>2</v>
      </c>
      <c r="R40" s="220">
        <v>0</v>
      </c>
      <c r="S40" s="217">
        <v>0</v>
      </c>
    </row>
    <row r="41" spans="1:29" ht="15" customHeight="1" x14ac:dyDescent="0.15">
      <c r="A41" s="355"/>
      <c r="B41" s="27"/>
      <c r="C41" s="171" t="s">
        <v>208</v>
      </c>
      <c r="D41" s="18"/>
      <c r="E41" s="28">
        <v>21319</v>
      </c>
      <c r="F41" s="21">
        <v>43321</v>
      </c>
      <c r="G41" s="125">
        <f>ROUND(F41/F29,5)*100</f>
        <v>0.31</v>
      </c>
      <c r="H41" s="28">
        <v>15775</v>
      </c>
      <c r="I41" s="21">
        <v>42325</v>
      </c>
      <c r="J41" s="125">
        <f>ROUND(I41/I29,5)*100</f>
        <v>0.30399999999999999</v>
      </c>
      <c r="K41" s="28">
        <v>15775</v>
      </c>
      <c r="L41" s="21">
        <v>42325</v>
      </c>
      <c r="M41" s="125">
        <f>ROUND(L41/L29,5)*100</f>
        <v>0.30399999999999999</v>
      </c>
      <c r="N41" s="28">
        <v>1168171</v>
      </c>
      <c r="O41" s="21">
        <v>34016</v>
      </c>
      <c r="P41" s="125">
        <f>ROUND(O41/O29,5)*100</f>
        <v>0.24099999999999999</v>
      </c>
      <c r="Q41" s="220">
        <v>557492</v>
      </c>
      <c r="R41" s="220">
        <v>27055</v>
      </c>
      <c r="S41" s="214">
        <f>ROUND(R41/R29,5)*100</f>
        <v>0.16800000000000001</v>
      </c>
    </row>
    <row r="42" spans="1:29" ht="3.75" customHeight="1" x14ac:dyDescent="0.15">
      <c r="A42" s="356"/>
      <c r="B42" s="172"/>
      <c r="C42" s="140"/>
      <c r="D42" s="135"/>
      <c r="E42" s="25"/>
      <c r="F42" s="25"/>
      <c r="G42" s="141"/>
      <c r="H42" s="25"/>
      <c r="I42" s="25"/>
      <c r="J42" s="141"/>
      <c r="K42" s="33"/>
      <c r="L42" s="33"/>
      <c r="M42" s="33"/>
      <c r="N42" s="33"/>
      <c r="O42" s="33"/>
      <c r="P42" s="33"/>
      <c r="Q42" s="218"/>
      <c r="R42" s="218"/>
      <c r="S42" s="215"/>
    </row>
    <row r="43" spans="1:29" ht="3.75" customHeight="1" x14ac:dyDescent="0.15">
      <c r="A43" s="354" t="s">
        <v>209</v>
      </c>
      <c r="B43" s="27"/>
      <c r="C43" s="14"/>
      <c r="D43" s="18"/>
      <c r="E43" s="25"/>
      <c r="F43" s="25"/>
      <c r="G43" s="141"/>
      <c r="H43" s="25"/>
      <c r="I43" s="25"/>
      <c r="J43" s="141"/>
      <c r="K43" s="33"/>
      <c r="L43" s="33"/>
      <c r="M43" s="33"/>
      <c r="N43" s="33"/>
      <c r="O43" s="33"/>
      <c r="P43" s="33"/>
      <c r="Q43" s="218"/>
      <c r="R43" s="218"/>
      <c r="S43" s="215"/>
      <c r="T43" s="33"/>
      <c r="U43" s="33"/>
      <c r="V43" s="33"/>
      <c r="W43" s="33"/>
      <c r="X43" s="33"/>
      <c r="Y43" s="33"/>
      <c r="Z43" s="33"/>
      <c r="AA43" s="33"/>
      <c r="AB43" s="33"/>
      <c r="AC43" s="33"/>
    </row>
    <row r="44" spans="1:29" ht="15" customHeight="1" x14ac:dyDescent="0.15">
      <c r="A44" s="355"/>
      <c r="B44" s="357" t="s">
        <v>210</v>
      </c>
      <c r="C44" s="330"/>
      <c r="D44" s="358"/>
      <c r="E44" s="21">
        <f>SUM(E45:E57)</f>
        <v>14302108</v>
      </c>
      <c r="F44" s="21">
        <f>SUM(F45:F57)</f>
        <v>13768794</v>
      </c>
      <c r="G44" s="125">
        <v>100</v>
      </c>
      <c r="H44" s="21">
        <f>SUM(H45:H57)</f>
        <v>14702857</v>
      </c>
      <c r="I44" s="21">
        <f>SUM(I45:I57)</f>
        <v>14068815</v>
      </c>
      <c r="J44" s="125">
        <v>100</v>
      </c>
      <c r="K44" s="21">
        <f>SUM(K45:K57)</f>
        <v>14702857</v>
      </c>
      <c r="L44" s="21">
        <f>SUM(L45:L57)</f>
        <v>14068815</v>
      </c>
      <c r="M44" s="126">
        <f>ROUND(L44/L44,5)*100</f>
        <v>100</v>
      </c>
      <c r="N44" s="21">
        <f>SUM(N45:N57)</f>
        <v>15034510</v>
      </c>
      <c r="O44" s="21">
        <f>SUM(O45:O57)</f>
        <v>14265656</v>
      </c>
      <c r="P44" s="126">
        <f>ROUND(O44/O44,5)*100</f>
        <v>100</v>
      </c>
      <c r="Q44" s="221">
        <f>SUM(Q45:Q57)</f>
        <v>17300077</v>
      </c>
      <c r="R44" s="221">
        <f>SUM(R45:R57)</f>
        <v>16101739</v>
      </c>
      <c r="S44" s="214">
        <f>ROUND(R44/R44,5)*100</f>
        <v>100</v>
      </c>
      <c r="T44" s="33"/>
      <c r="U44" s="33"/>
      <c r="V44" s="33"/>
      <c r="W44" s="33"/>
      <c r="X44" s="33"/>
      <c r="Y44" s="33"/>
      <c r="Z44" s="33"/>
      <c r="AA44" s="33"/>
      <c r="AB44" s="33"/>
      <c r="AC44" s="33"/>
    </row>
    <row r="45" spans="1:29" ht="15" customHeight="1" x14ac:dyDescent="0.15">
      <c r="A45" s="355"/>
      <c r="B45" s="27"/>
      <c r="C45" s="171" t="s">
        <v>211</v>
      </c>
      <c r="D45" s="18"/>
      <c r="E45" s="21">
        <v>289210</v>
      </c>
      <c r="F45" s="21">
        <v>273738</v>
      </c>
      <c r="G45" s="125">
        <f>ROUND(F45/F44,5)*100</f>
        <v>1.9879999999999998</v>
      </c>
      <c r="H45" s="21">
        <v>276145</v>
      </c>
      <c r="I45" s="21">
        <v>253963</v>
      </c>
      <c r="J45" s="125">
        <f>ROUND(I45/I44,5)*100</f>
        <v>1.8049999999999999</v>
      </c>
      <c r="K45" s="21">
        <v>276145</v>
      </c>
      <c r="L45" s="21">
        <v>253963</v>
      </c>
      <c r="M45" s="126">
        <f>ROUND(L45/L44,5)*100</f>
        <v>1.8049999999999999</v>
      </c>
      <c r="N45" s="21">
        <v>264391</v>
      </c>
      <c r="O45" s="21">
        <v>249371</v>
      </c>
      <c r="P45" s="210">
        <v>1.8</v>
      </c>
      <c r="Q45" s="221">
        <v>256184</v>
      </c>
      <c r="R45" s="221">
        <v>241058</v>
      </c>
      <c r="S45" s="214">
        <f>ROUND(R45/R44,5)*100</f>
        <v>1.4970000000000001</v>
      </c>
    </row>
    <row r="46" spans="1:29" ht="15" customHeight="1" x14ac:dyDescent="0.15">
      <c r="A46" s="355"/>
      <c r="B46" s="27"/>
      <c r="C46" s="171" t="s">
        <v>212</v>
      </c>
      <c r="D46" s="18"/>
      <c r="E46" s="21">
        <v>8429188</v>
      </c>
      <c r="F46" s="21">
        <v>8237380</v>
      </c>
      <c r="G46" s="125">
        <f>ROUND(F46/F44,5)*100</f>
        <v>59.826000000000001</v>
      </c>
      <c r="H46" s="21">
        <v>8610037</v>
      </c>
      <c r="I46" s="21">
        <v>8219053</v>
      </c>
      <c r="J46" s="125">
        <f>ROUND(I46/I44,5)*100</f>
        <v>58.42</v>
      </c>
      <c r="K46" s="21">
        <v>8610037</v>
      </c>
      <c r="L46" s="21">
        <v>8219053</v>
      </c>
      <c r="M46" s="126">
        <f>ROUND(L46/L44,5)*100</f>
        <v>58.42</v>
      </c>
      <c r="N46" s="21">
        <v>9041119</v>
      </c>
      <c r="O46" s="21">
        <v>8456056</v>
      </c>
      <c r="P46" s="126">
        <f>ROUND(O46/O44,5)*100</f>
        <v>59.275999999999996</v>
      </c>
      <c r="Q46" s="221">
        <v>9218236</v>
      </c>
      <c r="R46" s="221">
        <v>8318131</v>
      </c>
      <c r="S46" s="214">
        <f>ROUND(R46/R44,5)*100</f>
        <v>51.66</v>
      </c>
    </row>
    <row r="47" spans="1:29" ht="15" customHeight="1" x14ac:dyDescent="0.15">
      <c r="A47" s="355"/>
      <c r="B47" s="27"/>
      <c r="C47" s="171" t="s">
        <v>213</v>
      </c>
      <c r="D47" s="18"/>
      <c r="E47" s="21">
        <v>1762386</v>
      </c>
      <c r="F47" s="21">
        <v>1762317</v>
      </c>
      <c r="G47" s="125">
        <f>ROUND(F47/F44,5)*100</f>
        <v>12.798999999999999</v>
      </c>
      <c r="H47" s="21">
        <v>1860672</v>
      </c>
      <c r="I47" s="21">
        <v>1860671</v>
      </c>
      <c r="J47" s="125">
        <f>ROUND(I47/I44,5)*100</f>
        <v>13.225000000000001</v>
      </c>
      <c r="K47" s="21">
        <v>1860672</v>
      </c>
      <c r="L47" s="21">
        <v>1860671</v>
      </c>
      <c r="M47" s="126">
        <f>ROUND(L47/L44,5)*100</f>
        <v>13.225000000000001</v>
      </c>
      <c r="N47" s="21">
        <v>1844538</v>
      </c>
      <c r="O47" s="21">
        <v>1844538</v>
      </c>
      <c r="P47" s="126">
        <f>ROUND(O47/O44,5)*100</f>
        <v>12.93</v>
      </c>
      <c r="Q47" s="221">
        <v>1791259</v>
      </c>
      <c r="R47" s="221">
        <v>1791235</v>
      </c>
      <c r="S47" s="214">
        <f>ROUND(R47/R44,5)*100</f>
        <v>11.124000000000001</v>
      </c>
    </row>
    <row r="48" spans="1:29" ht="15" customHeight="1" x14ac:dyDescent="0.15">
      <c r="A48" s="355"/>
      <c r="B48" s="27"/>
      <c r="C48" s="171" t="s">
        <v>214</v>
      </c>
      <c r="D48" s="18"/>
      <c r="E48" s="21">
        <v>2181</v>
      </c>
      <c r="F48" s="21">
        <v>1830</v>
      </c>
      <c r="G48" s="125">
        <f>ROUND(F48/F44,5)*100</f>
        <v>1.2999999999999999E-2</v>
      </c>
      <c r="H48" s="21">
        <v>1900</v>
      </c>
      <c r="I48" s="21">
        <v>1900</v>
      </c>
      <c r="J48" s="125">
        <f>ROUND(I48/I44,5)*100</f>
        <v>1.3999999999999999E-2</v>
      </c>
      <c r="K48" s="21">
        <v>1900</v>
      </c>
      <c r="L48" s="21">
        <v>1900</v>
      </c>
      <c r="M48" s="126">
        <f>ROUND(L48/L44,5)*100</f>
        <v>1.3999999999999999E-2</v>
      </c>
      <c r="N48" s="21">
        <v>1443</v>
      </c>
      <c r="O48" s="21">
        <v>1442</v>
      </c>
      <c r="P48" s="126">
        <f>ROUND(O48/O44,5)*100</f>
        <v>0.01</v>
      </c>
      <c r="Q48" s="221">
        <v>1225</v>
      </c>
      <c r="R48" s="221">
        <v>1205</v>
      </c>
      <c r="S48" s="214">
        <f>ROUND(R48/R44,5)*100</f>
        <v>6.9999999999999993E-3</v>
      </c>
    </row>
    <row r="49" spans="1:26" ht="15" customHeight="1" x14ac:dyDescent="0.15">
      <c r="A49" s="355"/>
      <c r="B49" s="27"/>
      <c r="C49" s="171" t="s">
        <v>215</v>
      </c>
      <c r="D49" s="18"/>
      <c r="E49" s="21">
        <v>2228</v>
      </c>
      <c r="F49" s="21">
        <v>72</v>
      </c>
      <c r="G49" s="125">
        <f>ROUND(F49/F44,5)*100</f>
        <v>1E-3</v>
      </c>
      <c r="H49" s="21">
        <v>2211</v>
      </c>
      <c r="I49" s="21">
        <v>64</v>
      </c>
      <c r="J49" s="125">
        <f>ROUND(I49/I44,5)*100</f>
        <v>0</v>
      </c>
      <c r="K49" s="21">
        <v>2211</v>
      </c>
      <c r="L49" s="21">
        <v>64</v>
      </c>
      <c r="M49" s="21">
        <f>ROUND(L49/L44,5)*100</f>
        <v>0</v>
      </c>
      <c r="N49" s="21">
        <v>61</v>
      </c>
      <c r="O49" s="21">
        <v>59</v>
      </c>
      <c r="P49" s="167">
        <f>ROUND(O49/O44,5)*100</f>
        <v>0</v>
      </c>
      <c r="Q49" s="221">
        <v>61</v>
      </c>
      <c r="R49" s="221">
        <v>59</v>
      </c>
      <c r="S49" s="217">
        <f>ROUND(R49/R44,5)*100</f>
        <v>0</v>
      </c>
    </row>
    <row r="50" spans="1:26" ht="15" customHeight="1" x14ac:dyDescent="0.15">
      <c r="A50" s="355"/>
      <c r="B50" s="27"/>
      <c r="C50" s="171" t="s">
        <v>216</v>
      </c>
      <c r="D50" s="18"/>
      <c r="E50" s="21">
        <v>808295</v>
      </c>
      <c r="F50" s="21">
        <v>808294</v>
      </c>
      <c r="G50" s="125">
        <f>ROUND(F50/F44,5)*100</f>
        <v>5.87</v>
      </c>
      <c r="H50" s="21">
        <v>892797</v>
      </c>
      <c r="I50" s="21">
        <v>892796</v>
      </c>
      <c r="J50" s="125">
        <v>6.4</v>
      </c>
      <c r="K50" s="21">
        <v>892797</v>
      </c>
      <c r="L50" s="21">
        <v>892796</v>
      </c>
      <c r="M50" s="210">
        <v>6.4</v>
      </c>
      <c r="N50" s="21">
        <v>901076</v>
      </c>
      <c r="O50" s="21">
        <v>901075</v>
      </c>
      <c r="P50" s="126">
        <f>ROUND(O50/O44,5)*100</f>
        <v>6.3159999999999989</v>
      </c>
      <c r="Q50" s="221">
        <v>732601</v>
      </c>
      <c r="R50" s="221">
        <v>732601</v>
      </c>
      <c r="S50" s="214">
        <v>4.5</v>
      </c>
    </row>
    <row r="51" spans="1:26" ht="15" customHeight="1" x14ac:dyDescent="0.15">
      <c r="A51" s="355"/>
      <c r="B51" s="27"/>
      <c r="C51" s="171" t="s">
        <v>217</v>
      </c>
      <c r="D51" s="18"/>
      <c r="E51" s="21">
        <v>2519165</v>
      </c>
      <c r="F51" s="21">
        <v>2250173</v>
      </c>
      <c r="G51" s="125">
        <f>ROUND(F51/F44,5)*100</f>
        <v>16.343</v>
      </c>
      <c r="H51" s="21">
        <v>2462425</v>
      </c>
      <c r="I51" s="21">
        <v>2299054</v>
      </c>
      <c r="J51" s="125">
        <v>16.399999999999999</v>
      </c>
      <c r="K51" s="21">
        <v>2462425</v>
      </c>
      <c r="L51" s="21">
        <v>2299054</v>
      </c>
      <c r="M51" s="210">
        <v>16.399999999999999</v>
      </c>
      <c r="N51" s="21">
        <v>2499144</v>
      </c>
      <c r="O51" s="21">
        <v>2396914</v>
      </c>
      <c r="P51" s="126">
        <f>ROUND(O51/O44,5)*100</f>
        <v>16.802</v>
      </c>
      <c r="Q51" s="221">
        <v>4806032</v>
      </c>
      <c r="R51" s="221">
        <v>4584642</v>
      </c>
      <c r="S51" s="214">
        <f>ROUND(R51/R44,5)*100</f>
        <v>28.472999999999999</v>
      </c>
    </row>
    <row r="52" spans="1:26" ht="15" customHeight="1" x14ac:dyDescent="0.15">
      <c r="A52" s="355"/>
      <c r="B52" s="27"/>
      <c r="C52" s="171" t="s">
        <v>218</v>
      </c>
      <c r="D52" s="18"/>
      <c r="E52" s="21">
        <v>108375</v>
      </c>
      <c r="F52" s="21">
        <v>95119</v>
      </c>
      <c r="G52" s="125">
        <f>ROUND(F52/F44,5)*100</f>
        <v>0.69100000000000006</v>
      </c>
      <c r="H52" s="21">
        <v>126529</v>
      </c>
      <c r="I52" s="21">
        <v>107677</v>
      </c>
      <c r="J52" s="125">
        <f>ROUND(I52/I44,5)*100</f>
        <v>0.76500000000000001</v>
      </c>
      <c r="K52" s="21">
        <v>126529</v>
      </c>
      <c r="L52" s="21">
        <v>107677</v>
      </c>
      <c r="M52" s="126">
        <f>ROUND(L52/L44,5)*100</f>
        <v>0.76500000000000001</v>
      </c>
      <c r="N52" s="21">
        <v>135218</v>
      </c>
      <c r="O52" s="21">
        <v>112662</v>
      </c>
      <c r="P52" s="126">
        <f>ROUND(O52/O44,5)*100</f>
        <v>0.79</v>
      </c>
      <c r="Q52" s="221">
        <v>136823</v>
      </c>
      <c r="R52" s="221">
        <v>118944</v>
      </c>
      <c r="S52" s="214">
        <f>ROUND(R52/R44,5)*100</f>
        <v>0.73899999999999999</v>
      </c>
    </row>
    <row r="53" spans="1:26" ht="15" customHeight="1" x14ac:dyDescent="0.15">
      <c r="A53" s="355"/>
      <c r="B53" s="27"/>
      <c r="C53" s="171" t="s">
        <v>219</v>
      </c>
      <c r="D53" s="18"/>
      <c r="E53" s="21">
        <v>120114</v>
      </c>
      <c r="F53" s="21">
        <v>120114</v>
      </c>
      <c r="G53" s="125">
        <f>ROUND(F53/F44,5)*100</f>
        <v>0.872</v>
      </c>
      <c r="H53" s="21">
        <v>146450</v>
      </c>
      <c r="I53" s="21">
        <v>146450</v>
      </c>
      <c r="J53" s="125">
        <f>ROUND(I53/I44,5)*100</f>
        <v>1.0410000000000001</v>
      </c>
      <c r="K53" s="21">
        <v>146450</v>
      </c>
      <c r="L53" s="21">
        <v>146450</v>
      </c>
      <c r="M53" s="126">
        <f>ROUND(L53/L44,5)*100</f>
        <v>1.0410000000000001</v>
      </c>
      <c r="N53" s="21">
        <v>1</v>
      </c>
      <c r="O53" s="21">
        <v>0</v>
      </c>
      <c r="P53" s="21">
        <f>ROUND(O53/O44,5)*100</f>
        <v>0</v>
      </c>
      <c r="Q53" s="221">
        <v>1</v>
      </c>
      <c r="R53" s="221">
        <v>0</v>
      </c>
      <c r="S53" s="217">
        <f>ROUND(R53/R44,5)*100</f>
        <v>0</v>
      </c>
    </row>
    <row r="54" spans="1:26" ht="15" customHeight="1" x14ac:dyDescent="0.15">
      <c r="A54" s="355"/>
      <c r="B54" s="27"/>
      <c r="C54" s="171" t="s">
        <v>194</v>
      </c>
      <c r="D54" s="18"/>
      <c r="E54" s="21">
        <v>100</v>
      </c>
      <c r="F54" s="21">
        <v>99</v>
      </c>
      <c r="G54" s="125">
        <f>ROUND(F54/F44,5)*100</f>
        <v>1E-3</v>
      </c>
      <c r="H54" s="21">
        <v>100</v>
      </c>
      <c r="I54" s="21">
        <v>43</v>
      </c>
      <c r="J54" s="125">
        <f>ROUND(I54/I44,5)*100</f>
        <v>0</v>
      </c>
      <c r="K54" s="21">
        <v>100</v>
      </c>
      <c r="L54" s="21">
        <v>43</v>
      </c>
      <c r="M54" s="21">
        <f>ROUND(L54/L44,5)*100</f>
        <v>0</v>
      </c>
      <c r="N54" s="21">
        <v>125</v>
      </c>
      <c r="O54" s="21">
        <v>67</v>
      </c>
      <c r="P54" s="167">
        <f>ROUND(O54/O44,5)*100</f>
        <v>0</v>
      </c>
      <c r="Q54" s="221">
        <v>125</v>
      </c>
      <c r="R54" s="221">
        <v>81</v>
      </c>
      <c r="S54" s="214">
        <f>ROUND(R54/R44,5)*100</f>
        <v>1E-3</v>
      </c>
    </row>
    <row r="55" spans="1:26" ht="15" customHeight="1" x14ac:dyDescent="0.15">
      <c r="A55" s="355"/>
      <c r="B55" s="27"/>
      <c r="C55" s="171" t="s">
        <v>220</v>
      </c>
      <c r="D55" s="18"/>
      <c r="E55" s="21">
        <v>224016</v>
      </c>
      <c r="F55" s="21">
        <v>219658</v>
      </c>
      <c r="G55" s="125">
        <f>ROUND(F55/F44,5)*100</f>
        <v>1.595</v>
      </c>
      <c r="H55" s="21">
        <v>294919</v>
      </c>
      <c r="I55" s="21">
        <v>287144</v>
      </c>
      <c r="J55" s="125">
        <f>ROUND(I55/I44,5)*100</f>
        <v>2.0409999999999999</v>
      </c>
      <c r="K55" s="21">
        <v>294919</v>
      </c>
      <c r="L55" s="21">
        <v>287144</v>
      </c>
      <c r="M55" s="126">
        <f>ROUND(L55/L44,5)*100</f>
        <v>2.0409999999999999</v>
      </c>
      <c r="N55" s="21">
        <v>150684</v>
      </c>
      <c r="O55" s="21">
        <v>144150</v>
      </c>
      <c r="P55" s="126">
        <f>ROUND(O55/O44,5)*100</f>
        <v>1.01</v>
      </c>
      <c r="Q55" s="221">
        <v>194681</v>
      </c>
      <c r="R55" s="221">
        <v>190475</v>
      </c>
      <c r="S55" s="214">
        <f>ROUND(R55/R44,5)*100</f>
        <v>1.1830000000000001</v>
      </c>
    </row>
    <row r="56" spans="1:26" ht="15" customHeight="1" x14ac:dyDescent="0.15">
      <c r="A56" s="355"/>
      <c r="B56" s="27"/>
      <c r="C56" s="171" t="s">
        <v>196</v>
      </c>
      <c r="D56" s="18"/>
      <c r="E56" s="21">
        <v>36850</v>
      </c>
      <c r="F56" s="21">
        <v>0</v>
      </c>
      <c r="G56" s="125">
        <f>ROUND(F56/F44,5)*100</f>
        <v>0</v>
      </c>
      <c r="H56" s="21">
        <v>28672</v>
      </c>
      <c r="I56" s="21">
        <v>0</v>
      </c>
      <c r="J56" s="125">
        <f>ROUND(I56/I44,5)*100</f>
        <v>0</v>
      </c>
      <c r="K56" s="21">
        <v>28672</v>
      </c>
      <c r="L56" s="21">
        <v>0</v>
      </c>
      <c r="M56" s="21">
        <f>ROUND(L56/L44,5)*100</f>
        <v>0</v>
      </c>
      <c r="N56" s="21">
        <v>37387</v>
      </c>
      <c r="O56" s="21">
        <v>0</v>
      </c>
      <c r="P56" s="21">
        <v>0</v>
      </c>
      <c r="Q56" s="221">
        <v>39541</v>
      </c>
      <c r="R56" s="221">
        <v>0</v>
      </c>
      <c r="S56" s="217">
        <v>0</v>
      </c>
    </row>
    <row r="57" spans="1:26" ht="15" customHeight="1" x14ac:dyDescent="0.15">
      <c r="A57" s="355"/>
      <c r="B57" s="27"/>
      <c r="C57" s="171" t="s">
        <v>221</v>
      </c>
      <c r="D57" s="18"/>
      <c r="E57" s="21">
        <v>0</v>
      </c>
      <c r="F57" s="21">
        <v>0</v>
      </c>
      <c r="G57" s="125">
        <f>ROUND(F57/F44,5)*100</f>
        <v>0</v>
      </c>
      <c r="H57" s="21">
        <v>0</v>
      </c>
      <c r="I57" s="21">
        <v>0</v>
      </c>
      <c r="J57" s="125">
        <f>ROUND(I57/I44,5)*100</f>
        <v>0</v>
      </c>
      <c r="K57" s="21">
        <v>0</v>
      </c>
      <c r="L57" s="21">
        <v>0</v>
      </c>
      <c r="M57" s="21">
        <f>ROUND(L57/L44,5)*100</f>
        <v>0</v>
      </c>
      <c r="N57" s="21">
        <v>159323</v>
      </c>
      <c r="O57" s="21">
        <v>159322</v>
      </c>
      <c r="P57" s="126">
        <f>ROUND(O57/O44,5)*100</f>
        <v>1.117</v>
      </c>
      <c r="Q57" s="221">
        <v>123308</v>
      </c>
      <c r="R57" s="221">
        <v>123308</v>
      </c>
      <c r="S57" s="214">
        <f>ROUND(R57/R44,5)*100</f>
        <v>0.76600000000000001</v>
      </c>
    </row>
    <row r="58" spans="1:26" ht="5.25" customHeight="1" x14ac:dyDescent="0.15">
      <c r="A58" s="356"/>
      <c r="B58" s="172"/>
      <c r="C58" s="142"/>
      <c r="D58" s="135"/>
      <c r="E58" s="21"/>
      <c r="F58" s="21"/>
      <c r="G58" s="125"/>
      <c r="H58" s="21"/>
      <c r="I58" s="21"/>
      <c r="J58" s="125"/>
      <c r="K58" s="33"/>
      <c r="L58" s="33"/>
      <c r="M58" s="33"/>
      <c r="N58" s="33"/>
      <c r="O58" s="33"/>
      <c r="P58" s="33"/>
      <c r="Q58" s="221"/>
      <c r="R58" s="221"/>
      <c r="S58" s="214"/>
      <c r="T58" s="33"/>
      <c r="U58" s="33"/>
      <c r="V58" s="33"/>
      <c r="W58" s="33"/>
      <c r="X58" s="33"/>
      <c r="Y58" s="33"/>
      <c r="Z58" s="33"/>
    </row>
    <row r="59" spans="1:26" ht="15" customHeight="1" x14ac:dyDescent="0.15">
      <c r="A59" s="143" t="s">
        <v>222</v>
      </c>
      <c r="B59" s="91"/>
      <c r="C59" s="91"/>
      <c r="D59" s="22"/>
      <c r="E59" s="21">
        <v>0</v>
      </c>
      <c r="F59" s="21">
        <f>F29-F44</f>
        <v>189934</v>
      </c>
      <c r="G59" s="21">
        <v>0</v>
      </c>
      <c r="H59" s="21">
        <v>0</v>
      </c>
      <c r="I59" s="237">
        <f>I29-I44</f>
        <v>-159322</v>
      </c>
      <c r="J59" s="21">
        <v>0</v>
      </c>
      <c r="K59" s="21">
        <v>0</v>
      </c>
      <c r="L59" s="165">
        <f>L29-L44</f>
        <v>-159322</v>
      </c>
      <c r="M59" s="21">
        <v>0</v>
      </c>
      <c r="N59" s="21">
        <v>0</v>
      </c>
      <c r="O59" s="165">
        <f>O29-O44</f>
        <v>-123307</v>
      </c>
      <c r="P59" s="21">
        <v>0</v>
      </c>
      <c r="Q59" s="221">
        <v>0</v>
      </c>
      <c r="R59" s="221">
        <f>R29-R44</f>
        <v>18318</v>
      </c>
      <c r="S59" s="217">
        <v>0</v>
      </c>
    </row>
    <row r="60" spans="1:26" ht="15" customHeight="1" thickBot="1" x14ac:dyDescent="0.2">
      <c r="A60" s="82" t="s">
        <v>223</v>
      </c>
      <c r="B60" s="105"/>
      <c r="C60" s="105"/>
      <c r="D60" s="144"/>
      <c r="E60" s="161">
        <v>0</v>
      </c>
      <c r="F60" s="239">
        <v>146450</v>
      </c>
      <c r="G60" s="145">
        <v>0</v>
      </c>
      <c r="H60" s="145">
        <v>0</v>
      </c>
      <c r="I60" s="239">
        <v>0</v>
      </c>
      <c r="J60" s="145">
        <v>0</v>
      </c>
      <c r="K60" s="145">
        <v>0</v>
      </c>
      <c r="L60" s="145">
        <v>0</v>
      </c>
      <c r="M60" s="145">
        <v>0</v>
      </c>
      <c r="N60" s="145">
        <v>0</v>
      </c>
      <c r="O60" s="145">
        <v>0</v>
      </c>
      <c r="P60" s="145">
        <v>0</v>
      </c>
      <c r="Q60" s="222">
        <v>0</v>
      </c>
      <c r="R60" s="222">
        <v>0</v>
      </c>
      <c r="S60" s="223">
        <v>0</v>
      </c>
    </row>
    <row r="61" spans="1:26" ht="17.100000000000001" customHeight="1" x14ac:dyDescent="0.15">
      <c r="S61" s="84" t="s">
        <v>224</v>
      </c>
    </row>
  </sheetData>
  <sheetProtection sheet="1" objects="1" scenarios="1"/>
  <mergeCells count="20">
    <mergeCell ref="E26:G26"/>
    <mergeCell ref="A16:A20"/>
    <mergeCell ref="B16:D16"/>
    <mergeCell ref="A26:D27"/>
    <mergeCell ref="A43:A58"/>
    <mergeCell ref="B44:D44"/>
    <mergeCell ref="A28:A42"/>
    <mergeCell ref="B29:D29"/>
    <mergeCell ref="A5:A14"/>
    <mergeCell ref="B6:D6"/>
    <mergeCell ref="A3:D4"/>
    <mergeCell ref="E3:G3"/>
    <mergeCell ref="H3:J3"/>
    <mergeCell ref="Q26:S26"/>
    <mergeCell ref="Q3:S3"/>
    <mergeCell ref="K3:M3"/>
    <mergeCell ref="H26:J26"/>
    <mergeCell ref="K26:M26"/>
    <mergeCell ref="N26:P26"/>
    <mergeCell ref="N3:P3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68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  <colBreaks count="1" manualBreakCount="1">
    <brk id="10" max="60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61"/>
  <sheetViews>
    <sheetView view="pageBreakPreview" zoomScaleNormal="100" zoomScaleSheetLayoutView="100" workbookViewId="0">
      <pane xSplit="3" topLeftCell="D1" activePane="topRight" state="frozen"/>
      <selection activeCell="D38" sqref="D38"/>
      <selection pane="topRight" activeCell="D38" sqref="D38"/>
    </sheetView>
  </sheetViews>
  <sheetFormatPr defaultRowHeight="17.100000000000001" customHeight="1" x14ac:dyDescent="0.15"/>
  <cols>
    <col min="1" max="1" width="4" style="622" customWidth="1"/>
    <col min="2" max="2" width="2.25" style="622" customWidth="1"/>
    <col min="3" max="3" width="20.5" style="622" customWidth="1"/>
    <col min="4" max="4" width="0.25" style="622" customWidth="1"/>
    <col min="5" max="6" width="11.875" style="622" customWidth="1"/>
    <col min="7" max="7" width="6.875" style="622" customWidth="1"/>
    <col min="8" max="9" width="11.875" style="622" customWidth="1"/>
    <col min="10" max="10" width="6.875" style="622" customWidth="1"/>
    <col min="11" max="12" width="11.875" style="622" customWidth="1"/>
    <col min="13" max="13" width="6.875" style="622" customWidth="1"/>
    <col min="14" max="15" width="11.875" style="622" customWidth="1"/>
    <col min="16" max="16" width="6.875" style="622" customWidth="1"/>
    <col min="17" max="17" width="13.5" style="622" customWidth="1"/>
    <col min="18" max="18" width="14.375" style="622" customWidth="1"/>
    <col min="19" max="19" width="6.875" style="622" customWidth="1"/>
    <col min="20" max="16384" width="9" style="622"/>
  </cols>
  <sheetData>
    <row r="1" spans="1:36" ht="5.0999999999999996" customHeight="1" x14ac:dyDescent="0.15">
      <c r="A1" s="493"/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620"/>
      <c r="O1" s="620"/>
      <c r="P1" s="621"/>
      <c r="Q1" s="620"/>
      <c r="R1" s="620"/>
      <c r="S1" s="621"/>
    </row>
    <row r="2" spans="1:36" ht="15" customHeight="1" thickBot="1" x14ac:dyDescent="0.2">
      <c r="A2" s="459" t="s">
        <v>328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P2" s="621"/>
      <c r="S2" s="621" t="s">
        <v>1</v>
      </c>
    </row>
    <row r="3" spans="1:36" ht="15.95" customHeight="1" x14ac:dyDescent="0.15">
      <c r="A3" s="554" t="s">
        <v>183</v>
      </c>
      <c r="B3" s="555"/>
      <c r="C3" s="555"/>
      <c r="D3" s="556"/>
      <c r="E3" s="526" t="s">
        <v>367</v>
      </c>
      <c r="F3" s="463"/>
      <c r="G3" s="557"/>
      <c r="H3" s="526" t="s">
        <v>410</v>
      </c>
      <c r="I3" s="463"/>
      <c r="J3" s="557"/>
      <c r="K3" s="526" t="s">
        <v>415</v>
      </c>
      <c r="L3" s="463"/>
      <c r="M3" s="557"/>
      <c r="N3" s="526" t="s">
        <v>416</v>
      </c>
      <c r="O3" s="463"/>
      <c r="P3" s="603"/>
      <c r="Q3" s="465" t="s">
        <v>423</v>
      </c>
      <c r="R3" s="465"/>
      <c r="S3" s="466"/>
    </row>
    <row r="4" spans="1:36" ht="15.95" customHeight="1" x14ac:dyDescent="0.15">
      <c r="A4" s="560"/>
      <c r="B4" s="561"/>
      <c r="C4" s="561"/>
      <c r="D4" s="562"/>
      <c r="E4" s="623" t="s">
        <v>31</v>
      </c>
      <c r="F4" s="623" t="s">
        <v>32</v>
      </c>
      <c r="G4" s="623" t="s">
        <v>34</v>
      </c>
      <c r="H4" s="469" t="s">
        <v>31</v>
      </c>
      <c r="I4" s="469" t="s">
        <v>32</v>
      </c>
      <c r="J4" s="469" t="s">
        <v>34</v>
      </c>
      <c r="K4" s="469" t="s">
        <v>31</v>
      </c>
      <c r="L4" s="469" t="s">
        <v>32</v>
      </c>
      <c r="M4" s="469" t="s">
        <v>34</v>
      </c>
      <c r="N4" s="623" t="s">
        <v>31</v>
      </c>
      <c r="O4" s="469" t="s">
        <v>32</v>
      </c>
      <c r="P4" s="470" t="s">
        <v>34</v>
      </c>
      <c r="Q4" s="624" t="s">
        <v>31</v>
      </c>
      <c r="R4" s="605" t="s">
        <v>32</v>
      </c>
      <c r="S4" s="472" t="s">
        <v>34</v>
      </c>
    </row>
    <row r="5" spans="1:36" ht="5.25" customHeight="1" x14ac:dyDescent="0.15">
      <c r="A5" s="494" t="s">
        <v>184</v>
      </c>
      <c r="B5" s="625"/>
      <c r="C5" s="534"/>
      <c r="D5" s="535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6"/>
      <c r="R5" s="536"/>
      <c r="S5" s="537"/>
    </row>
    <row r="6" spans="1:36" ht="15" customHeight="1" x14ac:dyDescent="0.15">
      <c r="A6" s="626"/>
      <c r="B6" s="627" t="s">
        <v>185</v>
      </c>
      <c r="C6" s="628"/>
      <c r="D6" s="629"/>
      <c r="E6" s="541">
        <f>SUM(E7:E13)</f>
        <v>2445215</v>
      </c>
      <c r="F6" s="541">
        <v>2241649</v>
      </c>
      <c r="G6" s="630">
        <f>F6/F6*100</f>
        <v>100</v>
      </c>
      <c r="H6" s="541">
        <f>SUM(H7:H13)</f>
        <v>2018246</v>
      </c>
      <c r="I6" s="541">
        <f>SUM(I7:I13)</f>
        <v>1804481</v>
      </c>
      <c r="J6" s="630">
        <f>I6/I6*100</f>
        <v>100</v>
      </c>
      <c r="K6" s="541">
        <f>SUM(K7:K13)</f>
        <v>2077684</v>
      </c>
      <c r="L6" s="541">
        <f>SUM(L7:L14)</f>
        <v>1875860</v>
      </c>
      <c r="M6" s="630">
        <f>L6/L6*100</f>
        <v>100</v>
      </c>
      <c r="N6" s="541">
        <f>SUM(N7:N13)</f>
        <v>2007031</v>
      </c>
      <c r="O6" s="541">
        <f>SUM(O7:O14)</f>
        <v>2016855</v>
      </c>
      <c r="P6" s="630">
        <f>O6/O6*100</f>
        <v>100</v>
      </c>
      <c r="Q6" s="631">
        <f>SUM(Q7:Q13)</f>
        <v>1974765</v>
      </c>
      <c r="R6" s="631">
        <v>1868692</v>
      </c>
      <c r="S6" s="632">
        <f>R6/R6*100</f>
        <v>100</v>
      </c>
    </row>
    <row r="7" spans="1:36" ht="15" customHeight="1" x14ac:dyDescent="0.15">
      <c r="A7" s="626"/>
      <c r="B7" s="633"/>
      <c r="C7" s="545" t="s">
        <v>48</v>
      </c>
      <c r="D7" s="634"/>
      <c r="E7" s="541">
        <v>1021215</v>
      </c>
      <c r="F7" s="541">
        <v>1007778</v>
      </c>
      <c r="G7" s="630">
        <f>F7/F6*100</f>
        <v>44.956993713110307</v>
      </c>
      <c r="H7" s="541">
        <v>1016241</v>
      </c>
      <c r="I7" s="541">
        <v>998647</v>
      </c>
      <c r="J7" s="630">
        <f>I7/I6*100</f>
        <v>55.342616519653021</v>
      </c>
      <c r="K7" s="541">
        <v>1030004</v>
      </c>
      <c r="L7" s="541">
        <v>1007208</v>
      </c>
      <c r="M7" s="630">
        <f>L7/L6*100</f>
        <v>53.693132749778769</v>
      </c>
      <c r="N7" s="541">
        <v>1000357</v>
      </c>
      <c r="O7" s="541">
        <v>1001415</v>
      </c>
      <c r="P7" s="630">
        <f>O7/O6*100</f>
        <v>49.652305197944322</v>
      </c>
      <c r="Q7" s="631">
        <v>988465</v>
      </c>
      <c r="R7" s="631">
        <v>1011670</v>
      </c>
      <c r="S7" s="632">
        <f>R7/R6*100</f>
        <v>54.13786755655827</v>
      </c>
    </row>
    <row r="8" spans="1:36" ht="15" customHeight="1" x14ac:dyDescent="0.15">
      <c r="A8" s="626"/>
      <c r="B8" s="633"/>
      <c r="C8" s="545" t="s">
        <v>186</v>
      </c>
      <c r="D8" s="634"/>
      <c r="E8" s="541">
        <v>492914</v>
      </c>
      <c r="F8" s="541">
        <v>290608</v>
      </c>
      <c r="G8" s="630">
        <f>F8/F6*100</f>
        <v>12.964027820591003</v>
      </c>
      <c r="H8" s="541">
        <v>166064</v>
      </c>
      <c r="I8" s="541">
        <v>112413</v>
      </c>
      <c r="J8" s="630">
        <f>I8/I6*100</f>
        <v>6.2296582784745302</v>
      </c>
      <c r="K8" s="541">
        <v>145451</v>
      </c>
      <c r="L8" s="541">
        <v>66538</v>
      </c>
      <c r="M8" s="630">
        <f>L8/L6*100</f>
        <v>3.5470664122056017</v>
      </c>
      <c r="N8" s="541">
        <v>105913</v>
      </c>
      <c r="O8" s="541">
        <v>117008</v>
      </c>
      <c r="P8" s="630">
        <f>O8/O6*100</f>
        <v>5.8015077930738697</v>
      </c>
      <c r="Q8" s="631">
        <v>195905</v>
      </c>
      <c r="R8" s="631">
        <v>134229</v>
      </c>
      <c r="S8" s="632">
        <f>R8/R6*100</f>
        <v>7.1830456811502383</v>
      </c>
    </row>
    <row r="9" spans="1:36" ht="15" customHeight="1" x14ac:dyDescent="0.15">
      <c r="A9" s="626"/>
      <c r="B9" s="633"/>
      <c r="C9" s="545" t="s">
        <v>50</v>
      </c>
      <c r="D9" s="634"/>
      <c r="E9" s="541">
        <v>0</v>
      </c>
      <c r="F9" s="541">
        <v>89100</v>
      </c>
      <c r="G9" s="630">
        <f>F9/F6*100</f>
        <v>3.9747525147781833</v>
      </c>
      <c r="H9" s="541">
        <v>93900</v>
      </c>
      <c r="I9" s="541">
        <v>42640</v>
      </c>
      <c r="J9" s="630">
        <f>I9/I6*100</f>
        <v>2.3630063159434762</v>
      </c>
      <c r="K9" s="541">
        <v>107060</v>
      </c>
      <c r="L9" s="541">
        <v>87435</v>
      </c>
      <c r="M9" s="630">
        <f>L9/L6*100</f>
        <v>4.6610621261714629</v>
      </c>
      <c r="N9" s="541">
        <v>59225</v>
      </c>
      <c r="O9" s="541">
        <v>49785</v>
      </c>
      <c r="P9" s="630">
        <f>O9/O6*100</f>
        <v>2.4684471615460706</v>
      </c>
      <c r="Q9" s="631">
        <v>54440</v>
      </c>
      <c r="R9" s="631">
        <v>28138</v>
      </c>
      <c r="S9" s="632">
        <f>R9/R6*100</f>
        <v>1.5057591085101236</v>
      </c>
    </row>
    <row r="10" spans="1:36" ht="15" customHeight="1" x14ac:dyDescent="0.15">
      <c r="A10" s="626"/>
      <c r="B10" s="633"/>
      <c r="C10" s="545" t="s">
        <v>187</v>
      </c>
      <c r="D10" s="634"/>
      <c r="E10" s="541">
        <v>424537</v>
      </c>
      <c r="F10" s="541">
        <v>424537</v>
      </c>
      <c r="G10" s="630">
        <f>F10/F6*100</f>
        <v>18.938602787501519</v>
      </c>
      <c r="H10" s="541">
        <v>372026</v>
      </c>
      <c r="I10" s="541">
        <v>372026</v>
      </c>
      <c r="J10" s="630">
        <f>I10/I6*100</f>
        <v>20.616786765834608</v>
      </c>
      <c r="K10" s="541">
        <v>417044</v>
      </c>
      <c r="L10" s="541">
        <v>417044</v>
      </c>
      <c r="M10" s="630">
        <f>L10/L6*100</f>
        <v>22.232149520753147</v>
      </c>
      <c r="N10" s="541">
        <v>544423</v>
      </c>
      <c r="O10" s="541">
        <v>544423</v>
      </c>
      <c r="P10" s="630">
        <f>O10/O6*100</f>
        <v>26.993660922574996</v>
      </c>
      <c r="Q10" s="631">
        <v>309495</v>
      </c>
      <c r="R10" s="631">
        <v>309495</v>
      </c>
      <c r="S10" s="632">
        <f>R10/R6*100</f>
        <v>16.562119386180278</v>
      </c>
    </row>
    <row r="11" spans="1:36" ht="15" customHeight="1" x14ac:dyDescent="0.15">
      <c r="A11" s="626"/>
      <c r="B11" s="633"/>
      <c r="C11" s="545" t="s">
        <v>188</v>
      </c>
      <c r="D11" s="634"/>
      <c r="E11" s="541">
        <v>24125</v>
      </c>
      <c r="F11" s="541">
        <v>24124</v>
      </c>
      <c r="G11" s="630">
        <f>F11/F6*100</f>
        <v>1.0761720501291683</v>
      </c>
      <c r="H11" s="541">
        <v>32444</v>
      </c>
      <c r="I11" s="541">
        <v>32444</v>
      </c>
      <c r="J11" s="630">
        <f>I11/I6*100</f>
        <v>1.7979685017464855</v>
      </c>
      <c r="K11" s="541">
        <v>37346</v>
      </c>
      <c r="L11" s="541">
        <v>37345</v>
      </c>
      <c r="M11" s="630">
        <f>L11/L6*100</f>
        <v>1.9908202104634676</v>
      </c>
      <c r="N11" s="541">
        <v>44533</v>
      </c>
      <c r="O11" s="541">
        <v>44533</v>
      </c>
      <c r="P11" s="630">
        <f>O11/O6*100</f>
        <v>2.2080417283344613</v>
      </c>
      <c r="Q11" s="631">
        <v>170780</v>
      </c>
      <c r="R11" s="631">
        <v>170980</v>
      </c>
      <c r="S11" s="632">
        <f>R11/R6*100</f>
        <v>9.149715415916587</v>
      </c>
    </row>
    <row r="12" spans="1:36" ht="15" customHeight="1" x14ac:dyDescent="0.15">
      <c r="A12" s="626"/>
      <c r="B12" s="633"/>
      <c r="C12" s="545" t="s">
        <v>189</v>
      </c>
      <c r="D12" s="634"/>
      <c r="E12" s="541">
        <v>1264</v>
      </c>
      <c r="F12" s="541">
        <v>6401</v>
      </c>
      <c r="G12" s="630">
        <f>F12/F6*100</f>
        <v>0.28554871882261679</v>
      </c>
      <c r="H12" s="541">
        <v>1271</v>
      </c>
      <c r="I12" s="541">
        <v>6811</v>
      </c>
      <c r="J12" s="630">
        <f>I12/I6*100</f>
        <v>0.3774492499505398</v>
      </c>
      <c r="K12" s="541">
        <v>779</v>
      </c>
      <c r="L12" s="541">
        <v>1690</v>
      </c>
      <c r="M12" s="630">
        <f>L12/L6*100</f>
        <v>9.0092011130894628E-2</v>
      </c>
      <c r="N12" s="541">
        <v>780</v>
      </c>
      <c r="O12" s="541">
        <v>17191</v>
      </c>
      <c r="P12" s="630">
        <f>O12/O6*100</f>
        <v>0.85236667980593561</v>
      </c>
      <c r="Q12" s="631">
        <v>780</v>
      </c>
      <c r="R12" s="631">
        <v>17079</v>
      </c>
      <c r="S12" s="632">
        <f>R12/R6*100</f>
        <v>0.91395478762685345</v>
      </c>
    </row>
    <row r="13" spans="1:36" ht="15" customHeight="1" x14ac:dyDescent="0.15">
      <c r="A13" s="626"/>
      <c r="B13" s="633"/>
      <c r="C13" s="545" t="s">
        <v>190</v>
      </c>
      <c r="D13" s="634"/>
      <c r="E13" s="541">
        <v>481160</v>
      </c>
      <c r="F13" s="541">
        <v>399100</v>
      </c>
      <c r="G13" s="630">
        <f>F13/F6*100</f>
        <v>17.803857785050202</v>
      </c>
      <c r="H13" s="541">
        <v>336300</v>
      </c>
      <c r="I13" s="541">
        <v>239500</v>
      </c>
      <c r="J13" s="630">
        <f>I13/I6*100</f>
        <v>13.27251436839734</v>
      </c>
      <c r="K13" s="541">
        <v>340000</v>
      </c>
      <c r="L13" s="541">
        <v>258600</v>
      </c>
      <c r="M13" s="630">
        <f>L13/L6*100</f>
        <v>13.785676969496658</v>
      </c>
      <c r="N13" s="541">
        <v>251800</v>
      </c>
      <c r="O13" s="541">
        <v>242500</v>
      </c>
      <c r="P13" s="630">
        <f>O13/O6*100</f>
        <v>12.023670516720339</v>
      </c>
      <c r="Q13" s="631">
        <v>254900</v>
      </c>
      <c r="R13" s="631">
        <v>197100</v>
      </c>
      <c r="S13" s="632">
        <f>R13/R6*100</f>
        <v>10.547484550691072</v>
      </c>
    </row>
    <row r="14" spans="1:36" ht="3.75" customHeight="1" x14ac:dyDescent="0.15">
      <c r="A14" s="635"/>
      <c r="B14" s="636"/>
      <c r="C14" s="637"/>
      <c r="D14" s="638"/>
      <c r="E14" s="541"/>
      <c r="F14" s="541"/>
      <c r="G14" s="620"/>
      <c r="H14" s="541"/>
      <c r="I14" s="541"/>
      <c r="J14" s="620"/>
      <c r="K14" s="541"/>
      <c r="L14" s="541"/>
      <c r="M14" s="620"/>
      <c r="N14" s="541"/>
      <c r="O14" s="541"/>
      <c r="P14" s="620"/>
      <c r="Q14" s="631"/>
      <c r="R14" s="631"/>
      <c r="S14" s="639"/>
    </row>
    <row r="15" spans="1:36" ht="3.75" customHeight="1" x14ac:dyDescent="0.15">
      <c r="A15" s="533"/>
      <c r="B15" s="640"/>
      <c r="C15" s="641"/>
      <c r="D15" s="642"/>
      <c r="E15" s="643"/>
      <c r="F15" s="643"/>
      <c r="G15" s="620"/>
      <c r="H15" s="643"/>
      <c r="I15" s="643"/>
      <c r="J15" s="620"/>
      <c r="K15" s="643"/>
      <c r="L15" s="643"/>
      <c r="M15" s="620"/>
      <c r="N15" s="643"/>
      <c r="O15" s="643"/>
      <c r="P15" s="620"/>
      <c r="Q15" s="644"/>
      <c r="R15" s="644"/>
      <c r="S15" s="639"/>
      <c r="T15" s="620"/>
      <c r="U15" s="620"/>
      <c r="V15" s="620"/>
      <c r="W15" s="620"/>
      <c r="X15" s="620"/>
      <c r="Y15" s="620"/>
      <c r="Z15" s="620"/>
      <c r="AA15" s="620"/>
      <c r="AB15" s="620"/>
      <c r="AC15" s="620"/>
      <c r="AD15" s="620"/>
      <c r="AE15" s="620"/>
      <c r="AF15" s="620"/>
      <c r="AG15" s="620"/>
      <c r="AH15" s="620"/>
      <c r="AI15" s="620"/>
      <c r="AJ15" s="620"/>
    </row>
    <row r="16" spans="1:36" ht="15" customHeight="1" x14ac:dyDescent="0.15">
      <c r="A16" s="626" t="s">
        <v>191</v>
      </c>
      <c r="B16" s="627" t="s">
        <v>192</v>
      </c>
      <c r="C16" s="628"/>
      <c r="D16" s="629"/>
      <c r="E16" s="541">
        <f>SUM(E17:E20)</f>
        <v>2445215</v>
      </c>
      <c r="F16" s="541">
        <f>SUM(F17:F20)</f>
        <v>2209205</v>
      </c>
      <c r="G16" s="630">
        <f>F16/F16*100</f>
        <v>100</v>
      </c>
      <c r="H16" s="541">
        <f>SUM(H17:H20)</f>
        <v>2018246</v>
      </c>
      <c r="I16" s="541">
        <f>SUM(I17:I20)</f>
        <v>1767136</v>
      </c>
      <c r="J16" s="630">
        <f>I16/I16*100</f>
        <v>100</v>
      </c>
      <c r="K16" s="541">
        <v>2077684</v>
      </c>
      <c r="L16" s="541">
        <v>1831327</v>
      </c>
      <c r="M16" s="630">
        <f>L16/L16*100</f>
        <v>100</v>
      </c>
      <c r="N16" s="541">
        <v>2007031</v>
      </c>
      <c r="O16" s="541">
        <v>1845874</v>
      </c>
      <c r="P16" s="630">
        <f>O16/O16*100</f>
        <v>100</v>
      </c>
      <c r="Q16" s="631">
        <f>SUM(Q17:Q20)</f>
        <v>1974965</v>
      </c>
      <c r="R16" s="631">
        <f>SUM(R17:R20)</f>
        <v>1772019</v>
      </c>
      <c r="S16" s="632">
        <f>R16/R16*100</f>
        <v>100</v>
      </c>
    </row>
    <row r="17" spans="1:27" ht="15" customHeight="1" x14ac:dyDescent="0.15">
      <c r="A17" s="626"/>
      <c r="B17" s="645"/>
      <c r="C17" s="545" t="s">
        <v>193</v>
      </c>
      <c r="D17" s="634"/>
      <c r="E17" s="541">
        <v>1921077</v>
      </c>
      <c r="F17" s="541">
        <v>1700732</v>
      </c>
      <c r="G17" s="630">
        <f>F17/F16*100</f>
        <v>76.983892395680797</v>
      </c>
      <c r="H17" s="541">
        <v>1523392</v>
      </c>
      <c r="I17" s="541">
        <v>1287334</v>
      </c>
      <c r="J17" s="630">
        <f>I17/I16*100</f>
        <v>72.848609275120864</v>
      </c>
      <c r="K17" s="541">
        <v>1601159</v>
      </c>
      <c r="L17" s="541">
        <v>1369368</v>
      </c>
      <c r="M17" s="630">
        <f>L17/L16*100</f>
        <v>74.774630636691313</v>
      </c>
      <c r="N17" s="541">
        <v>1552600</v>
      </c>
      <c r="O17" s="541">
        <v>1396468</v>
      </c>
      <c r="P17" s="630">
        <f>O17/O16*100</f>
        <v>75.653484474021511</v>
      </c>
      <c r="Q17" s="631">
        <v>1535056</v>
      </c>
      <c r="R17" s="631">
        <v>1347015</v>
      </c>
      <c r="S17" s="632">
        <f>R17/R16*100</f>
        <v>76.015832787345957</v>
      </c>
    </row>
    <row r="18" spans="1:27" ht="15" customHeight="1" x14ac:dyDescent="0.15">
      <c r="A18" s="626"/>
      <c r="B18" s="645"/>
      <c r="C18" s="545" t="s">
        <v>194</v>
      </c>
      <c r="D18" s="634"/>
      <c r="E18" s="541">
        <v>511880</v>
      </c>
      <c r="F18" s="541">
        <v>508473</v>
      </c>
      <c r="G18" s="630">
        <f>F18/F16*100</f>
        <v>23.016107604319199</v>
      </c>
      <c r="H18" s="541">
        <v>479854</v>
      </c>
      <c r="I18" s="541">
        <v>479802</v>
      </c>
      <c r="J18" s="630">
        <f>I18/I16*100</f>
        <v>27.151390724879125</v>
      </c>
      <c r="K18" s="541">
        <v>461977</v>
      </c>
      <c r="L18" s="541">
        <v>461959</v>
      </c>
      <c r="M18" s="630">
        <f>L18/L16*100</f>
        <v>25.22536936330868</v>
      </c>
      <c r="N18" s="541">
        <v>449431</v>
      </c>
      <c r="O18" s="541">
        <v>449406</v>
      </c>
      <c r="P18" s="630">
        <f>O18/O16*100</f>
        <v>24.346515525978479</v>
      </c>
      <c r="Q18" s="631">
        <v>425005</v>
      </c>
      <c r="R18" s="631">
        <v>425004</v>
      </c>
      <c r="S18" s="632">
        <f>R18/R16*100</f>
        <v>23.98416721265404</v>
      </c>
    </row>
    <row r="19" spans="1:27" ht="15" customHeight="1" x14ac:dyDescent="0.15">
      <c r="A19" s="626"/>
      <c r="B19" s="645"/>
      <c r="C19" s="545" t="s">
        <v>195</v>
      </c>
      <c r="D19" s="634"/>
      <c r="E19" s="541">
        <v>0</v>
      </c>
      <c r="F19" s="541">
        <v>0</v>
      </c>
      <c r="G19" s="630">
        <f>F19/F16*100</f>
        <v>0</v>
      </c>
      <c r="H19" s="541">
        <v>0</v>
      </c>
      <c r="I19" s="541">
        <v>0</v>
      </c>
      <c r="J19" s="630">
        <f t="shared" ref="J19:J20" si="0">I19/$O$16*100</f>
        <v>0</v>
      </c>
      <c r="K19" s="541">
        <v>0</v>
      </c>
      <c r="L19" s="541">
        <v>0</v>
      </c>
      <c r="M19" s="541">
        <v>0</v>
      </c>
      <c r="N19" s="541">
        <v>0</v>
      </c>
      <c r="O19" s="541">
        <v>0</v>
      </c>
      <c r="P19" s="541">
        <v>0</v>
      </c>
      <c r="Q19" s="631"/>
      <c r="R19" s="631"/>
      <c r="S19" s="646">
        <v>0</v>
      </c>
    </row>
    <row r="20" spans="1:27" ht="15" customHeight="1" x14ac:dyDescent="0.15">
      <c r="A20" s="626"/>
      <c r="B20" s="645"/>
      <c r="C20" s="545" t="s">
        <v>196</v>
      </c>
      <c r="D20" s="634"/>
      <c r="E20" s="541">
        <v>12258</v>
      </c>
      <c r="F20" s="541">
        <v>0</v>
      </c>
      <c r="G20" s="630">
        <f>F20/F16*100</f>
        <v>0</v>
      </c>
      <c r="H20" s="541">
        <v>15000</v>
      </c>
      <c r="I20" s="541">
        <v>0</v>
      </c>
      <c r="J20" s="630">
        <f t="shared" si="0"/>
        <v>0</v>
      </c>
      <c r="K20" s="541">
        <v>14548</v>
      </c>
      <c r="L20" s="541">
        <v>0</v>
      </c>
      <c r="M20" s="541">
        <v>0</v>
      </c>
      <c r="N20" s="541">
        <v>5000</v>
      </c>
      <c r="O20" s="541">
        <v>0</v>
      </c>
      <c r="P20" s="541">
        <v>0</v>
      </c>
      <c r="Q20" s="631">
        <v>14904</v>
      </c>
      <c r="R20" s="631"/>
      <c r="S20" s="646">
        <v>0</v>
      </c>
    </row>
    <row r="21" spans="1:27" ht="5.25" customHeight="1" x14ac:dyDescent="0.15">
      <c r="A21" s="647"/>
      <c r="B21" s="490"/>
      <c r="C21" s="637"/>
      <c r="D21" s="648"/>
      <c r="E21" s="541"/>
      <c r="F21" s="541"/>
      <c r="G21" s="649"/>
      <c r="H21" s="620"/>
      <c r="I21" s="620"/>
      <c r="J21" s="620"/>
      <c r="K21" s="620"/>
      <c r="L21" s="620"/>
      <c r="M21" s="620"/>
      <c r="N21" s="620"/>
      <c r="O21" s="620"/>
      <c r="P21" s="620"/>
      <c r="Q21" s="650"/>
      <c r="R21" s="650"/>
      <c r="S21" s="639"/>
      <c r="T21" s="620"/>
      <c r="U21" s="620"/>
      <c r="V21" s="620"/>
      <c r="W21" s="620"/>
      <c r="X21" s="620"/>
      <c r="Y21" s="620"/>
      <c r="Z21" s="620"/>
      <c r="AA21" s="620"/>
    </row>
    <row r="22" spans="1:27" ht="15" customHeight="1" thickBot="1" x14ac:dyDescent="0.2">
      <c r="A22" s="651"/>
      <c r="B22" s="652"/>
      <c r="C22" s="548" t="s">
        <v>197</v>
      </c>
      <c r="D22" s="519"/>
      <c r="E22" s="653"/>
      <c r="F22" s="549">
        <f>F6-F16</f>
        <v>32444</v>
      </c>
      <c r="G22" s="654" t="s">
        <v>198</v>
      </c>
      <c r="H22" s="655"/>
      <c r="I22" s="549">
        <f>I6-I16</f>
        <v>37345</v>
      </c>
      <c r="J22" s="654" t="s">
        <v>198</v>
      </c>
      <c r="K22" s="655"/>
      <c r="L22" s="549">
        <f>L6-L16</f>
        <v>44533</v>
      </c>
      <c r="M22" s="654" t="s">
        <v>198</v>
      </c>
      <c r="N22" s="655"/>
      <c r="O22" s="549">
        <f>O6-O16</f>
        <v>170981</v>
      </c>
      <c r="P22" s="654" t="s">
        <v>198</v>
      </c>
      <c r="Q22" s="656"/>
      <c r="R22" s="656">
        <f>R6-R16</f>
        <v>96673</v>
      </c>
      <c r="S22" s="657" t="s">
        <v>198</v>
      </c>
    </row>
    <row r="23" spans="1:27" ht="15" customHeight="1" x14ac:dyDescent="0.15">
      <c r="A23" s="459" t="s">
        <v>360</v>
      </c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M23" s="459"/>
      <c r="P23" s="658"/>
      <c r="S23" s="658" t="s">
        <v>199</v>
      </c>
    </row>
    <row r="24" spans="1:27" ht="25.5" customHeight="1" x14ac:dyDescent="0.15">
      <c r="A24" s="459" t="s">
        <v>200</v>
      </c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</row>
    <row r="25" spans="1:27" ht="15" customHeight="1" thickBot="1" x14ac:dyDescent="0.2">
      <c r="A25" s="459" t="s">
        <v>342</v>
      </c>
      <c r="B25" s="459"/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P25" s="621"/>
      <c r="S25" s="621" t="s">
        <v>1</v>
      </c>
    </row>
    <row r="26" spans="1:27" ht="15.95" customHeight="1" x14ac:dyDescent="0.15">
      <c r="A26" s="461" t="s">
        <v>183</v>
      </c>
      <c r="B26" s="462"/>
      <c r="C26" s="462"/>
      <c r="D26" s="462"/>
      <c r="E26" s="462" t="s">
        <v>367</v>
      </c>
      <c r="F26" s="462"/>
      <c r="G26" s="462"/>
      <c r="H26" s="462" t="s">
        <v>410</v>
      </c>
      <c r="I26" s="462"/>
      <c r="J26" s="462"/>
      <c r="K26" s="526" t="s">
        <v>415</v>
      </c>
      <c r="L26" s="463"/>
      <c r="M26" s="557"/>
      <c r="N26" s="526" t="s">
        <v>416</v>
      </c>
      <c r="O26" s="463"/>
      <c r="P26" s="603"/>
      <c r="Q26" s="465" t="s">
        <v>424</v>
      </c>
      <c r="R26" s="465"/>
      <c r="S26" s="466"/>
    </row>
    <row r="27" spans="1:27" ht="15.95" customHeight="1" x14ac:dyDescent="0.15">
      <c r="A27" s="467"/>
      <c r="B27" s="468"/>
      <c r="C27" s="468"/>
      <c r="D27" s="468"/>
      <c r="E27" s="469" t="s">
        <v>31</v>
      </c>
      <c r="F27" s="469" t="s">
        <v>32</v>
      </c>
      <c r="G27" s="623" t="s">
        <v>34</v>
      </c>
      <c r="H27" s="469" t="s">
        <v>31</v>
      </c>
      <c r="I27" s="469" t="s">
        <v>32</v>
      </c>
      <c r="J27" s="469" t="s">
        <v>34</v>
      </c>
      <c r="K27" s="469" t="s">
        <v>31</v>
      </c>
      <c r="L27" s="469" t="s">
        <v>32</v>
      </c>
      <c r="M27" s="469" t="s">
        <v>34</v>
      </c>
      <c r="N27" s="469" t="s">
        <v>31</v>
      </c>
      <c r="O27" s="469" t="s">
        <v>32</v>
      </c>
      <c r="P27" s="470" t="s">
        <v>34</v>
      </c>
      <c r="Q27" s="471" t="s">
        <v>31</v>
      </c>
      <c r="R27" s="605" t="s">
        <v>32</v>
      </c>
      <c r="S27" s="472" t="s">
        <v>34</v>
      </c>
    </row>
    <row r="28" spans="1:27" ht="5.25" customHeight="1" x14ac:dyDescent="0.15">
      <c r="A28" s="494" t="s">
        <v>201</v>
      </c>
      <c r="B28" s="625"/>
      <c r="C28" s="534"/>
      <c r="D28" s="535"/>
      <c r="E28" s="534"/>
      <c r="F28" s="534"/>
      <c r="G28" s="534"/>
      <c r="H28" s="534"/>
      <c r="I28" s="534"/>
      <c r="J28" s="534"/>
      <c r="K28" s="534"/>
      <c r="L28" s="534"/>
      <c r="M28" s="534"/>
      <c r="N28" s="534"/>
      <c r="O28" s="534"/>
      <c r="P28" s="534"/>
      <c r="Q28" s="536"/>
      <c r="R28" s="536"/>
      <c r="S28" s="537"/>
    </row>
    <row r="29" spans="1:27" ht="18.75" customHeight="1" x14ac:dyDescent="0.15">
      <c r="A29" s="626"/>
      <c r="B29" s="627" t="s">
        <v>202</v>
      </c>
      <c r="C29" s="628"/>
      <c r="D29" s="629"/>
      <c r="E29" s="541">
        <f>SUM(E30:E41)</f>
        <v>14302108</v>
      </c>
      <c r="F29" s="541">
        <f>SUM(F30:F41)</f>
        <v>13958728</v>
      </c>
      <c r="G29" s="659">
        <v>100</v>
      </c>
      <c r="H29" s="541">
        <f>SUM(H30:H41)</f>
        <v>14702857</v>
      </c>
      <c r="I29" s="541">
        <f>SUM(I30:I41)</f>
        <v>13909493</v>
      </c>
      <c r="J29" s="659">
        <v>100</v>
      </c>
      <c r="K29" s="541">
        <f>SUM(K30:K41)</f>
        <v>15034510</v>
      </c>
      <c r="L29" s="541">
        <f>SUM(L30:L41)</f>
        <v>14142349</v>
      </c>
      <c r="M29" s="630">
        <f>ROUND(L29/L29,5)*100</f>
        <v>100</v>
      </c>
      <c r="N29" s="541">
        <f>SUM(N30:N41)</f>
        <v>17300077</v>
      </c>
      <c r="O29" s="541">
        <f>SUM(O30:O41)</f>
        <v>16120057</v>
      </c>
      <c r="P29" s="630">
        <f>ROUND(O29/O29,5)*100</f>
        <v>100</v>
      </c>
      <c r="Q29" s="660">
        <f>SUM(Q30:Q41)</f>
        <v>15953932</v>
      </c>
      <c r="R29" s="660">
        <f>SUM(R30:R41)</f>
        <v>15556230</v>
      </c>
      <c r="S29" s="632">
        <f>ROUND(R29/R29,5)*100</f>
        <v>100</v>
      </c>
    </row>
    <row r="30" spans="1:27" ht="15.4" customHeight="1" x14ac:dyDescent="0.15">
      <c r="A30" s="626"/>
      <c r="B30" s="594"/>
      <c r="C30" s="545" t="s">
        <v>203</v>
      </c>
      <c r="D30" s="500"/>
      <c r="E30" s="661">
        <v>2287523</v>
      </c>
      <c r="F30" s="541">
        <v>2234506</v>
      </c>
      <c r="G30" s="649">
        <f>ROUND(F30/F29,5)*100</f>
        <v>16.007999999999999</v>
      </c>
      <c r="H30" s="661">
        <v>2361339</v>
      </c>
      <c r="I30" s="541">
        <v>2187155</v>
      </c>
      <c r="J30" s="649">
        <f>ROUND(I30/I29,5)*100</f>
        <v>15.723999999999998</v>
      </c>
      <c r="K30" s="661">
        <v>2191192</v>
      </c>
      <c r="L30" s="541">
        <v>2158944</v>
      </c>
      <c r="M30" s="630">
        <f>ROUND(L30/L29,5)*100</f>
        <v>15.265999999999998</v>
      </c>
      <c r="N30" s="661">
        <v>2388577</v>
      </c>
      <c r="O30" s="541">
        <v>2237223</v>
      </c>
      <c r="P30" s="630">
        <f>ROUND(O30/O29,5)*100</f>
        <v>13.879</v>
      </c>
      <c r="Q30" s="660">
        <v>2247022</v>
      </c>
      <c r="R30" s="660">
        <v>2185342</v>
      </c>
      <c r="S30" s="632">
        <f>ROUND(R30/R29,5)*100</f>
        <v>14.048</v>
      </c>
    </row>
    <row r="31" spans="1:27" ht="15.4" customHeight="1" x14ac:dyDescent="0.15">
      <c r="A31" s="626"/>
      <c r="B31" s="594"/>
      <c r="C31" s="545" t="s">
        <v>48</v>
      </c>
      <c r="D31" s="500"/>
      <c r="E31" s="661">
        <v>4020</v>
      </c>
      <c r="F31" s="541">
        <v>3899</v>
      </c>
      <c r="G31" s="649">
        <f>ROUND(F31/F29,5)*100</f>
        <v>2.7999999999999997E-2</v>
      </c>
      <c r="H31" s="661">
        <v>4127</v>
      </c>
      <c r="I31" s="541">
        <v>3923</v>
      </c>
      <c r="J31" s="649">
        <f>ROUND(I31/I29,5)*100</f>
        <v>2.7999999999999997E-2</v>
      </c>
      <c r="K31" s="661">
        <v>3898</v>
      </c>
      <c r="L31" s="541">
        <v>3948</v>
      </c>
      <c r="M31" s="662">
        <f>ROUND(L31/L29,5)*100</f>
        <v>2.7999999999999997E-2</v>
      </c>
      <c r="N31" s="661">
        <v>3922</v>
      </c>
      <c r="O31" s="541">
        <v>3672</v>
      </c>
      <c r="P31" s="662">
        <f>ROUND(O31/O29,5)*100</f>
        <v>2.3E-2</v>
      </c>
      <c r="Q31" s="660">
        <v>3962</v>
      </c>
      <c r="R31" s="660">
        <v>3447</v>
      </c>
      <c r="S31" s="632">
        <f>ROUND(R31/R29,5)*100</f>
        <v>2.2000000000000002E-2</v>
      </c>
    </row>
    <row r="32" spans="1:27" ht="15.4" customHeight="1" x14ac:dyDescent="0.15">
      <c r="A32" s="626"/>
      <c r="B32" s="594"/>
      <c r="C32" s="545" t="s">
        <v>186</v>
      </c>
      <c r="D32" s="500"/>
      <c r="E32" s="661">
        <v>5035956</v>
      </c>
      <c r="F32" s="541">
        <v>5097513</v>
      </c>
      <c r="G32" s="649">
        <f>ROUND(F32/F29,5)*100</f>
        <v>36.518000000000001</v>
      </c>
      <c r="H32" s="661">
        <v>5670934</v>
      </c>
      <c r="I32" s="541">
        <v>5342390</v>
      </c>
      <c r="J32" s="649">
        <f>ROUND(I32/I29,5)*100</f>
        <v>38.408000000000001</v>
      </c>
      <c r="K32" s="661">
        <v>5497007</v>
      </c>
      <c r="L32" s="541">
        <v>5838479</v>
      </c>
      <c r="M32" s="630">
        <f>ROUND(L32/L29,5)*100</f>
        <v>41.283999999999999</v>
      </c>
      <c r="N32" s="661">
        <v>5453873</v>
      </c>
      <c r="O32" s="541">
        <v>5387839</v>
      </c>
      <c r="P32" s="630">
        <f>ROUND(O32/O29,5)*100</f>
        <v>33.423000000000002</v>
      </c>
      <c r="Q32" s="660">
        <v>5537560</v>
      </c>
      <c r="R32" s="660">
        <v>5239465</v>
      </c>
      <c r="S32" s="632">
        <f>ROUND(R32/R29,5)*100</f>
        <v>33.680999999999997</v>
      </c>
    </row>
    <row r="33" spans="1:29" ht="15.4" customHeight="1" x14ac:dyDescent="0.15">
      <c r="A33" s="626"/>
      <c r="B33" s="594"/>
      <c r="C33" s="545" t="s">
        <v>204</v>
      </c>
      <c r="D33" s="500"/>
      <c r="E33" s="661">
        <v>469208</v>
      </c>
      <c r="F33" s="541">
        <v>442724</v>
      </c>
      <c r="G33" s="649">
        <f>ROUND(F33/F29,5)*100</f>
        <v>3.1719999999999997</v>
      </c>
      <c r="H33" s="661">
        <v>447479</v>
      </c>
      <c r="I33" s="541">
        <v>411907</v>
      </c>
      <c r="J33" s="649">
        <f>ROUND(I33/I29,5)*100</f>
        <v>2.9610000000000003</v>
      </c>
      <c r="K33" s="661">
        <v>436914</v>
      </c>
      <c r="L33" s="541">
        <v>411157</v>
      </c>
      <c r="M33" s="630">
        <f>ROUND(L33/L29,5)*100</f>
        <v>2.907</v>
      </c>
      <c r="N33" s="661">
        <v>234689</v>
      </c>
      <c r="O33" s="541">
        <v>224157</v>
      </c>
      <c r="P33" s="630">
        <f>ROUND(O33/O29,5)*100</f>
        <v>1.391</v>
      </c>
      <c r="Q33" s="660">
        <v>136489</v>
      </c>
      <c r="R33" s="660">
        <v>132191</v>
      </c>
      <c r="S33" s="632">
        <f>ROUND(R33/R29,5)*100</f>
        <v>0.85000000000000009</v>
      </c>
    </row>
    <row r="34" spans="1:29" ht="15.4" customHeight="1" x14ac:dyDescent="0.15">
      <c r="A34" s="626"/>
      <c r="B34" s="594"/>
      <c r="C34" s="545" t="s">
        <v>205</v>
      </c>
      <c r="D34" s="500"/>
      <c r="E34" s="661">
        <v>870517</v>
      </c>
      <c r="F34" s="541">
        <v>870518</v>
      </c>
      <c r="G34" s="649">
        <f>ROUND(F34/F29,5)*100</f>
        <v>6.2359999999999998</v>
      </c>
      <c r="H34" s="661">
        <v>558682</v>
      </c>
      <c r="I34" s="541">
        <v>558683</v>
      </c>
      <c r="J34" s="649">
        <f>ROUND(I34/I29,5)*100</f>
        <v>4.0169999999999995</v>
      </c>
      <c r="K34" s="661">
        <v>489481</v>
      </c>
      <c r="L34" s="541">
        <v>489482</v>
      </c>
      <c r="M34" s="630">
        <f>ROUND(L34/L29,5)*100</f>
        <v>3.4610000000000003</v>
      </c>
      <c r="N34" s="661">
        <v>737013</v>
      </c>
      <c r="O34" s="541">
        <v>737014</v>
      </c>
      <c r="P34" s="630">
        <f>ROUND(O34/O29,5)*100</f>
        <v>4.5720000000000001</v>
      </c>
      <c r="Q34" s="660">
        <v>827230</v>
      </c>
      <c r="R34" s="660">
        <v>827230</v>
      </c>
      <c r="S34" s="632">
        <f>ROUND(R34/R29,5)*100</f>
        <v>5.3179999999999996</v>
      </c>
    </row>
    <row r="35" spans="1:29" ht="15.4" customHeight="1" x14ac:dyDescent="0.15">
      <c r="A35" s="626"/>
      <c r="B35" s="594"/>
      <c r="C35" s="545" t="s">
        <v>50</v>
      </c>
      <c r="D35" s="500"/>
      <c r="E35" s="661">
        <v>999467</v>
      </c>
      <c r="F35" s="541">
        <v>966402</v>
      </c>
      <c r="G35" s="649">
        <f>ROUND(F35/F29,5)*100</f>
        <v>6.923</v>
      </c>
      <c r="H35" s="661">
        <v>1072562</v>
      </c>
      <c r="I35" s="541">
        <v>1002542</v>
      </c>
      <c r="J35" s="649">
        <f>ROUND(I35/I29,5)*100</f>
        <v>7.2080000000000002</v>
      </c>
      <c r="K35" s="661">
        <v>1017838</v>
      </c>
      <c r="L35" s="541">
        <v>1062432</v>
      </c>
      <c r="M35" s="630">
        <f>ROUND(L35/L29,5)*100</f>
        <v>7.5120000000000005</v>
      </c>
      <c r="N35" s="661">
        <v>1101593</v>
      </c>
      <c r="O35" s="541">
        <v>967682</v>
      </c>
      <c r="P35" s="630">
        <f>ROUND(O35/O29,5)*100</f>
        <v>6.0030000000000001</v>
      </c>
      <c r="Q35" s="660">
        <v>1006693</v>
      </c>
      <c r="R35" s="660">
        <v>961983</v>
      </c>
      <c r="S35" s="632">
        <f>ROUND(R35/R29,5)*100</f>
        <v>6.1840000000000002</v>
      </c>
    </row>
    <row r="36" spans="1:29" ht="15.4" customHeight="1" x14ac:dyDescent="0.15">
      <c r="A36" s="626"/>
      <c r="B36" s="594"/>
      <c r="C36" s="545" t="s">
        <v>206</v>
      </c>
      <c r="D36" s="500"/>
      <c r="E36" s="661">
        <v>1</v>
      </c>
      <c r="F36" s="541">
        <v>0</v>
      </c>
      <c r="G36" s="649">
        <f>ROUND(F36/F29,5)*100</f>
        <v>0</v>
      </c>
      <c r="H36" s="661">
        <v>1</v>
      </c>
      <c r="I36" s="541">
        <v>0</v>
      </c>
      <c r="J36" s="649">
        <f>ROUND(I36/I29,5)*100</f>
        <v>0</v>
      </c>
      <c r="K36" s="661">
        <v>1</v>
      </c>
      <c r="L36" s="541">
        <v>0</v>
      </c>
      <c r="M36" s="541">
        <v>0</v>
      </c>
      <c r="N36" s="661">
        <v>1</v>
      </c>
      <c r="O36" s="541">
        <v>0</v>
      </c>
      <c r="P36" s="541">
        <v>0</v>
      </c>
      <c r="Q36" s="660">
        <v>0</v>
      </c>
      <c r="R36" s="660">
        <v>0</v>
      </c>
      <c r="S36" s="646">
        <v>0</v>
      </c>
    </row>
    <row r="37" spans="1:29" ht="15.4" customHeight="1" x14ac:dyDescent="0.15">
      <c r="A37" s="626"/>
      <c r="B37" s="594"/>
      <c r="C37" s="545" t="s">
        <v>207</v>
      </c>
      <c r="D37" s="500"/>
      <c r="E37" s="661">
        <v>2518699</v>
      </c>
      <c r="F37" s="541">
        <v>2204447</v>
      </c>
      <c r="G37" s="649">
        <f>ROUND(F37/F29,5)*100</f>
        <v>15.792999999999999</v>
      </c>
      <c r="H37" s="661">
        <v>2444880</v>
      </c>
      <c r="I37" s="541">
        <v>2233492</v>
      </c>
      <c r="J37" s="649">
        <f>ROUND(I37/I29,5)*100</f>
        <v>16.056999999999999</v>
      </c>
      <c r="K37" s="661">
        <v>2498926</v>
      </c>
      <c r="L37" s="541">
        <v>2412813</v>
      </c>
      <c r="M37" s="630">
        <f>ROUND(L37/L29,5)*100</f>
        <v>17.061</v>
      </c>
      <c r="N37" s="661">
        <v>4805814</v>
      </c>
      <c r="O37" s="541">
        <v>4518316</v>
      </c>
      <c r="P37" s="630">
        <f>ROUND(O37/O29,5)*100</f>
        <v>28.029</v>
      </c>
      <c r="Q37" s="660">
        <v>4449921</v>
      </c>
      <c r="R37" s="660">
        <v>4449922</v>
      </c>
      <c r="S37" s="632">
        <f>ROUND(R37/R29,5)*100</f>
        <v>28.605000000000004</v>
      </c>
    </row>
    <row r="38" spans="1:29" ht="15.4" customHeight="1" x14ac:dyDescent="0.15">
      <c r="A38" s="626"/>
      <c r="B38" s="594"/>
      <c r="C38" s="545" t="s">
        <v>51</v>
      </c>
      <c r="D38" s="500"/>
      <c r="E38" s="661">
        <v>1</v>
      </c>
      <c r="F38" s="541">
        <v>0</v>
      </c>
      <c r="G38" s="649">
        <f>ROUND(F38/F29,5)*100</f>
        <v>0</v>
      </c>
      <c r="H38" s="661">
        <v>1</v>
      </c>
      <c r="I38" s="541">
        <v>0</v>
      </c>
      <c r="J38" s="649">
        <f>ROUND(I38/I29,5)*100</f>
        <v>0</v>
      </c>
      <c r="K38" s="661">
        <v>1</v>
      </c>
      <c r="L38" s="541">
        <v>0</v>
      </c>
      <c r="M38" s="541">
        <v>0</v>
      </c>
      <c r="N38" s="661">
        <v>1</v>
      </c>
      <c r="O38" s="541">
        <v>0</v>
      </c>
      <c r="P38" s="541">
        <v>0</v>
      </c>
      <c r="Q38" s="660">
        <v>1</v>
      </c>
      <c r="R38" s="660">
        <v>0</v>
      </c>
      <c r="S38" s="646">
        <v>0</v>
      </c>
    </row>
    <row r="39" spans="1:29" ht="15.4" customHeight="1" x14ac:dyDescent="0.15">
      <c r="A39" s="626"/>
      <c r="B39" s="594"/>
      <c r="C39" s="545" t="s">
        <v>187</v>
      </c>
      <c r="D39" s="500"/>
      <c r="E39" s="661">
        <v>1772981</v>
      </c>
      <c r="F39" s="541">
        <v>1772982</v>
      </c>
      <c r="G39" s="649">
        <f>ROUND(F39/F29,5)*100</f>
        <v>12.702</v>
      </c>
      <c r="H39" s="661">
        <v>1937142</v>
      </c>
      <c r="I39" s="541">
        <v>1937142</v>
      </c>
      <c r="J39" s="649">
        <f>ROUND(I39/I29,5)*100</f>
        <v>13.927</v>
      </c>
      <c r="K39" s="661">
        <v>1731079</v>
      </c>
      <c r="L39" s="541">
        <v>1731078</v>
      </c>
      <c r="M39" s="630">
        <f>ROUND(L39/L29,5)*100</f>
        <v>12.24</v>
      </c>
      <c r="N39" s="661">
        <v>2017100</v>
      </c>
      <c r="O39" s="541">
        <v>2017099</v>
      </c>
      <c r="P39" s="630">
        <f>ROUND(O39/O29,5)*100</f>
        <v>12.513</v>
      </c>
      <c r="Q39" s="660">
        <v>1700018</v>
      </c>
      <c r="R39" s="660">
        <v>1700017</v>
      </c>
      <c r="S39" s="632">
        <f>ROUND(R39/R29,5)*100</f>
        <v>10.928000000000001</v>
      </c>
    </row>
    <row r="40" spans="1:29" ht="15.4" customHeight="1" x14ac:dyDescent="0.15">
      <c r="A40" s="626"/>
      <c r="B40" s="594"/>
      <c r="C40" s="545" t="s">
        <v>188</v>
      </c>
      <c r="D40" s="500"/>
      <c r="E40" s="661">
        <v>322416</v>
      </c>
      <c r="F40" s="541">
        <v>322416</v>
      </c>
      <c r="G40" s="649">
        <f>ROUND(F40/F29,5)*100</f>
        <v>2.31</v>
      </c>
      <c r="H40" s="661">
        <v>189935</v>
      </c>
      <c r="I40" s="541">
        <v>189934</v>
      </c>
      <c r="J40" s="649">
        <f>ROUND(I40/I29,5)*100</f>
        <v>1.365</v>
      </c>
      <c r="K40" s="661">
        <v>2</v>
      </c>
      <c r="L40" s="541">
        <v>0</v>
      </c>
      <c r="M40" s="630">
        <f>ROUND(L40/L29,5)*100</f>
        <v>0</v>
      </c>
      <c r="N40" s="661">
        <v>2</v>
      </c>
      <c r="O40" s="541">
        <v>0</v>
      </c>
      <c r="P40" s="541">
        <v>0</v>
      </c>
      <c r="Q40" s="660">
        <v>18318</v>
      </c>
      <c r="R40" s="660">
        <v>18317</v>
      </c>
      <c r="S40" s="646">
        <v>0</v>
      </c>
    </row>
    <row r="41" spans="1:29" ht="15.4" customHeight="1" x14ac:dyDescent="0.15">
      <c r="A41" s="626"/>
      <c r="B41" s="594"/>
      <c r="C41" s="545" t="s">
        <v>208</v>
      </c>
      <c r="D41" s="500"/>
      <c r="E41" s="661">
        <v>21319</v>
      </c>
      <c r="F41" s="541">
        <v>43321</v>
      </c>
      <c r="G41" s="649">
        <f>ROUND(F41/F29,5)*100</f>
        <v>0.31</v>
      </c>
      <c r="H41" s="661">
        <v>15775</v>
      </c>
      <c r="I41" s="541">
        <v>42325</v>
      </c>
      <c r="J41" s="649">
        <f>ROUND(I41/I29,5)*100</f>
        <v>0.30399999999999999</v>
      </c>
      <c r="K41" s="661">
        <v>1168171</v>
      </c>
      <c r="L41" s="541">
        <v>34016</v>
      </c>
      <c r="M41" s="649">
        <f>ROUND(L41/L29,5)*100</f>
        <v>0.24099999999999999</v>
      </c>
      <c r="N41" s="661">
        <v>557492</v>
      </c>
      <c r="O41" s="541">
        <v>27055</v>
      </c>
      <c r="P41" s="649">
        <f>ROUND(O41/O29,5)*100</f>
        <v>0.16800000000000001</v>
      </c>
      <c r="Q41" s="660">
        <v>26718</v>
      </c>
      <c r="R41" s="660">
        <v>38316</v>
      </c>
      <c r="S41" s="632">
        <f>ROUND(R41/R29,5)*100</f>
        <v>0.246</v>
      </c>
    </row>
    <row r="42" spans="1:29" ht="6.75" customHeight="1" x14ac:dyDescent="0.15">
      <c r="A42" s="635"/>
      <c r="B42" s="490"/>
      <c r="C42" s="663"/>
      <c r="D42" s="648"/>
      <c r="E42" s="631"/>
      <c r="F42" s="631"/>
      <c r="G42" s="664"/>
      <c r="H42" s="631"/>
      <c r="I42" s="631"/>
      <c r="J42" s="664"/>
      <c r="K42" s="620"/>
      <c r="L42" s="620"/>
      <c r="M42" s="620"/>
      <c r="N42" s="620"/>
      <c r="O42" s="620"/>
      <c r="P42" s="620"/>
      <c r="Q42" s="650"/>
      <c r="R42" s="650"/>
      <c r="S42" s="639"/>
    </row>
    <row r="43" spans="1:29" ht="6" customHeight="1" x14ac:dyDescent="0.15">
      <c r="A43" s="494" t="s">
        <v>209</v>
      </c>
      <c r="B43" s="594"/>
      <c r="C43" s="481"/>
      <c r="D43" s="500"/>
      <c r="E43" s="631"/>
      <c r="F43" s="631"/>
      <c r="G43" s="664"/>
      <c r="H43" s="631"/>
      <c r="I43" s="631"/>
      <c r="J43" s="664"/>
      <c r="K43" s="620"/>
      <c r="L43" s="620"/>
      <c r="M43" s="620"/>
      <c r="N43" s="620"/>
      <c r="O43" s="620"/>
      <c r="P43" s="620"/>
      <c r="Q43" s="650"/>
      <c r="R43" s="650"/>
      <c r="S43" s="639"/>
      <c r="T43" s="620"/>
      <c r="U43" s="620"/>
      <c r="V43" s="620"/>
      <c r="W43" s="620"/>
      <c r="X43" s="620"/>
      <c r="Y43" s="620"/>
      <c r="Z43" s="620"/>
      <c r="AA43" s="620"/>
      <c r="AB43" s="620"/>
      <c r="AC43" s="620"/>
    </row>
    <row r="44" spans="1:29" ht="15.4" customHeight="1" x14ac:dyDescent="0.15">
      <c r="A44" s="626"/>
      <c r="B44" s="627" t="s">
        <v>210</v>
      </c>
      <c r="C44" s="628"/>
      <c r="D44" s="629"/>
      <c r="E44" s="541">
        <f>SUM(E45:E57)</f>
        <v>14302108</v>
      </c>
      <c r="F44" s="541">
        <f>SUM(F45:F57)</f>
        <v>13768794</v>
      </c>
      <c r="G44" s="649">
        <v>100</v>
      </c>
      <c r="H44" s="541">
        <f>SUM(H45:H57)</f>
        <v>14702857</v>
      </c>
      <c r="I44" s="541">
        <f>SUM(I45:I57)</f>
        <v>14068815</v>
      </c>
      <c r="J44" s="649">
        <v>100</v>
      </c>
      <c r="K44" s="541">
        <f>SUM(K45:K57)</f>
        <v>15034510</v>
      </c>
      <c r="L44" s="541">
        <f>SUM(L45:L57)</f>
        <v>14265656</v>
      </c>
      <c r="M44" s="630">
        <f>ROUND(L44/L44,5)*100</f>
        <v>100</v>
      </c>
      <c r="N44" s="541">
        <f>SUM(N45:N57)</f>
        <v>17300077</v>
      </c>
      <c r="O44" s="541">
        <f>SUM(O45:O57)</f>
        <v>16101739</v>
      </c>
      <c r="P44" s="630">
        <f>ROUND(O44/O44,5)*100</f>
        <v>100</v>
      </c>
      <c r="Q44" s="665">
        <f>SUM(Q45:Q57)</f>
        <v>15953932</v>
      </c>
      <c r="R44" s="665">
        <f>SUM(R45:R57)</f>
        <v>15533175</v>
      </c>
      <c r="S44" s="632">
        <f>ROUND(R44/R44,5)*100</f>
        <v>100</v>
      </c>
      <c r="T44" s="620"/>
      <c r="U44" s="620"/>
      <c r="V44" s="620"/>
      <c r="W44" s="620"/>
      <c r="X44" s="620"/>
      <c r="Y44" s="620"/>
      <c r="Z44" s="620"/>
      <c r="AA44" s="620"/>
      <c r="AB44" s="620"/>
      <c r="AC44" s="620"/>
    </row>
    <row r="45" spans="1:29" ht="15.4" customHeight="1" x14ac:dyDescent="0.15">
      <c r="A45" s="626"/>
      <c r="B45" s="594"/>
      <c r="C45" s="545" t="s">
        <v>211</v>
      </c>
      <c r="D45" s="500"/>
      <c r="E45" s="541">
        <v>289210</v>
      </c>
      <c r="F45" s="541">
        <v>273738</v>
      </c>
      <c r="G45" s="649">
        <f>ROUND(F45/F44,5)*100</f>
        <v>1.9879999999999998</v>
      </c>
      <c r="H45" s="541">
        <v>276145</v>
      </c>
      <c r="I45" s="541">
        <v>253963</v>
      </c>
      <c r="J45" s="649">
        <f>ROUND(I45/I44,5)*100</f>
        <v>1.8049999999999999</v>
      </c>
      <c r="K45" s="541">
        <v>264391</v>
      </c>
      <c r="L45" s="541">
        <v>249371</v>
      </c>
      <c r="M45" s="666">
        <v>1.8</v>
      </c>
      <c r="N45" s="541">
        <v>256184</v>
      </c>
      <c r="O45" s="541">
        <v>241058</v>
      </c>
      <c r="P45" s="666">
        <f>ROUND(O45/O44,5)*100</f>
        <v>1.4970000000000001</v>
      </c>
      <c r="Q45" s="665">
        <v>257525</v>
      </c>
      <c r="R45" s="665">
        <v>240063</v>
      </c>
      <c r="S45" s="632">
        <f>ROUND(R45/R44,5)*100</f>
        <v>1.5449999999999999</v>
      </c>
    </row>
    <row r="46" spans="1:29" ht="15.4" customHeight="1" x14ac:dyDescent="0.15">
      <c r="A46" s="626"/>
      <c r="B46" s="594"/>
      <c r="C46" s="545" t="s">
        <v>212</v>
      </c>
      <c r="D46" s="500"/>
      <c r="E46" s="541">
        <v>8429188</v>
      </c>
      <c r="F46" s="541">
        <v>8237380</v>
      </c>
      <c r="G46" s="649">
        <f>ROUND(F46/F44,5)*100</f>
        <v>59.826000000000001</v>
      </c>
      <c r="H46" s="541">
        <v>8610037</v>
      </c>
      <c r="I46" s="541">
        <v>8219053</v>
      </c>
      <c r="J46" s="649">
        <f>ROUND(I46/I44,5)*100</f>
        <v>58.42</v>
      </c>
      <c r="K46" s="541">
        <v>9041119</v>
      </c>
      <c r="L46" s="541">
        <v>8456056</v>
      </c>
      <c r="M46" s="630">
        <f>ROUND(L46/L44,5)*100</f>
        <v>59.275999999999996</v>
      </c>
      <c r="N46" s="541">
        <v>9218236</v>
      </c>
      <c r="O46" s="541">
        <v>8318131</v>
      </c>
      <c r="P46" s="630">
        <f>ROUND(O46/O44,5)*100</f>
        <v>51.66</v>
      </c>
      <c r="Q46" s="665">
        <v>8507224</v>
      </c>
      <c r="R46" s="665">
        <v>8160329</v>
      </c>
      <c r="S46" s="632">
        <f>ROUND(R46/R44,5)*100</f>
        <v>52.534999999999997</v>
      </c>
    </row>
    <row r="47" spans="1:29" ht="15.4" customHeight="1" x14ac:dyDescent="0.15">
      <c r="A47" s="626"/>
      <c r="B47" s="594"/>
      <c r="C47" s="545" t="s">
        <v>213</v>
      </c>
      <c r="D47" s="500"/>
      <c r="E47" s="541">
        <v>1762386</v>
      </c>
      <c r="F47" s="541">
        <v>1762317</v>
      </c>
      <c r="G47" s="649">
        <f>ROUND(F47/F44,5)*100</f>
        <v>12.798999999999999</v>
      </c>
      <c r="H47" s="541">
        <v>1860672</v>
      </c>
      <c r="I47" s="541">
        <v>1860671</v>
      </c>
      <c r="J47" s="649">
        <f>ROUND(I47/I44,5)*100</f>
        <v>13.225000000000001</v>
      </c>
      <c r="K47" s="541">
        <v>1844538</v>
      </c>
      <c r="L47" s="541">
        <v>1844538</v>
      </c>
      <c r="M47" s="630">
        <f>ROUND(L47/L44,5)*100</f>
        <v>12.93</v>
      </c>
      <c r="N47" s="541">
        <v>1791259</v>
      </c>
      <c r="O47" s="541">
        <v>1791235</v>
      </c>
      <c r="P47" s="630">
        <f>ROUND(O47/O44,5)*100</f>
        <v>11.124000000000001</v>
      </c>
      <c r="Q47" s="665">
        <v>1675167</v>
      </c>
      <c r="R47" s="665">
        <v>1675165</v>
      </c>
      <c r="S47" s="632">
        <f>ROUND(R47/R44,5)*100</f>
        <v>10.784000000000001</v>
      </c>
    </row>
    <row r="48" spans="1:29" ht="15.4" customHeight="1" x14ac:dyDescent="0.15">
      <c r="A48" s="626"/>
      <c r="B48" s="594"/>
      <c r="C48" s="545" t="s">
        <v>214</v>
      </c>
      <c r="D48" s="500"/>
      <c r="E48" s="541">
        <v>2181</v>
      </c>
      <c r="F48" s="541">
        <v>1830</v>
      </c>
      <c r="G48" s="649">
        <f>ROUND(F48/F44,5)*100</f>
        <v>1.2999999999999999E-2</v>
      </c>
      <c r="H48" s="541">
        <v>1900</v>
      </c>
      <c r="I48" s="541">
        <v>1900</v>
      </c>
      <c r="J48" s="649">
        <f>ROUND(I48/I44,5)*100</f>
        <v>1.3999999999999999E-2</v>
      </c>
      <c r="K48" s="541">
        <v>1443</v>
      </c>
      <c r="L48" s="541">
        <v>1442</v>
      </c>
      <c r="M48" s="630">
        <f>ROUND(L48/L44,5)*100</f>
        <v>0.01</v>
      </c>
      <c r="N48" s="541">
        <v>1225</v>
      </c>
      <c r="O48" s="541">
        <v>1205</v>
      </c>
      <c r="P48" s="630">
        <f>ROUND(O48/O44,5)*100</f>
        <v>6.9999999999999993E-3</v>
      </c>
      <c r="Q48" s="665">
        <v>1196</v>
      </c>
      <c r="R48" s="665">
        <v>1194</v>
      </c>
      <c r="S48" s="632">
        <f>ROUND(R48/R44,5)*100</f>
        <v>8.0000000000000002E-3</v>
      </c>
    </row>
    <row r="49" spans="1:26" ht="15.4" customHeight="1" x14ac:dyDescent="0.15">
      <c r="A49" s="626"/>
      <c r="B49" s="594"/>
      <c r="C49" s="545" t="s">
        <v>215</v>
      </c>
      <c r="D49" s="500"/>
      <c r="E49" s="541">
        <v>2228</v>
      </c>
      <c r="F49" s="541">
        <v>72</v>
      </c>
      <c r="G49" s="649">
        <f>ROUND(F49/F44,5)*100</f>
        <v>1E-3</v>
      </c>
      <c r="H49" s="541">
        <v>2211</v>
      </c>
      <c r="I49" s="541">
        <v>64</v>
      </c>
      <c r="J49" s="649">
        <f>ROUND(I49/I44,5)*100</f>
        <v>0</v>
      </c>
      <c r="K49" s="541">
        <v>61</v>
      </c>
      <c r="L49" s="541">
        <v>59</v>
      </c>
      <c r="M49" s="659">
        <f>ROUND(L49/L44,5)*100</f>
        <v>0</v>
      </c>
      <c r="N49" s="541">
        <v>61</v>
      </c>
      <c r="O49" s="541">
        <v>59</v>
      </c>
      <c r="P49" s="667">
        <f>ROUND(O49/O44,5)*100</f>
        <v>0</v>
      </c>
      <c r="Q49" s="665">
        <v>61</v>
      </c>
      <c r="R49" s="665">
        <v>46</v>
      </c>
      <c r="S49" s="668">
        <f>ROUND(R49/R44,5)*100</f>
        <v>0</v>
      </c>
    </row>
    <row r="50" spans="1:26" ht="15.4" customHeight="1" x14ac:dyDescent="0.15">
      <c r="A50" s="626"/>
      <c r="B50" s="594"/>
      <c r="C50" s="545" t="s">
        <v>216</v>
      </c>
      <c r="D50" s="500"/>
      <c r="E50" s="541">
        <v>808295</v>
      </c>
      <c r="F50" s="541">
        <v>808294</v>
      </c>
      <c r="G50" s="649">
        <f>ROUND(F50/F44,5)*100</f>
        <v>5.87</v>
      </c>
      <c r="H50" s="541">
        <v>892797</v>
      </c>
      <c r="I50" s="541">
        <v>892796</v>
      </c>
      <c r="J50" s="649">
        <v>6.4</v>
      </c>
      <c r="K50" s="541">
        <v>901076</v>
      </c>
      <c r="L50" s="541">
        <v>901075</v>
      </c>
      <c r="M50" s="666">
        <v>6.3</v>
      </c>
      <c r="N50" s="541">
        <v>732601</v>
      </c>
      <c r="O50" s="541">
        <v>732601</v>
      </c>
      <c r="P50" s="630">
        <f>ROUND(O50/O44,5)*100</f>
        <v>4.55</v>
      </c>
      <c r="Q50" s="665">
        <v>705991</v>
      </c>
      <c r="R50" s="665">
        <v>705990</v>
      </c>
      <c r="S50" s="669">
        <f>ROUND(R50/R44,5)*100</f>
        <v>4.5449999999999999</v>
      </c>
    </row>
    <row r="51" spans="1:26" ht="15.4" customHeight="1" x14ac:dyDescent="0.15">
      <c r="A51" s="626"/>
      <c r="B51" s="594"/>
      <c r="C51" s="545" t="s">
        <v>217</v>
      </c>
      <c r="D51" s="500"/>
      <c r="E51" s="541">
        <v>2519165</v>
      </c>
      <c r="F51" s="541">
        <v>2250173</v>
      </c>
      <c r="G51" s="649">
        <f>ROUND(F51/F44,5)*100</f>
        <v>16.343</v>
      </c>
      <c r="H51" s="541">
        <v>2462425</v>
      </c>
      <c r="I51" s="541">
        <v>2299054</v>
      </c>
      <c r="J51" s="649">
        <v>16.399999999999999</v>
      </c>
      <c r="K51" s="541">
        <v>2499144</v>
      </c>
      <c r="L51" s="541">
        <v>2396914</v>
      </c>
      <c r="M51" s="666">
        <v>16.8</v>
      </c>
      <c r="N51" s="541">
        <v>4806032</v>
      </c>
      <c r="O51" s="541">
        <v>4584642</v>
      </c>
      <c r="P51" s="630">
        <f>ROUND(O51/O44,5)*100</f>
        <v>28.472999999999999</v>
      </c>
      <c r="Q51" s="665">
        <v>4565398</v>
      </c>
      <c r="R51" s="665">
        <v>4565396</v>
      </c>
      <c r="S51" s="632">
        <f>ROUND(R51/R44,5)*100</f>
        <v>29.391000000000002</v>
      </c>
    </row>
    <row r="52" spans="1:26" ht="15.4" customHeight="1" x14ac:dyDescent="0.15">
      <c r="A52" s="626"/>
      <c r="B52" s="594"/>
      <c r="C52" s="545" t="s">
        <v>218</v>
      </c>
      <c r="D52" s="500"/>
      <c r="E52" s="541">
        <v>108375</v>
      </c>
      <c r="F52" s="541">
        <v>95119</v>
      </c>
      <c r="G52" s="649">
        <f>ROUND(F52/F44,5)*100</f>
        <v>0.69100000000000006</v>
      </c>
      <c r="H52" s="541">
        <v>126529</v>
      </c>
      <c r="I52" s="541">
        <v>107677</v>
      </c>
      <c r="J52" s="649">
        <f>ROUND(I52/I44,5)*100</f>
        <v>0.76500000000000001</v>
      </c>
      <c r="K52" s="541">
        <v>135218</v>
      </c>
      <c r="L52" s="541">
        <v>112662</v>
      </c>
      <c r="M52" s="630">
        <f>ROUND(L52/L44,5)*100</f>
        <v>0.79</v>
      </c>
      <c r="N52" s="541">
        <v>136823</v>
      </c>
      <c r="O52" s="541">
        <v>118944</v>
      </c>
      <c r="P52" s="630">
        <f>ROUND(O52/O44,5)*100</f>
        <v>0.73899999999999999</v>
      </c>
      <c r="Q52" s="665">
        <v>130063</v>
      </c>
      <c r="R52" s="665">
        <v>121711</v>
      </c>
      <c r="S52" s="632">
        <f>ROUND(R52/R44,5)*100</f>
        <v>0.78400000000000003</v>
      </c>
    </row>
    <row r="53" spans="1:26" ht="15.4" customHeight="1" x14ac:dyDescent="0.15">
      <c r="A53" s="626"/>
      <c r="B53" s="594"/>
      <c r="C53" s="545" t="s">
        <v>219</v>
      </c>
      <c r="D53" s="500"/>
      <c r="E53" s="541">
        <v>120114</v>
      </c>
      <c r="F53" s="541">
        <v>120114</v>
      </c>
      <c r="G53" s="649">
        <f>ROUND(F53/F44,5)*100</f>
        <v>0.872</v>
      </c>
      <c r="H53" s="541">
        <v>146450</v>
      </c>
      <c r="I53" s="541">
        <v>146450</v>
      </c>
      <c r="J53" s="649">
        <f>ROUND(I53/I44,5)*100</f>
        <v>1.0410000000000001</v>
      </c>
      <c r="K53" s="541">
        <v>1</v>
      </c>
      <c r="L53" s="541">
        <v>0</v>
      </c>
      <c r="M53" s="670">
        <f>ROUND(L53/L44,5)*100</f>
        <v>0</v>
      </c>
      <c r="N53" s="541">
        <v>1</v>
      </c>
      <c r="O53" s="541">
        <v>0</v>
      </c>
      <c r="P53" s="541">
        <f>ROUND(O53/O44,5)*100</f>
        <v>0</v>
      </c>
      <c r="Q53" s="665">
        <v>3664</v>
      </c>
      <c r="R53" s="665">
        <v>3664</v>
      </c>
      <c r="S53" s="668">
        <f>ROUND(R53/R44,5)*100</f>
        <v>2.4E-2</v>
      </c>
    </row>
    <row r="54" spans="1:26" ht="15.4" customHeight="1" x14ac:dyDescent="0.15">
      <c r="A54" s="626"/>
      <c r="B54" s="594"/>
      <c r="C54" s="545" t="s">
        <v>194</v>
      </c>
      <c r="D54" s="500"/>
      <c r="E54" s="541">
        <v>100</v>
      </c>
      <c r="F54" s="541">
        <v>99</v>
      </c>
      <c r="G54" s="649">
        <f>ROUND(F54/F44,5)*100</f>
        <v>1E-3</v>
      </c>
      <c r="H54" s="541">
        <v>100</v>
      </c>
      <c r="I54" s="541">
        <v>43</v>
      </c>
      <c r="J54" s="649">
        <f>ROUND(I54/I44,5)*100</f>
        <v>0</v>
      </c>
      <c r="K54" s="541">
        <v>125</v>
      </c>
      <c r="L54" s="541">
        <v>67</v>
      </c>
      <c r="M54" s="670">
        <f>ROUND(L54/L44,5)*100</f>
        <v>0</v>
      </c>
      <c r="N54" s="541">
        <v>125</v>
      </c>
      <c r="O54" s="541">
        <v>81</v>
      </c>
      <c r="P54" s="667">
        <f>ROUND(O54/O44,5)*100</f>
        <v>1E-3</v>
      </c>
      <c r="Q54" s="665">
        <v>150</v>
      </c>
      <c r="R54" s="665">
        <v>139</v>
      </c>
      <c r="S54" s="632">
        <f>ROUND(R54/R44,5)*100</f>
        <v>1E-3</v>
      </c>
    </row>
    <row r="55" spans="1:26" ht="15.4" customHeight="1" x14ac:dyDescent="0.15">
      <c r="A55" s="626"/>
      <c r="B55" s="594"/>
      <c r="C55" s="545" t="s">
        <v>220</v>
      </c>
      <c r="D55" s="500"/>
      <c r="E55" s="541">
        <v>224016</v>
      </c>
      <c r="F55" s="541">
        <v>219658</v>
      </c>
      <c r="G55" s="649">
        <f>ROUND(F55/F44,5)*100</f>
        <v>1.595</v>
      </c>
      <c r="H55" s="541">
        <v>294919</v>
      </c>
      <c r="I55" s="541">
        <v>287144</v>
      </c>
      <c r="J55" s="649">
        <f>ROUND(I55/I44,5)*100</f>
        <v>2.0409999999999999</v>
      </c>
      <c r="K55" s="541">
        <v>150684</v>
      </c>
      <c r="L55" s="541">
        <v>144150</v>
      </c>
      <c r="M55" s="630">
        <f>ROUND(L55/L44,5)*100</f>
        <v>1.01</v>
      </c>
      <c r="N55" s="541">
        <v>194681</v>
      </c>
      <c r="O55" s="541">
        <v>190475</v>
      </c>
      <c r="P55" s="630">
        <f>ROUND(O55/O44,5)*100</f>
        <v>1.1830000000000001</v>
      </c>
      <c r="Q55" s="665">
        <v>67932</v>
      </c>
      <c r="R55" s="665">
        <v>59478</v>
      </c>
      <c r="S55" s="632">
        <f>ROUND(R55/R44,5)*100</f>
        <v>0.38300000000000001</v>
      </c>
    </row>
    <row r="56" spans="1:26" ht="15.4" customHeight="1" x14ac:dyDescent="0.15">
      <c r="A56" s="626"/>
      <c r="B56" s="594"/>
      <c r="C56" s="545" t="s">
        <v>196</v>
      </c>
      <c r="D56" s="500"/>
      <c r="E56" s="541">
        <v>36850</v>
      </c>
      <c r="F56" s="541">
        <v>0</v>
      </c>
      <c r="G56" s="649">
        <f>ROUND(F56/F44,5)*100</f>
        <v>0</v>
      </c>
      <c r="H56" s="541">
        <v>28672</v>
      </c>
      <c r="I56" s="541">
        <v>0</v>
      </c>
      <c r="J56" s="649">
        <f>ROUND(I56/I44,5)*100</f>
        <v>0</v>
      </c>
      <c r="K56" s="541">
        <v>37387</v>
      </c>
      <c r="L56" s="541">
        <v>0</v>
      </c>
      <c r="M56" s="541">
        <f>ROUND(L56/L44,5)*100</f>
        <v>0</v>
      </c>
      <c r="N56" s="541">
        <v>39541</v>
      </c>
      <c r="O56" s="541">
        <v>0</v>
      </c>
      <c r="P56" s="541">
        <v>0</v>
      </c>
      <c r="Q56" s="665">
        <v>39561</v>
      </c>
      <c r="R56" s="665">
        <v>0</v>
      </c>
      <c r="S56" s="646">
        <v>0</v>
      </c>
    </row>
    <row r="57" spans="1:26" ht="15.4" customHeight="1" x14ac:dyDescent="0.15">
      <c r="A57" s="626"/>
      <c r="B57" s="594"/>
      <c r="C57" s="545" t="s">
        <v>221</v>
      </c>
      <c r="D57" s="500"/>
      <c r="E57" s="541">
        <v>0</v>
      </c>
      <c r="F57" s="541">
        <v>0</v>
      </c>
      <c r="G57" s="649">
        <f>ROUND(F57/F44,5)*100</f>
        <v>0</v>
      </c>
      <c r="H57" s="541">
        <v>0</v>
      </c>
      <c r="I57" s="541">
        <v>0</v>
      </c>
      <c r="J57" s="649">
        <f>ROUND(I57/I44,5)*100</f>
        <v>0</v>
      </c>
      <c r="K57" s="541">
        <v>159323</v>
      </c>
      <c r="L57" s="541">
        <v>159322</v>
      </c>
      <c r="M57" s="659">
        <f>ROUND(L57/L44,5)*100</f>
        <v>1.117</v>
      </c>
      <c r="N57" s="541">
        <v>123308</v>
      </c>
      <c r="O57" s="541">
        <v>123308</v>
      </c>
      <c r="P57" s="630">
        <f>ROUND(O57/O44,5)*100</f>
        <v>0.76600000000000001</v>
      </c>
      <c r="Q57" s="665">
        <v>0</v>
      </c>
      <c r="R57" s="665">
        <v>0</v>
      </c>
      <c r="S57" s="632">
        <f>ROUND(R57/R44,5)*100</f>
        <v>0</v>
      </c>
    </row>
    <row r="58" spans="1:26" ht="12.75" customHeight="1" x14ac:dyDescent="0.15">
      <c r="A58" s="635"/>
      <c r="B58" s="490"/>
      <c r="C58" s="671"/>
      <c r="D58" s="648"/>
      <c r="E58" s="541"/>
      <c r="F58" s="541"/>
      <c r="G58" s="649"/>
      <c r="H58" s="541"/>
      <c r="I58" s="541"/>
      <c r="J58" s="649"/>
      <c r="K58" s="620"/>
      <c r="L58" s="620"/>
      <c r="M58" s="620"/>
      <c r="N58" s="620"/>
      <c r="O58" s="620"/>
      <c r="P58" s="620"/>
      <c r="Q58" s="665"/>
      <c r="R58" s="665"/>
      <c r="S58" s="632"/>
      <c r="T58" s="620"/>
      <c r="U58" s="620"/>
      <c r="V58" s="620"/>
      <c r="W58" s="620"/>
      <c r="X58" s="620"/>
      <c r="Y58" s="620"/>
      <c r="Z58" s="620"/>
    </row>
    <row r="59" spans="1:26" ht="15.4" customHeight="1" x14ac:dyDescent="0.15">
      <c r="A59" s="672" t="s">
        <v>222</v>
      </c>
      <c r="B59" s="673"/>
      <c r="C59" s="673"/>
      <c r="D59" s="482"/>
      <c r="E59" s="541">
        <v>0</v>
      </c>
      <c r="F59" s="541">
        <f>F29-F44</f>
        <v>189934</v>
      </c>
      <c r="G59" s="541">
        <v>0</v>
      </c>
      <c r="H59" s="541">
        <v>0</v>
      </c>
      <c r="I59" s="674">
        <f>I29-I44</f>
        <v>-159322</v>
      </c>
      <c r="J59" s="541">
        <v>0</v>
      </c>
      <c r="K59" s="541">
        <v>0</v>
      </c>
      <c r="L59" s="675">
        <f>L29-L44</f>
        <v>-123307</v>
      </c>
      <c r="M59" s="541">
        <v>0</v>
      </c>
      <c r="N59" s="541">
        <v>0</v>
      </c>
      <c r="O59" s="675">
        <f>O29-O44</f>
        <v>18318</v>
      </c>
      <c r="P59" s="541">
        <v>0</v>
      </c>
      <c r="Q59" s="665">
        <v>0</v>
      </c>
      <c r="R59" s="665">
        <f>R29-R44</f>
        <v>23055</v>
      </c>
      <c r="S59" s="646">
        <v>0</v>
      </c>
    </row>
    <row r="60" spans="1:26" ht="15.4" customHeight="1" thickBot="1" x14ac:dyDescent="0.2">
      <c r="A60" s="676" t="s">
        <v>223</v>
      </c>
      <c r="B60" s="521"/>
      <c r="C60" s="521"/>
      <c r="D60" s="677"/>
      <c r="E60" s="678">
        <v>0</v>
      </c>
      <c r="F60" s="679">
        <v>146450</v>
      </c>
      <c r="G60" s="680">
        <v>0</v>
      </c>
      <c r="H60" s="680">
        <v>0</v>
      </c>
      <c r="I60" s="679">
        <v>0</v>
      </c>
      <c r="J60" s="680">
        <v>0</v>
      </c>
      <c r="K60" s="680">
        <v>0</v>
      </c>
      <c r="L60" s="680">
        <v>0</v>
      </c>
      <c r="M60" s="680">
        <v>0</v>
      </c>
      <c r="N60" s="680">
        <v>0</v>
      </c>
      <c r="O60" s="680">
        <v>0</v>
      </c>
      <c r="P60" s="680">
        <v>0</v>
      </c>
      <c r="Q60" s="681">
        <v>0</v>
      </c>
      <c r="R60" s="681">
        <v>0</v>
      </c>
      <c r="S60" s="682">
        <v>0</v>
      </c>
    </row>
    <row r="61" spans="1:26" ht="17.100000000000001" customHeight="1" x14ac:dyDescent="0.15">
      <c r="S61" s="658" t="s">
        <v>224</v>
      </c>
    </row>
  </sheetData>
  <sheetProtection sheet="1" objects="1" scenarios="1"/>
  <mergeCells count="20">
    <mergeCell ref="H26:J26"/>
    <mergeCell ref="A26:D27"/>
    <mergeCell ref="E26:G26"/>
    <mergeCell ref="B44:D44"/>
    <mergeCell ref="A43:A58"/>
    <mergeCell ref="B29:D29"/>
    <mergeCell ref="A28:A42"/>
    <mergeCell ref="Q3:S3"/>
    <mergeCell ref="K26:M26"/>
    <mergeCell ref="N26:P26"/>
    <mergeCell ref="Q26:S26"/>
    <mergeCell ref="K3:M3"/>
    <mergeCell ref="N3:P3"/>
    <mergeCell ref="A5:A14"/>
    <mergeCell ref="B6:D6"/>
    <mergeCell ref="B16:D16"/>
    <mergeCell ref="H3:J3"/>
    <mergeCell ref="A3:D4"/>
    <mergeCell ref="E3:G3"/>
    <mergeCell ref="A16:A20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scale="96" firstPageNumber="169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1"/>
  <sheetViews>
    <sheetView view="pageBreakPreview" zoomScaleSheetLayoutView="100" workbookViewId="0">
      <selection activeCell="D38" sqref="D38"/>
    </sheetView>
  </sheetViews>
  <sheetFormatPr defaultRowHeight="17.100000000000001" customHeight="1" x14ac:dyDescent="0.15"/>
  <cols>
    <col min="1" max="1" width="0.875" style="552" customWidth="1"/>
    <col min="2" max="2" width="2.5" style="552" customWidth="1"/>
    <col min="3" max="3" width="2" style="552" customWidth="1"/>
    <col min="4" max="4" width="2.5" style="552" customWidth="1"/>
    <col min="5" max="5" width="15.125" style="552" customWidth="1"/>
    <col min="6" max="6" width="11.5" style="552" customWidth="1"/>
    <col min="7" max="7" width="11" style="552" customWidth="1"/>
    <col min="8" max="8" width="11.5" style="552" customWidth="1"/>
    <col min="9" max="9" width="11.125" style="552" customWidth="1"/>
    <col min="10" max="10" width="12" style="552" customWidth="1"/>
    <col min="11" max="11" width="11.875" style="552" customWidth="1"/>
    <col min="12" max="16384" width="9" style="552"/>
  </cols>
  <sheetData>
    <row r="1" spans="1:13" ht="5.0999999999999996" customHeight="1" x14ac:dyDescent="0.15">
      <c r="A1" s="459"/>
      <c r="C1" s="459"/>
      <c r="D1" s="459"/>
      <c r="E1" s="553"/>
      <c r="F1" s="553"/>
      <c r="G1" s="553"/>
      <c r="H1" s="553"/>
      <c r="I1" s="460"/>
      <c r="J1" s="553"/>
      <c r="K1" s="460"/>
      <c r="L1" s="553"/>
    </row>
    <row r="2" spans="1:13" ht="15" customHeight="1" thickBot="1" x14ac:dyDescent="0.2">
      <c r="A2" s="459" t="s">
        <v>343</v>
      </c>
      <c r="C2" s="459"/>
      <c r="D2" s="459"/>
      <c r="E2" s="553"/>
      <c r="F2" s="553"/>
      <c r="G2" s="553"/>
      <c r="H2" s="553"/>
      <c r="I2" s="460"/>
      <c r="J2" s="553"/>
      <c r="K2" s="460" t="s">
        <v>1</v>
      </c>
      <c r="L2" s="553"/>
    </row>
    <row r="3" spans="1:13" ht="15" customHeight="1" x14ac:dyDescent="0.15">
      <c r="A3" s="554" t="s">
        <v>227</v>
      </c>
      <c r="B3" s="555"/>
      <c r="C3" s="555"/>
      <c r="D3" s="555"/>
      <c r="E3" s="556"/>
      <c r="F3" s="526" t="s">
        <v>368</v>
      </c>
      <c r="G3" s="557"/>
      <c r="H3" s="526" t="s">
        <v>380</v>
      </c>
      <c r="I3" s="463"/>
      <c r="J3" s="558" t="s">
        <v>420</v>
      </c>
      <c r="K3" s="559"/>
      <c r="L3" s="493"/>
    </row>
    <row r="4" spans="1:13" ht="15" customHeight="1" x14ac:dyDescent="0.15">
      <c r="A4" s="560"/>
      <c r="B4" s="561"/>
      <c r="C4" s="561"/>
      <c r="D4" s="561"/>
      <c r="E4" s="562"/>
      <c r="F4" s="469" t="s">
        <v>228</v>
      </c>
      <c r="G4" s="469" t="s">
        <v>34</v>
      </c>
      <c r="H4" s="469" t="s">
        <v>228</v>
      </c>
      <c r="I4" s="469" t="s">
        <v>34</v>
      </c>
      <c r="J4" s="563" t="s">
        <v>228</v>
      </c>
      <c r="K4" s="564" t="s">
        <v>34</v>
      </c>
      <c r="L4" s="493"/>
    </row>
    <row r="5" spans="1:13" ht="17.100000000000001" customHeight="1" x14ac:dyDescent="0.15">
      <c r="A5" s="565"/>
      <c r="B5" s="566"/>
      <c r="C5" s="567" t="s">
        <v>229</v>
      </c>
      <c r="D5" s="568"/>
      <c r="E5" s="569"/>
      <c r="F5" s="570">
        <f>F6+F9+F15</f>
        <v>2456314</v>
      </c>
      <c r="G5" s="571">
        <f>F5/F5*100</f>
        <v>100</v>
      </c>
      <c r="H5" s="570">
        <f>H6+H9+H15</f>
        <v>2464270</v>
      </c>
      <c r="I5" s="572">
        <f>H5/H5*100</f>
        <v>100</v>
      </c>
      <c r="J5" s="486">
        <f>J6+J9+J15</f>
        <v>2449177</v>
      </c>
      <c r="K5" s="573">
        <f>J5/J5*100</f>
        <v>100</v>
      </c>
    </row>
    <row r="6" spans="1:13" ht="16.5" customHeight="1" x14ac:dyDescent="0.15">
      <c r="A6" s="574"/>
      <c r="B6" s="575"/>
      <c r="C6" s="576"/>
      <c r="D6" s="577" t="s">
        <v>231</v>
      </c>
      <c r="E6" s="578"/>
      <c r="F6" s="546">
        <f>SUM(F7:F8)</f>
        <v>2326547</v>
      </c>
      <c r="G6" s="572">
        <f>F6/F5*100</f>
        <v>94.717002793616771</v>
      </c>
      <c r="H6" s="546">
        <f>SUM(H7:H8)</f>
        <v>2342707</v>
      </c>
      <c r="I6" s="572">
        <f>H6/H5*100</f>
        <v>95.066977238695443</v>
      </c>
      <c r="J6" s="486">
        <f>SUM(J7:J8)</f>
        <v>2338812</v>
      </c>
      <c r="K6" s="573">
        <f>J6/J5*100</f>
        <v>95.493792404550589</v>
      </c>
    </row>
    <row r="7" spans="1:13" ht="17.100000000000001" customHeight="1" x14ac:dyDescent="0.15">
      <c r="A7" s="574" t="s">
        <v>230</v>
      </c>
      <c r="B7" s="575"/>
      <c r="C7" s="579"/>
      <c r="D7" s="545"/>
      <c r="E7" s="580" t="s">
        <v>232</v>
      </c>
      <c r="F7" s="546">
        <v>2239127</v>
      </c>
      <c r="G7" s="572">
        <f>F7/F5*100</f>
        <v>91.158011557154339</v>
      </c>
      <c r="H7" s="546">
        <v>2248197</v>
      </c>
      <c r="I7" s="572">
        <f>H7/H5*100</f>
        <v>91.231764376468476</v>
      </c>
      <c r="J7" s="486">
        <v>2248100</v>
      </c>
      <c r="K7" s="573">
        <f>J7/J5*100</f>
        <v>91.790017626329174</v>
      </c>
    </row>
    <row r="8" spans="1:13" ht="17.100000000000001" customHeight="1" x14ac:dyDescent="0.15">
      <c r="A8" s="574"/>
      <c r="B8" s="575"/>
      <c r="C8" s="579"/>
      <c r="D8" s="545"/>
      <c r="E8" s="581" t="s">
        <v>234</v>
      </c>
      <c r="F8" s="546">
        <v>87420</v>
      </c>
      <c r="G8" s="572">
        <f>F8/F5*100</f>
        <v>3.5589912364624396</v>
      </c>
      <c r="H8" s="546">
        <v>94510</v>
      </c>
      <c r="I8" s="572">
        <f>H8/H5*100</f>
        <v>3.8352128622269479</v>
      </c>
      <c r="J8" s="486">
        <v>90712</v>
      </c>
      <c r="K8" s="573">
        <f>J8/J5*100</f>
        <v>3.703774778221419</v>
      </c>
    </row>
    <row r="9" spans="1:13" ht="17.100000000000001" customHeight="1" x14ac:dyDescent="0.15">
      <c r="A9" s="574" t="s">
        <v>233</v>
      </c>
      <c r="B9" s="575"/>
      <c r="C9" s="582"/>
      <c r="D9" s="577" t="s">
        <v>235</v>
      </c>
      <c r="E9" s="578"/>
      <c r="F9" s="546">
        <f>SUM(F10:F14)</f>
        <v>129767</v>
      </c>
      <c r="G9" s="572">
        <f>F9/F5*100</f>
        <v>5.2829972063832225</v>
      </c>
      <c r="H9" s="546">
        <f>SUM(H10:H14)</f>
        <v>121550</v>
      </c>
      <c r="I9" s="572">
        <f>H9/H5*100</f>
        <v>4.9324952217086606</v>
      </c>
      <c r="J9" s="486">
        <f>SUM(J10:J14)</f>
        <v>110365</v>
      </c>
      <c r="K9" s="573">
        <f>J9/J5*100</f>
        <v>4.5062075954494105</v>
      </c>
    </row>
    <row r="10" spans="1:13" ht="17.100000000000001" customHeight="1" x14ac:dyDescent="0.15">
      <c r="A10" s="574"/>
      <c r="B10" s="575"/>
      <c r="C10" s="579"/>
      <c r="D10" s="545"/>
      <c r="E10" s="580" t="s">
        <v>237</v>
      </c>
      <c r="F10" s="546">
        <v>1866</v>
      </c>
      <c r="G10" s="572">
        <f>F10/F5*100</f>
        <v>7.5967486241579868E-2</v>
      </c>
      <c r="H10" s="546">
        <v>2121</v>
      </c>
      <c r="I10" s="572">
        <f>H10/H5*100</f>
        <v>8.6070114070292622E-2</v>
      </c>
      <c r="J10" s="486">
        <v>2423</v>
      </c>
      <c r="K10" s="573">
        <f>J10/J5*100</f>
        <v>9.8931191988165815E-2</v>
      </c>
    </row>
    <row r="11" spans="1:13" ht="17.100000000000001" customHeight="1" x14ac:dyDescent="0.15">
      <c r="A11" s="574" t="s">
        <v>236</v>
      </c>
      <c r="B11" s="575"/>
      <c r="C11" s="579"/>
      <c r="D11" s="545"/>
      <c r="E11" s="580" t="s">
        <v>238</v>
      </c>
      <c r="F11" s="546">
        <v>0</v>
      </c>
      <c r="G11" s="572">
        <f>F11/F5*100</f>
        <v>0</v>
      </c>
      <c r="H11" s="546">
        <v>0</v>
      </c>
      <c r="I11" s="572">
        <f>H11/H5*100</f>
        <v>0</v>
      </c>
      <c r="J11" s="486">
        <v>0</v>
      </c>
      <c r="K11" s="573">
        <f>J11/J5*100</f>
        <v>0</v>
      </c>
    </row>
    <row r="12" spans="1:13" ht="17.100000000000001" customHeight="1" x14ac:dyDescent="0.15">
      <c r="A12" s="574"/>
      <c r="B12" s="575"/>
      <c r="C12" s="579"/>
      <c r="D12" s="545"/>
      <c r="E12" s="580" t="s">
        <v>239</v>
      </c>
      <c r="F12" s="546">
        <v>2478</v>
      </c>
      <c r="G12" s="572">
        <f>F12/F5*100</f>
        <v>0.10088286758126201</v>
      </c>
      <c r="H12" s="546">
        <v>2080</v>
      </c>
      <c r="I12" s="572">
        <f>H12/H5*100</f>
        <v>8.4406335344747133E-2</v>
      </c>
      <c r="J12" s="486">
        <v>2068</v>
      </c>
      <c r="K12" s="573">
        <f>J12/J5*100</f>
        <v>8.4436527045615731E-2</v>
      </c>
      <c r="M12" s="582"/>
    </row>
    <row r="13" spans="1:13" ht="17.100000000000001" customHeight="1" x14ac:dyDescent="0.15">
      <c r="A13" s="574" t="s">
        <v>230</v>
      </c>
      <c r="B13" s="575"/>
      <c r="C13" s="579"/>
      <c r="D13" s="545"/>
      <c r="E13" s="580" t="s">
        <v>370</v>
      </c>
      <c r="F13" s="546">
        <v>96688</v>
      </c>
      <c r="G13" s="572">
        <v>3.9</v>
      </c>
      <c r="H13" s="546">
        <v>100399</v>
      </c>
      <c r="I13" s="572">
        <f>H13/H5*100</f>
        <v>4.0741882991717633</v>
      </c>
      <c r="J13" s="486">
        <v>99173</v>
      </c>
      <c r="K13" s="573">
        <f>J13/J5*100</f>
        <v>4.0492377643592112</v>
      </c>
    </row>
    <row r="14" spans="1:13" ht="17.100000000000001" customHeight="1" x14ac:dyDescent="0.15">
      <c r="A14" s="574"/>
      <c r="B14" s="575"/>
      <c r="C14" s="583"/>
      <c r="D14" s="584"/>
      <c r="E14" s="580" t="s">
        <v>240</v>
      </c>
      <c r="F14" s="546">
        <v>28735</v>
      </c>
      <c r="G14" s="572">
        <f>F14/F5*100</f>
        <v>1.169842292149945</v>
      </c>
      <c r="H14" s="546">
        <v>16950</v>
      </c>
      <c r="I14" s="572">
        <f>H14/H5*100</f>
        <v>0.68783047312185763</v>
      </c>
      <c r="J14" s="486">
        <v>6701</v>
      </c>
      <c r="K14" s="573">
        <f>J14/J5*100</f>
        <v>0.27360211205641732</v>
      </c>
    </row>
    <row r="15" spans="1:13" ht="17.100000000000001" customHeight="1" x14ac:dyDescent="0.15">
      <c r="A15" s="574" t="s">
        <v>225</v>
      </c>
      <c r="B15" s="575"/>
      <c r="C15" s="582"/>
      <c r="D15" s="577" t="s">
        <v>241</v>
      </c>
      <c r="E15" s="578"/>
      <c r="F15" s="546">
        <v>0</v>
      </c>
      <c r="G15" s="572">
        <f>F15/F5*100</f>
        <v>0</v>
      </c>
      <c r="H15" s="546">
        <v>13</v>
      </c>
      <c r="I15" s="572">
        <f>H15/H5*100</f>
        <v>5.2753959590466951E-4</v>
      </c>
      <c r="J15" s="486">
        <v>0</v>
      </c>
      <c r="K15" s="573">
        <f>J15/J5*100</f>
        <v>0</v>
      </c>
    </row>
    <row r="16" spans="1:13" ht="17.100000000000001" customHeight="1" x14ac:dyDescent="0.15">
      <c r="A16" s="574"/>
      <c r="B16" s="575"/>
      <c r="C16" s="579"/>
      <c r="D16" s="545"/>
      <c r="E16" s="580" t="s">
        <v>242</v>
      </c>
      <c r="F16" s="546">
        <v>0</v>
      </c>
      <c r="G16" s="572">
        <f>F16/F5*100</f>
        <v>0</v>
      </c>
      <c r="H16" s="546">
        <v>0</v>
      </c>
      <c r="I16" s="572">
        <f>H16/H5*100</f>
        <v>0</v>
      </c>
      <c r="J16" s="486">
        <v>0</v>
      </c>
      <c r="K16" s="573">
        <f>J16/J5*100</f>
        <v>0</v>
      </c>
    </row>
    <row r="17" spans="1:11" ht="17.100000000000001" customHeight="1" x14ac:dyDescent="0.15">
      <c r="A17" s="585"/>
      <c r="B17" s="586"/>
      <c r="C17" s="587"/>
      <c r="D17" s="588"/>
      <c r="E17" s="589" t="s">
        <v>243</v>
      </c>
      <c r="F17" s="546">
        <v>0</v>
      </c>
      <c r="G17" s="572">
        <f>F17/F5*100</f>
        <v>0</v>
      </c>
      <c r="H17" s="546">
        <v>13</v>
      </c>
      <c r="I17" s="572">
        <f>H17/H5*100</f>
        <v>5.2753959590466951E-4</v>
      </c>
      <c r="J17" s="486">
        <v>0</v>
      </c>
      <c r="K17" s="573">
        <f>J17/J5*100</f>
        <v>0</v>
      </c>
    </row>
    <row r="18" spans="1:11" ht="17.100000000000001" customHeight="1" x14ac:dyDescent="0.15">
      <c r="A18" s="565"/>
      <c r="B18" s="566"/>
      <c r="C18" s="567" t="s">
        <v>244</v>
      </c>
      <c r="D18" s="568"/>
      <c r="E18" s="569"/>
      <c r="F18" s="546">
        <f>F19+F27+F30</f>
        <v>2301710</v>
      </c>
      <c r="G18" s="572">
        <f>F18/F18*100</f>
        <v>100</v>
      </c>
      <c r="H18" s="546">
        <f>H19+H27+H30</f>
        <v>2302083</v>
      </c>
      <c r="I18" s="572">
        <f>H18/H18*100</f>
        <v>100</v>
      </c>
      <c r="J18" s="486">
        <f>J19+J27+J30</f>
        <v>2349596</v>
      </c>
      <c r="K18" s="573">
        <f>J18/J18*100</f>
        <v>100</v>
      </c>
    </row>
    <row r="19" spans="1:11" ht="17.100000000000001" customHeight="1" x14ac:dyDescent="0.15">
      <c r="A19" s="590"/>
      <c r="B19" s="591"/>
      <c r="C19" s="582"/>
      <c r="D19" s="577" t="s">
        <v>245</v>
      </c>
      <c r="E19" s="578"/>
      <c r="F19" s="546">
        <f>SUM(F20:F26)</f>
        <v>2224875</v>
      </c>
      <c r="G19" s="572">
        <f>F19/F18*100</f>
        <v>96.661829683148611</v>
      </c>
      <c r="H19" s="546">
        <f>SUM(H20:H26)</f>
        <v>2244706</v>
      </c>
      <c r="I19" s="572">
        <f>H19/H18*100</f>
        <v>97.507605068974485</v>
      </c>
      <c r="J19" s="486">
        <f>SUM(J20:J26)</f>
        <v>2293442</v>
      </c>
      <c r="K19" s="573">
        <f>J19/J18*100</f>
        <v>97.610057218347322</v>
      </c>
    </row>
    <row r="20" spans="1:11" ht="17.100000000000001" customHeight="1" x14ac:dyDescent="0.15">
      <c r="A20" s="590"/>
      <c r="B20" s="591"/>
      <c r="C20" s="592"/>
      <c r="D20" s="584"/>
      <c r="E20" s="580" t="s">
        <v>246</v>
      </c>
      <c r="F20" s="546">
        <v>1368157</v>
      </c>
      <c r="G20" s="572">
        <f>F20/F18*100</f>
        <v>59.440893944067675</v>
      </c>
      <c r="H20" s="546">
        <v>1375264</v>
      </c>
      <c r="I20" s="572">
        <f>H20/H18*100</f>
        <v>59.73998331076681</v>
      </c>
      <c r="J20" s="486">
        <v>1379322</v>
      </c>
      <c r="K20" s="573">
        <f>J20/J18*100</f>
        <v>58.704645394357158</v>
      </c>
    </row>
    <row r="21" spans="1:11" ht="17.100000000000001" customHeight="1" x14ac:dyDescent="0.15">
      <c r="A21" s="574" t="s">
        <v>230</v>
      </c>
      <c r="B21" s="575"/>
      <c r="C21" s="593"/>
      <c r="D21" s="545"/>
      <c r="E21" s="580" t="s">
        <v>247</v>
      </c>
      <c r="F21" s="546">
        <v>259106</v>
      </c>
      <c r="G21" s="572">
        <f>F21/F18*100</f>
        <v>11.257108845162945</v>
      </c>
      <c r="H21" s="546">
        <v>293945</v>
      </c>
      <c r="I21" s="572">
        <f>H21/H18*100</f>
        <v>12.768653432565202</v>
      </c>
      <c r="J21" s="486">
        <v>343001</v>
      </c>
      <c r="K21" s="573">
        <f>J21/J18*100</f>
        <v>14.598296898700882</v>
      </c>
    </row>
    <row r="22" spans="1:11" ht="17.100000000000001" customHeight="1" x14ac:dyDescent="0.15">
      <c r="A22" s="590"/>
      <c r="B22" s="591"/>
      <c r="C22" s="593"/>
      <c r="D22" s="545"/>
      <c r="E22" s="580" t="s">
        <v>248</v>
      </c>
      <c r="F22" s="546">
        <v>130865</v>
      </c>
      <c r="G22" s="572">
        <f>F22/F18*100</f>
        <v>5.6855555217642539</v>
      </c>
      <c r="H22" s="546">
        <v>122447</v>
      </c>
      <c r="I22" s="572">
        <f>H22/H18*100</f>
        <v>5.3189654760492999</v>
      </c>
      <c r="J22" s="486">
        <v>120518</v>
      </c>
      <c r="K22" s="573">
        <f>J22/J18*100</f>
        <v>5.1293073362399317</v>
      </c>
    </row>
    <row r="23" spans="1:11" ht="17.100000000000001" customHeight="1" x14ac:dyDescent="0.15">
      <c r="A23" s="574" t="s">
        <v>233</v>
      </c>
      <c r="B23" s="575"/>
      <c r="C23" s="593"/>
      <c r="D23" s="545"/>
      <c r="E23" s="580" t="s">
        <v>249</v>
      </c>
      <c r="F23" s="546">
        <v>157425</v>
      </c>
      <c r="G23" s="572">
        <f>F23/F18*100</f>
        <v>6.8394802125376355</v>
      </c>
      <c r="H23" s="546">
        <v>133506</v>
      </c>
      <c r="I23" s="572">
        <f>H23/H18*100</f>
        <v>5.7993564958344246</v>
      </c>
      <c r="J23" s="486">
        <v>133626</v>
      </c>
      <c r="K23" s="573">
        <f>J23/J18*100</f>
        <v>5.687190478703573</v>
      </c>
    </row>
    <row r="24" spans="1:11" ht="17.100000000000001" customHeight="1" x14ac:dyDescent="0.15">
      <c r="A24" s="590"/>
      <c r="B24" s="591"/>
      <c r="C24" s="593"/>
      <c r="D24" s="545"/>
      <c r="E24" s="580" t="s">
        <v>250</v>
      </c>
      <c r="F24" s="546">
        <v>307722</v>
      </c>
      <c r="G24" s="572">
        <f>F24/F18*100</f>
        <v>13.369277624027355</v>
      </c>
      <c r="H24" s="546">
        <v>307845</v>
      </c>
      <c r="I24" s="572">
        <f>H24/H18*100</f>
        <v>13.372454424970776</v>
      </c>
      <c r="J24" s="486">
        <v>307545</v>
      </c>
      <c r="K24" s="573">
        <f>J24/J18*100</f>
        <v>13.089271517316167</v>
      </c>
    </row>
    <row r="25" spans="1:11" ht="17.100000000000001" customHeight="1" x14ac:dyDescent="0.15">
      <c r="A25" s="574" t="s">
        <v>236</v>
      </c>
      <c r="B25" s="575"/>
      <c r="C25" s="593"/>
      <c r="D25" s="545"/>
      <c r="E25" s="580" t="s">
        <v>251</v>
      </c>
      <c r="F25" s="546">
        <v>1600</v>
      </c>
      <c r="G25" s="572">
        <f>F25/F18*100+0.1</f>
        <v>0.16951353558875792</v>
      </c>
      <c r="H25" s="546">
        <v>11699</v>
      </c>
      <c r="I25" s="572">
        <f>H25/H18*100</f>
        <v>0.50819192878797159</v>
      </c>
      <c r="J25" s="486">
        <v>9430</v>
      </c>
      <c r="K25" s="573">
        <f>J25/J18*100</f>
        <v>0.4013455930296102</v>
      </c>
    </row>
    <row r="26" spans="1:11" ht="17.100000000000001" customHeight="1" x14ac:dyDescent="0.15">
      <c r="A26" s="590"/>
      <c r="B26" s="591"/>
      <c r="C26" s="593"/>
      <c r="D26" s="545"/>
      <c r="E26" s="581" t="s">
        <v>252</v>
      </c>
      <c r="F26" s="546">
        <v>0</v>
      </c>
      <c r="G26" s="572">
        <v>0</v>
      </c>
      <c r="H26" s="546">
        <v>0</v>
      </c>
      <c r="I26" s="572">
        <v>0</v>
      </c>
      <c r="J26" s="486">
        <v>0</v>
      </c>
      <c r="K26" s="573">
        <v>0</v>
      </c>
    </row>
    <row r="27" spans="1:11" ht="17.100000000000001" customHeight="1" x14ac:dyDescent="0.15">
      <c r="A27" s="574" t="s">
        <v>253</v>
      </c>
      <c r="B27" s="575"/>
      <c r="C27" s="582"/>
      <c r="D27" s="577" t="s">
        <v>254</v>
      </c>
      <c r="E27" s="578"/>
      <c r="F27" s="546">
        <v>16090</v>
      </c>
      <c r="G27" s="572">
        <f>F27/F18*100</f>
        <v>0.6990454922644469</v>
      </c>
      <c r="H27" s="546">
        <v>14652</v>
      </c>
      <c r="I27" s="572">
        <f>H27/H18*100</f>
        <v>0.63646706048391821</v>
      </c>
      <c r="J27" s="486">
        <v>13512</v>
      </c>
      <c r="K27" s="573">
        <f>J27/J18*100</f>
        <v>0.57507758780658458</v>
      </c>
    </row>
    <row r="28" spans="1:11" ht="17.100000000000001" customHeight="1" x14ac:dyDescent="0.15">
      <c r="A28" s="590"/>
      <c r="B28" s="591"/>
      <c r="C28" s="593"/>
      <c r="D28" s="545"/>
      <c r="E28" s="580" t="s">
        <v>255</v>
      </c>
      <c r="F28" s="546">
        <v>15761</v>
      </c>
      <c r="G28" s="572">
        <f>F28/F18*100</f>
        <v>0.68475177150900857</v>
      </c>
      <c r="H28" s="546">
        <v>14278</v>
      </c>
      <c r="I28" s="572">
        <f>H28/H18*100</f>
        <v>0.62022090428537979</v>
      </c>
      <c r="J28" s="486">
        <v>12732</v>
      </c>
      <c r="K28" s="573">
        <f>J28/J18*100</f>
        <v>0.54188039135238575</v>
      </c>
    </row>
    <row r="29" spans="1:11" ht="17.100000000000001" customHeight="1" x14ac:dyDescent="0.15">
      <c r="A29" s="574" t="s">
        <v>226</v>
      </c>
      <c r="B29" s="575"/>
      <c r="C29" s="593"/>
      <c r="D29" s="545"/>
      <c r="E29" s="580" t="s">
        <v>256</v>
      </c>
      <c r="F29" s="546">
        <v>329</v>
      </c>
      <c r="G29" s="572">
        <f>F29/F18*100</f>
        <v>1.4293720755438347E-2</v>
      </c>
      <c r="H29" s="546">
        <v>374</v>
      </c>
      <c r="I29" s="572">
        <f>H29/H18*100</f>
        <v>1.6246156198538454E-2</v>
      </c>
      <c r="J29" s="486">
        <v>780</v>
      </c>
      <c r="K29" s="573">
        <f>J29/J18*100</f>
        <v>3.3197196454198934E-2</v>
      </c>
    </row>
    <row r="30" spans="1:11" ht="17.100000000000001" customHeight="1" x14ac:dyDescent="0.15">
      <c r="A30" s="590"/>
      <c r="B30" s="591"/>
      <c r="C30" s="582"/>
      <c r="D30" s="577" t="s">
        <v>257</v>
      </c>
      <c r="E30" s="578"/>
      <c r="F30" s="546">
        <f>SUM(F31:F33)</f>
        <v>60745</v>
      </c>
      <c r="G30" s="572">
        <f>F30/F18*100</f>
        <v>2.6391248245869376</v>
      </c>
      <c r="H30" s="546">
        <f>SUM(H31:H33)</f>
        <v>42725</v>
      </c>
      <c r="I30" s="572">
        <f>H30/H18*100</f>
        <v>1.8559278705415923</v>
      </c>
      <c r="J30" s="486">
        <f>SUM(J31:J33)</f>
        <v>42642</v>
      </c>
      <c r="K30" s="573">
        <f>J30/J18*100</f>
        <v>1.8148651938460911</v>
      </c>
    </row>
    <row r="31" spans="1:11" ht="17.100000000000001" customHeight="1" x14ac:dyDescent="0.15">
      <c r="A31" s="590"/>
      <c r="B31" s="591"/>
      <c r="C31" s="594"/>
      <c r="D31" s="545"/>
      <c r="E31" s="580" t="s">
        <v>258</v>
      </c>
      <c r="F31" s="546">
        <v>0</v>
      </c>
      <c r="G31" s="572">
        <v>0</v>
      </c>
      <c r="H31" s="546">
        <v>0</v>
      </c>
      <c r="I31" s="572">
        <v>0</v>
      </c>
      <c r="J31" s="486">
        <v>0</v>
      </c>
      <c r="K31" s="573">
        <v>0</v>
      </c>
    </row>
    <row r="32" spans="1:11" ht="17.100000000000001" customHeight="1" x14ac:dyDescent="0.15">
      <c r="A32" s="590"/>
      <c r="B32" s="591"/>
      <c r="C32" s="594"/>
      <c r="D32" s="545"/>
      <c r="E32" s="581" t="s">
        <v>259</v>
      </c>
      <c r="F32" s="546">
        <v>18181</v>
      </c>
      <c r="G32" s="572">
        <f>F32/F18*100</f>
        <v>0.78989099408700492</v>
      </c>
      <c r="H32" s="546">
        <v>162</v>
      </c>
      <c r="I32" s="572">
        <f>H32/H18*100</f>
        <v>7.0371050913455328E-3</v>
      </c>
      <c r="J32" s="486">
        <v>79</v>
      </c>
      <c r="K32" s="573">
        <f>J32/J18*100</f>
        <v>3.3622801536945077E-3</v>
      </c>
    </row>
    <row r="33" spans="1:12" ht="17.100000000000001" customHeight="1" x14ac:dyDescent="0.15">
      <c r="A33" s="585"/>
      <c r="B33" s="586"/>
      <c r="C33" s="594"/>
      <c r="D33" s="545"/>
      <c r="E33" s="580" t="s">
        <v>371</v>
      </c>
      <c r="F33" s="546">
        <v>42564</v>
      </c>
      <c r="G33" s="572">
        <v>1.8</v>
      </c>
      <c r="H33" s="546">
        <v>42563</v>
      </c>
      <c r="I33" s="572">
        <f>H33/H18*100</f>
        <v>1.8488907654502464</v>
      </c>
      <c r="J33" s="595">
        <v>42563</v>
      </c>
      <c r="K33" s="573">
        <f>J33/J18*100</f>
        <v>1.8115029136923966</v>
      </c>
    </row>
    <row r="34" spans="1:12" ht="17.100000000000001" customHeight="1" thickBot="1" x14ac:dyDescent="0.2">
      <c r="A34" s="596" t="s">
        <v>464</v>
      </c>
      <c r="B34" s="597"/>
      <c r="C34" s="597"/>
      <c r="D34" s="597"/>
      <c r="E34" s="598"/>
      <c r="F34" s="599">
        <f>F5-F18</f>
        <v>154604</v>
      </c>
      <c r="G34" s="600" t="s">
        <v>260</v>
      </c>
      <c r="H34" s="599">
        <f>H5-H18</f>
        <v>162187</v>
      </c>
      <c r="I34" s="600" t="s">
        <v>260</v>
      </c>
      <c r="J34" s="601">
        <f>J5-J18</f>
        <v>99581</v>
      </c>
      <c r="K34" s="602" t="s">
        <v>260</v>
      </c>
    </row>
    <row r="35" spans="1:12" ht="15" customHeight="1" x14ac:dyDescent="0.15">
      <c r="B35" s="459" t="s">
        <v>261</v>
      </c>
      <c r="C35" s="459"/>
      <c r="D35" s="459"/>
      <c r="E35" s="553"/>
      <c r="F35" s="553"/>
      <c r="G35" s="553"/>
      <c r="H35" s="553"/>
      <c r="I35" s="460"/>
      <c r="J35" s="553"/>
      <c r="K35" s="460" t="s">
        <v>262</v>
      </c>
      <c r="L35" s="553"/>
    </row>
    <row r="36" spans="1:12" ht="11.25" customHeight="1" x14ac:dyDescent="0.15">
      <c r="B36" s="459"/>
      <c r="C36" s="459"/>
      <c r="D36" s="459"/>
      <c r="E36" s="553"/>
      <c r="F36" s="553"/>
      <c r="G36" s="553"/>
      <c r="H36" s="553"/>
      <c r="I36" s="553"/>
      <c r="J36" s="553"/>
      <c r="K36" s="553"/>
      <c r="L36" s="553"/>
    </row>
    <row r="37" spans="1:12" ht="15" customHeight="1" thickBot="1" x14ac:dyDescent="0.2">
      <c r="A37" s="459" t="s">
        <v>344</v>
      </c>
      <c r="C37" s="459"/>
      <c r="D37" s="459"/>
      <c r="E37" s="553"/>
      <c r="F37" s="553"/>
      <c r="G37" s="553"/>
      <c r="H37" s="553"/>
      <c r="I37" s="460"/>
      <c r="J37" s="553"/>
      <c r="K37" s="460" t="s">
        <v>122</v>
      </c>
      <c r="L37" s="553"/>
    </row>
    <row r="38" spans="1:12" ht="15" customHeight="1" x14ac:dyDescent="0.15">
      <c r="A38" s="461" t="s">
        <v>227</v>
      </c>
      <c r="B38" s="462"/>
      <c r="C38" s="462"/>
      <c r="D38" s="462"/>
      <c r="E38" s="462"/>
      <c r="F38" s="463" t="s">
        <v>369</v>
      </c>
      <c r="G38" s="463"/>
      <c r="H38" s="526" t="s">
        <v>381</v>
      </c>
      <c r="I38" s="603"/>
      <c r="J38" s="604" t="s">
        <v>421</v>
      </c>
      <c r="K38" s="466"/>
    </row>
    <row r="39" spans="1:12" ht="15" customHeight="1" x14ac:dyDescent="0.15">
      <c r="A39" s="467"/>
      <c r="B39" s="468"/>
      <c r="C39" s="468"/>
      <c r="D39" s="468"/>
      <c r="E39" s="468"/>
      <c r="F39" s="469" t="s">
        <v>31</v>
      </c>
      <c r="G39" s="469" t="s">
        <v>32</v>
      </c>
      <c r="H39" s="469" t="s">
        <v>31</v>
      </c>
      <c r="I39" s="470" t="s">
        <v>32</v>
      </c>
      <c r="J39" s="605" t="s">
        <v>31</v>
      </c>
      <c r="K39" s="472" t="s">
        <v>32</v>
      </c>
    </row>
    <row r="40" spans="1:12" ht="15.75" customHeight="1" x14ac:dyDescent="0.15">
      <c r="A40" s="606" t="s">
        <v>263</v>
      </c>
      <c r="B40" s="607"/>
      <c r="C40" s="607"/>
      <c r="D40" s="607"/>
      <c r="E40" s="607"/>
      <c r="F40" s="608">
        <f t="shared" ref="F40:G40" si="0">SUM(F41:F43)</f>
        <v>2668923</v>
      </c>
      <c r="G40" s="608">
        <f t="shared" si="0"/>
        <v>2617112</v>
      </c>
      <c r="H40" s="608">
        <f>SUM(H41:H43)</f>
        <v>2606853</v>
      </c>
      <c r="I40" s="608">
        <f>SUM(I41:I43)</f>
        <v>2636989</v>
      </c>
      <c r="J40" s="608">
        <f>SUM(J41:J43)</f>
        <v>2616692</v>
      </c>
      <c r="K40" s="609">
        <f>SUM(K41:K43)</f>
        <v>2622087</v>
      </c>
    </row>
    <row r="41" spans="1:12" ht="15.75" customHeight="1" x14ac:dyDescent="0.15">
      <c r="A41" s="610"/>
      <c r="B41" s="611"/>
      <c r="C41" s="578" t="s">
        <v>264</v>
      </c>
      <c r="D41" s="578"/>
      <c r="E41" s="578"/>
      <c r="F41" s="546">
        <v>2561779</v>
      </c>
      <c r="G41" s="546">
        <v>2487449</v>
      </c>
      <c r="H41" s="546">
        <v>2507709</v>
      </c>
      <c r="I41" s="546">
        <v>2515459</v>
      </c>
      <c r="J41" s="546">
        <v>2514420</v>
      </c>
      <c r="K41" s="543">
        <v>2511735</v>
      </c>
    </row>
    <row r="42" spans="1:12" ht="15.75" customHeight="1" x14ac:dyDescent="0.15">
      <c r="A42" s="610"/>
      <c r="B42" s="611"/>
      <c r="C42" s="578" t="s">
        <v>235</v>
      </c>
      <c r="D42" s="578"/>
      <c r="E42" s="578"/>
      <c r="F42" s="546">
        <v>107142</v>
      </c>
      <c r="G42" s="546">
        <v>129663</v>
      </c>
      <c r="H42" s="546">
        <v>99142</v>
      </c>
      <c r="I42" s="546">
        <v>121516</v>
      </c>
      <c r="J42" s="546">
        <v>102270</v>
      </c>
      <c r="K42" s="543">
        <v>110352</v>
      </c>
    </row>
    <row r="43" spans="1:12" ht="15.75" customHeight="1" x14ac:dyDescent="0.15">
      <c r="A43" s="610"/>
      <c r="B43" s="611"/>
      <c r="C43" s="578" t="s">
        <v>241</v>
      </c>
      <c r="D43" s="578"/>
      <c r="E43" s="578"/>
      <c r="F43" s="546">
        <v>2</v>
      </c>
      <c r="G43" s="546">
        <v>0</v>
      </c>
      <c r="H43" s="546">
        <v>2</v>
      </c>
      <c r="I43" s="546">
        <v>14</v>
      </c>
      <c r="J43" s="546">
        <v>2</v>
      </c>
      <c r="K43" s="543">
        <v>0</v>
      </c>
    </row>
    <row r="44" spans="1:12" ht="15.75" customHeight="1" x14ac:dyDescent="0.15">
      <c r="A44" s="612" t="s">
        <v>265</v>
      </c>
      <c r="B44" s="613"/>
      <c r="C44" s="613"/>
      <c r="D44" s="613"/>
      <c r="E44" s="613"/>
      <c r="F44" s="546">
        <f t="shared" ref="F44:G44" si="1">SUM(F45:F50)</f>
        <v>100926</v>
      </c>
      <c r="G44" s="546">
        <f t="shared" si="1"/>
        <v>61667</v>
      </c>
      <c r="H44" s="546">
        <f>SUM(H45:H50)</f>
        <v>102929</v>
      </c>
      <c r="I44" s="546">
        <f>SUM(I45:I50)</f>
        <v>76507</v>
      </c>
      <c r="J44" s="546">
        <f>SUM(J45:J50)</f>
        <v>189472</v>
      </c>
      <c r="K44" s="543">
        <f>SUM(K45:K50)</f>
        <v>121310</v>
      </c>
    </row>
    <row r="45" spans="1:12" ht="15.75" customHeight="1" x14ac:dyDescent="0.15">
      <c r="A45" s="610"/>
      <c r="B45" s="611"/>
      <c r="C45" s="578" t="s">
        <v>266</v>
      </c>
      <c r="D45" s="578"/>
      <c r="E45" s="578"/>
      <c r="F45" s="546">
        <v>0</v>
      </c>
      <c r="G45" s="546">
        <v>0</v>
      </c>
      <c r="H45" s="546">
        <v>0</v>
      </c>
      <c r="I45" s="546">
        <v>0</v>
      </c>
      <c r="J45" s="546">
        <v>0</v>
      </c>
      <c r="K45" s="543">
        <v>0</v>
      </c>
    </row>
    <row r="46" spans="1:12" ht="15.75" customHeight="1" x14ac:dyDescent="0.15">
      <c r="A46" s="610"/>
      <c r="B46" s="611"/>
      <c r="C46" s="578" t="s">
        <v>267</v>
      </c>
      <c r="D46" s="578"/>
      <c r="E46" s="578"/>
      <c r="F46" s="546">
        <v>98800</v>
      </c>
      <c r="G46" s="546">
        <v>59850</v>
      </c>
      <c r="H46" s="546">
        <v>98042</v>
      </c>
      <c r="I46" s="546">
        <v>67849</v>
      </c>
      <c r="J46" s="546">
        <v>184693</v>
      </c>
      <c r="K46" s="543">
        <v>94788</v>
      </c>
    </row>
    <row r="47" spans="1:12" ht="15.75" customHeight="1" x14ac:dyDescent="0.15">
      <c r="A47" s="610"/>
      <c r="B47" s="611"/>
      <c r="C47" s="578" t="s">
        <v>268</v>
      </c>
      <c r="D47" s="578"/>
      <c r="E47" s="578"/>
      <c r="F47" s="546">
        <v>0</v>
      </c>
      <c r="G47" s="546">
        <v>0</v>
      </c>
      <c r="H47" s="546">
        <v>0</v>
      </c>
      <c r="I47" s="546">
        <v>0</v>
      </c>
      <c r="J47" s="546">
        <v>0</v>
      </c>
      <c r="K47" s="543">
        <v>0</v>
      </c>
    </row>
    <row r="48" spans="1:12" ht="15.75" customHeight="1" x14ac:dyDescent="0.15">
      <c r="A48" s="610"/>
      <c r="B48" s="611"/>
      <c r="C48" s="578" t="s">
        <v>372</v>
      </c>
      <c r="D48" s="578"/>
      <c r="E48" s="578"/>
      <c r="F48" s="546">
        <v>2125</v>
      </c>
      <c r="G48" s="546">
        <v>1817</v>
      </c>
      <c r="H48" s="546">
        <v>4886</v>
      </c>
      <c r="I48" s="546">
        <v>8658</v>
      </c>
      <c r="J48" s="546">
        <v>4778</v>
      </c>
      <c r="K48" s="543">
        <v>26522</v>
      </c>
    </row>
    <row r="49" spans="1:12" ht="15.75" customHeight="1" x14ac:dyDescent="0.15">
      <c r="A49" s="610"/>
      <c r="B49" s="611"/>
      <c r="C49" s="614" t="s">
        <v>269</v>
      </c>
      <c r="D49" s="614"/>
      <c r="E49" s="614"/>
      <c r="F49" s="546">
        <v>1</v>
      </c>
      <c r="G49" s="546">
        <v>0</v>
      </c>
      <c r="H49" s="546">
        <v>1</v>
      </c>
      <c r="I49" s="546">
        <v>0</v>
      </c>
      <c r="J49" s="546">
        <v>1</v>
      </c>
      <c r="K49" s="543">
        <v>0</v>
      </c>
    </row>
    <row r="50" spans="1:12" ht="15.75" customHeight="1" thickBot="1" x14ac:dyDescent="0.2">
      <c r="A50" s="615"/>
      <c r="B50" s="616"/>
      <c r="C50" s="617" t="s">
        <v>270</v>
      </c>
      <c r="D50" s="617"/>
      <c r="E50" s="617"/>
      <c r="F50" s="550">
        <v>0</v>
      </c>
      <c r="G50" s="550">
        <v>0</v>
      </c>
      <c r="H50" s="550">
        <v>0</v>
      </c>
      <c r="I50" s="550">
        <v>0</v>
      </c>
      <c r="J50" s="618">
        <v>0</v>
      </c>
      <c r="K50" s="619">
        <v>0</v>
      </c>
    </row>
    <row r="51" spans="1:12" ht="15" customHeight="1" x14ac:dyDescent="0.15">
      <c r="B51" s="459" t="s">
        <v>271</v>
      </c>
      <c r="C51" s="459"/>
      <c r="D51" s="459"/>
      <c r="E51" s="553"/>
      <c r="F51" s="553"/>
      <c r="G51" s="553"/>
      <c r="H51" s="553"/>
      <c r="I51" s="460"/>
      <c r="J51" s="553"/>
      <c r="K51" s="460" t="s">
        <v>262</v>
      </c>
      <c r="L51" s="553"/>
    </row>
  </sheetData>
  <sheetProtection sheet="1" objects="1" scenarios="1"/>
  <mergeCells count="57">
    <mergeCell ref="J38:K38"/>
    <mergeCell ref="A40:E40"/>
    <mergeCell ref="H38:I38"/>
    <mergeCell ref="F38:G38"/>
    <mergeCell ref="A44:E44"/>
    <mergeCell ref="C41:E41"/>
    <mergeCell ref="C43:E43"/>
    <mergeCell ref="C50:E50"/>
    <mergeCell ref="C45:E45"/>
    <mergeCell ref="C46:E46"/>
    <mergeCell ref="C47:E47"/>
    <mergeCell ref="C49:E49"/>
    <mergeCell ref="C48:E48"/>
    <mergeCell ref="A32:B32"/>
    <mergeCell ref="A33:B33"/>
    <mergeCell ref="A34:E34"/>
    <mergeCell ref="A38:E39"/>
    <mergeCell ref="C42:E42"/>
    <mergeCell ref="J3:K3"/>
    <mergeCell ref="A31:B31"/>
    <mergeCell ref="A26:B26"/>
    <mergeCell ref="A27:B27"/>
    <mergeCell ref="A18:B18"/>
    <mergeCell ref="A25:B25"/>
    <mergeCell ref="A22:B22"/>
    <mergeCell ref="A23:B23"/>
    <mergeCell ref="A24:B24"/>
    <mergeCell ref="A21:B21"/>
    <mergeCell ref="A17:B17"/>
    <mergeCell ref="A20:B20"/>
    <mergeCell ref="D27:E27"/>
    <mergeCell ref="A28:B28"/>
    <mergeCell ref="A30:B30"/>
    <mergeCell ref="D30:E30"/>
    <mergeCell ref="A29:B29"/>
    <mergeCell ref="D19:E19"/>
    <mergeCell ref="A19:B19"/>
    <mergeCell ref="H3:I3"/>
    <mergeCell ref="D9:E9"/>
    <mergeCell ref="A15:B15"/>
    <mergeCell ref="A16:B16"/>
    <mergeCell ref="A7:B7"/>
    <mergeCell ref="A8:B8"/>
    <mergeCell ref="A9:B9"/>
    <mergeCell ref="A10:B10"/>
    <mergeCell ref="A6:B6"/>
    <mergeCell ref="A5:B5"/>
    <mergeCell ref="C18:E18"/>
    <mergeCell ref="F3:G3"/>
    <mergeCell ref="C5:E5"/>
    <mergeCell ref="D6:E6"/>
    <mergeCell ref="D15:E15"/>
    <mergeCell ref="A3:E4"/>
    <mergeCell ref="A11:B11"/>
    <mergeCell ref="A14:B14"/>
    <mergeCell ref="A12:B12"/>
    <mergeCell ref="A13:B13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70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J50"/>
  <sheetViews>
    <sheetView view="pageBreakPreview" zoomScale="90" zoomScaleNormal="90" zoomScaleSheetLayoutView="90" workbookViewId="0">
      <selection activeCell="D38" sqref="D38"/>
    </sheetView>
  </sheetViews>
  <sheetFormatPr defaultRowHeight="18" customHeight="1" x14ac:dyDescent="0.15"/>
  <cols>
    <col min="1" max="1" width="2.875" style="459" customWidth="1"/>
    <col min="2" max="2" width="1.625" style="459" customWidth="1"/>
    <col min="3" max="3" width="17" style="459" customWidth="1"/>
    <col min="4" max="4" width="0.875" style="459" customWidth="1"/>
    <col min="5" max="10" width="11.625" style="459" customWidth="1"/>
    <col min="11" max="16384" width="9" style="459"/>
  </cols>
  <sheetData>
    <row r="1" spans="1:10" ht="5.0999999999999996" customHeight="1" x14ac:dyDescent="0.15">
      <c r="H1" s="460"/>
      <c r="J1" s="460"/>
    </row>
    <row r="2" spans="1:10" ht="15" customHeight="1" thickBot="1" x14ac:dyDescent="0.2">
      <c r="A2" s="459" t="s">
        <v>323</v>
      </c>
      <c r="H2" s="460"/>
      <c r="J2" s="460" t="s">
        <v>1</v>
      </c>
    </row>
    <row r="3" spans="1:10" ht="20.25" customHeight="1" x14ac:dyDescent="0.15">
      <c r="A3" s="461" t="s">
        <v>272</v>
      </c>
      <c r="B3" s="462"/>
      <c r="C3" s="462"/>
      <c r="D3" s="462"/>
      <c r="E3" s="463" t="s">
        <v>460</v>
      </c>
      <c r="F3" s="463"/>
      <c r="G3" s="462" t="s">
        <v>459</v>
      </c>
      <c r="H3" s="464"/>
      <c r="I3" s="465" t="s">
        <v>461</v>
      </c>
      <c r="J3" s="466"/>
    </row>
    <row r="4" spans="1:10" ht="20.25" customHeight="1" x14ac:dyDescent="0.15">
      <c r="A4" s="467"/>
      <c r="B4" s="468"/>
      <c r="C4" s="468"/>
      <c r="D4" s="468"/>
      <c r="E4" s="469" t="s">
        <v>273</v>
      </c>
      <c r="F4" s="469" t="s">
        <v>274</v>
      </c>
      <c r="G4" s="469" t="s">
        <v>273</v>
      </c>
      <c r="H4" s="470" t="s">
        <v>274</v>
      </c>
      <c r="I4" s="471" t="s">
        <v>273</v>
      </c>
      <c r="J4" s="472" t="s">
        <v>274</v>
      </c>
    </row>
    <row r="5" spans="1:10" s="479" customFormat="1" ht="20.25" customHeight="1" x14ac:dyDescent="0.15">
      <c r="A5" s="473" t="s">
        <v>265</v>
      </c>
      <c r="B5" s="474" t="s">
        <v>275</v>
      </c>
      <c r="C5" s="474"/>
      <c r="D5" s="474"/>
      <c r="E5" s="475">
        <f t="shared" ref="E5" si="0">SUM(E7:E12)</f>
        <v>61667</v>
      </c>
      <c r="F5" s="476">
        <f>H5</f>
        <v>100</v>
      </c>
      <c r="G5" s="475">
        <f>SUM(G7:G12)</f>
        <v>76507</v>
      </c>
      <c r="H5" s="477">
        <f>SUM(H7:H12)</f>
        <v>100</v>
      </c>
      <c r="I5" s="475">
        <f>SUM(I7:I12)</f>
        <v>121310</v>
      </c>
      <c r="J5" s="478">
        <f>SUM(J7:J12)</f>
        <v>100</v>
      </c>
    </row>
    <row r="6" spans="1:10" ht="6.75" customHeight="1" x14ac:dyDescent="0.15">
      <c r="A6" s="473"/>
      <c r="B6" s="480"/>
      <c r="C6" s="481"/>
      <c r="D6" s="482"/>
      <c r="E6" s="483"/>
      <c r="F6" s="484"/>
      <c r="G6" s="483"/>
      <c r="H6" s="484"/>
      <c r="I6" s="483"/>
      <c r="J6" s="478"/>
    </row>
    <row r="7" spans="1:10" ht="20.25" customHeight="1" x14ac:dyDescent="0.15">
      <c r="A7" s="473"/>
      <c r="B7" s="485" t="s">
        <v>266</v>
      </c>
      <c r="C7" s="485"/>
      <c r="D7" s="485"/>
      <c r="E7" s="486">
        <v>0</v>
      </c>
      <c r="F7" s="486">
        <v>0</v>
      </c>
      <c r="G7" s="486">
        <v>0</v>
      </c>
      <c r="H7" s="486">
        <v>0</v>
      </c>
      <c r="I7" s="486">
        <v>0</v>
      </c>
      <c r="J7" s="487">
        <v>0</v>
      </c>
    </row>
    <row r="8" spans="1:10" ht="20.25" customHeight="1" x14ac:dyDescent="0.15">
      <c r="A8" s="473"/>
      <c r="B8" s="485" t="s">
        <v>267</v>
      </c>
      <c r="C8" s="485"/>
      <c r="D8" s="485"/>
      <c r="E8" s="488">
        <v>59850</v>
      </c>
      <c r="F8" s="477">
        <f>E8/E5*100</f>
        <v>97.053529440381396</v>
      </c>
      <c r="G8" s="488">
        <v>67849</v>
      </c>
      <c r="H8" s="477">
        <f>G8/G5*100</f>
        <v>88.683388448115863</v>
      </c>
      <c r="I8" s="488">
        <v>94788</v>
      </c>
      <c r="J8" s="478">
        <f>I8/I5*100</f>
        <v>78.137004368972057</v>
      </c>
    </row>
    <row r="9" spans="1:10" ht="20.25" customHeight="1" x14ac:dyDescent="0.15">
      <c r="A9" s="473"/>
      <c r="B9" s="485" t="s">
        <v>268</v>
      </c>
      <c r="C9" s="485"/>
      <c r="D9" s="485"/>
      <c r="E9" s="488">
        <v>0</v>
      </c>
      <c r="F9" s="477">
        <f>E9/E5*100</f>
        <v>0</v>
      </c>
      <c r="G9" s="486">
        <v>0</v>
      </c>
      <c r="H9" s="486">
        <f>G9/G5*100</f>
        <v>0</v>
      </c>
      <c r="I9" s="486"/>
      <c r="J9" s="487">
        <f>I9/I5*100</f>
        <v>0</v>
      </c>
    </row>
    <row r="10" spans="1:10" ht="20.25" customHeight="1" x14ac:dyDescent="0.15">
      <c r="A10" s="473"/>
      <c r="B10" s="485" t="s">
        <v>372</v>
      </c>
      <c r="C10" s="485"/>
      <c r="D10" s="485"/>
      <c r="E10" s="486">
        <v>1817</v>
      </c>
      <c r="F10" s="489">
        <f>E10/E5*100</f>
        <v>2.9464705596185965</v>
      </c>
      <c r="G10" s="488">
        <v>8658</v>
      </c>
      <c r="H10" s="477">
        <f>G10/G5*100</f>
        <v>11.316611551884142</v>
      </c>
      <c r="I10" s="488">
        <v>26522</v>
      </c>
      <c r="J10" s="478">
        <f>I10/I5*100</f>
        <v>21.862995631027946</v>
      </c>
    </row>
    <row r="11" spans="1:10" ht="20.25" customHeight="1" x14ac:dyDescent="0.15">
      <c r="A11" s="473"/>
      <c r="B11" s="485" t="s">
        <v>269</v>
      </c>
      <c r="C11" s="485"/>
      <c r="D11" s="485"/>
      <c r="E11" s="486">
        <v>0</v>
      </c>
      <c r="F11" s="486">
        <f>E11/E5*100</f>
        <v>0</v>
      </c>
      <c r="G11" s="486">
        <v>0</v>
      </c>
      <c r="H11" s="486">
        <f>G11/G5*100</f>
        <v>0</v>
      </c>
      <c r="I11" s="486">
        <v>0</v>
      </c>
      <c r="J11" s="487">
        <f>I11/I5*100</f>
        <v>0</v>
      </c>
    </row>
    <row r="12" spans="1:10" ht="20.25" customHeight="1" x14ac:dyDescent="0.15">
      <c r="A12" s="473"/>
      <c r="B12" s="485" t="s">
        <v>270</v>
      </c>
      <c r="C12" s="485"/>
      <c r="D12" s="485"/>
      <c r="E12" s="486">
        <v>0</v>
      </c>
      <c r="F12" s="486">
        <f>E12/E5*100</f>
        <v>0</v>
      </c>
      <c r="G12" s="486">
        <v>0</v>
      </c>
      <c r="H12" s="486">
        <f>G12/G5*100</f>
        <v>0</v>
      </c>
      <c r="I12" s="486">
        <v>0</v>
      </c>
      <c r="J12" s="487">
        <f>I12/I5*100</f>
        <v>0</v>
      </c>
    </row>
    <row r="13" spans="1:10" ht="3.75" customHeight="1" x14ac:dyDescent="0.15">
      <c r="A13" s="473"/>
      <c r="B13" s="490"/>
      <c r="C13" s="491"/>
      <c r="D13" s="492"/>
      <c r="E13" s="493"/>
      <c r="F13" s="484"/>
      <c r="G13" s="493"/>
      <c r="H13" s="484"/>
      <c r="I13" s="493"/>
      <c r="J13" s="478"/>
    </row>
    <row r="14" spans="1:10" s="479" customFormat="1" ht="20.25" customHeight="1" x14ac:dyDescent="0.15">
      <c r="A14" s="494" t="s">
        <v>276</v>
      </c>
      <c r="B14" s="474" t="s">
        <v>277</v>
      </c>
      <c r="C14" s="474"/>
      <c r="D14" s="474"/>
      <c r="E14" s="488">
        <v>210441</v>
      </c>
      <c r="F14" s="477">
        <f t="shared" ref="F14" si="1">SUM(F16:F18)</f>
        <v>99.998335400421027</v>
      </c>
      <c r="G14" s="488">
        <f>SUM(G16:G18)</f>
        <v>315725</v>
      </c>
      <c r="H14" s="477">
        <f>SUM(H16:H18)</f>
        <v>100.00000000000001</v>
      </c>
      <c r="I14" s="488">
        <f>SUM(I16:I18)</f>
        <v>519050</v>
      </c>
      <c r="J14" s="478">
        <f>SUM(J16:J18)</f>
        <v>100</v>
      </c>
    </row>
    <row r="15" spans="1:10" ht="8.25" customHeight="1" x14ac:dyDescent="0.15">
      <c r="A15" s="494"/>
      <c r="B15" s="495"/>
      <c r="C15" s="481"/>
      <c r="D15" s="482"/>
      <c r="E15" s="493"/>
      <c r="F15" s="484"/>
      <c r="G15" s="493"/>
      <c r="H15" s="484"/>
      <c r="I15" s="493"/>
      <c r="J15" s="478"/>
    </row>
    <row r="16" spans="1:10" ht="20.25" customHeight="1" x14ac:dyDescent="0.15">
      <c r="A16" s="494"/>
      <c r="B16" s="485" t="s">
        <v>278</v>
      </c>
      <c r="C16" s="485"/>
      <c r="D16" s="485"/>
      <c r="E16" s="488">
        <v>172234</v>
      </c>
      <c r="F16" s="477">
        <f>E16/E14*100</f>
        <v>81.84431740963025</v>
      </c>
      <c r="G16" s="488">
        <v>275851</v>
      </c>
      <c r="H16" s="477">
        <f>G16/G14*100</f>
        <v>87.370654842030248</v>
      </c>
      <c r="I16" s="488">
        <v>198042</v>
      </c>
      <c r="J16" s="478">
        <f>I16/I14*100</f>
        <v>38.154705712359117</v>
      </c>
    </row>
    <row r="17" spans="1:10" ht="20.25" customHeight="1" x14ac:dyDescent="0.15">
      <c r="A17" s="494"/>
      <c r="B17" s="485" t="s">
        <v>279</v>
      </c>
      <c r="C17" s="485"/>
      <c r="D17" s="485"/>
      <c r="E17" s="488">
        <v>34626</v>
      </c>
      <c r="F17" s="477">
        <f>E17/E14*100</f>
        <v>16.454017990790767</v>
      </c>
      <c r="G17" s="488">
        <v>36109</v>
      </c>
      <c r="H17" s="477">
        <f>G17/G14*100</f>
        <v>11.436851690553489</v>
      </c>
      <c r="I17" s="488">
        <v>37655</v>
      </c>
      <c r="J17" s="478">
        <f>I17/I14*100</f>
        <v>7.2545997495424324</v>
      </c>
    </row>
    <row r="18" spans="1:10" ht="20.25" customHeight="1" x14ac:dyDescent="0.15">
      <c r="A18" s="494"/>
      <c r="B18" s="485" t="s">
        <v>280</v>
      </c>
      <c r="C18" s="485"/>
      <c r="D18" s="485"/>
      <c r="E18" s="496">
        <v>3581</v>
      </c>
      <c r="F18" s="497">
        <v>1.7</v>
      </c>
      <c r="G18" s="496">
        <v>3765</v>
      </c>
      <c r="H18" s="498">
        <f>G18/G14*100</f>
        <v>1.1924934674162642</v>
      </c>
      <c r="I18" s="496">
        <v>283353</v>
      </c>
      <c r="J18" s="478">
        <f>I18/I14*100</f>
        <v>54.590694538098447</v>
      </c>
    </row>
    <row r="19" spans="1:10" ht="3.75" customHeight="1" x14ac:dyDescent="0.15">
      <c r="A19" s="494"/>
      <c r="B19" s="495"/>
      <c r="C19" s="499"/>
      <c r="D19" s="500"/>
      <c r="E19" s="493"/>
      <c r="F19" s="484"/>
      <c r="G19" s="493"/>
      <c r="H19" s="484"/>
      <c r="I19" s="493"/>
      <c r="J19" s="478"/>
    </row>
    <row r="20" spans="1:10" ht="20.25" customHeight="1" x14ac:dyDescent="0.15">
      <c r="A20" s="501" t="s">
        <v>281</v>
      </c>
      <c r="B20" s="502"/>
      <c r="C20" s="502"/>
      <c r="D20" s="502"/>
      <c r="E20" s="486">
        <v>8850</v>
      </c>
      <c r="F20" s="486">
        <v>0</v>
      </c>
      <c r="G20" s="486">
        <v>0</v>
      </c>
      <c r="H20" s="486">
        <v>0</v>
      </c>
      <c r="I20" s="486">
        <v>22593</v>
      </c>
      <c r="J20" s="487">
        <v>0</v>
      </c>
    </row>
    <row r="21" spans="1:10" ht="15.75" customHeight="1" x14ac:dyDescent="0.15">
      <c r="A21" s="503" t="s">
        <v>282</v>
      </c>
      <c r="B21" s="504"/>
      <c r="C21" s="504"/>
      <c r="D21" s="505"/>
      <c r="E21" s="506">
        <f>E14-(E5-E20)</f>
        <v>157624</v>
      </c>
      <c r="F21" s="507">
        <v>100</v>
      </c>
      <c r="G21" s="506">
        <f>G14-(G5-G20)</f>
        <v>239218</v>
      </c>
      <c r="H21" s="507">
        <v>100</v>
      </c>
      <c r="I21" s="506">
        <f>I14-(I5-I20)</f>
        <v>420333</v>
      </c>
      <c r="J21" s="508">
        <v>100</v>
      </c>
    </row>
    <row r="22" spans="1:10" ht="15.75" customHeight="1" x14ac:dyDescent="0.15">
      <c r="A22" s="509"/>
      <c r="B22" s="510"/>
      <c r="C22" s="510"/>
      <c r="D22" s="511"/>
      <c r="E22" s="506"/>
      <c r="F22" s="507"/>
      <c r="G22" s="506"/>
      <c r="H22" s="507"/>
      <c r="I22" s="506"/>
      <c r="J22" s="508"/>
    </row>
    <row r="23" spans="1:10" ht="15.75" customHeight="1" x14ac:dyDescent="0.15">
      <c r="A23" s="512" t="s">
        <v>283</v>
      </c>
      <c r="B23" s="513"/>
      <c r="C23" s="513"/>
      <c r="D23" s="513"/>
      <c r="E23" s="506"/>
      <c r="F23" s="507"/>
      <c r="G23" s="506"/>
      <c r="H23" s="507"/>
      <c r="I23" s="506"/>
      <c r="J23" s="508"/>
    </row>
    <row r="24" spans="1:10" ht="15.75" customHeight="1" x14ac:dyDescent="0.15">
      <c r="A24" s="509" t="s">
        <v>374</v>
      </c>
      <c r="B24" s="510"/>
      <c r="C24" s="510"/>
      <c r="D24" s="511"/>
      <c r="E24" s="506">
        <f t="shared" ref="E24" si="2">SUM(E27:E31)</f>
        <v>157624</v>
      </c>
      <c r="F24" s="507">
        <f>SUM(F27:F31)</f>
        <v>100</v>
      </c>
      <c r="G24" s="506">
        <f>SUM(G27:G31)</f>
        <v>239218</v>
      </c>
      <c r="H24" s="507">
        <f>SUM(H27:H31)</f>
        <v>100</v>
      </c>
      <c r="I24" s="506">
        <f>SUM(I27:I31)</f>
        <v>420333</v>
      </c>
      <c r="J24" s="508">
        <f>SUM(J27:J31)</f>
        <v>100</v>
      </c>
    </row>
    <row r="25" spans="1:10" ht="15.75" customHeight="1" x14ac:dyDescent="0.15">
      <c r="A25" s="509"/>
      <c r="B25" s="510"/>
      <c r="C25" s="510"/>
      <c r="D25" s="511"/>
      <c r="E25" s="506"/>
      <c r="F25" s="507"/>
      <c r="G25" s="506"/>
      <c r="H25" s="507"/>
      <c r="I25" s="506"/>
      <c r="J25" s="508"/>
    </row>
    <row r="26" spans="1:10" ht="7.5" customHeight="1" x14ac:dyDescent="0.15">
      <c r="A26" s="514"/>
      <c r="B26" s="493"/>
      <c r="C26" s="493"/>
      <c r="D26" s="482"/>
      <c r="E26" s="488"/>
      <c r="F26" s="493"/>
      <c r="G26" s="488"/>
      <c r="H26" s="493"/>
      <c r="I26" s="488"/>
      <c r="J26" s="478"/>
    </row>
    <row r="27" spans="1:10" ht="20.25" customHeight="1" x14ac:dyDescent="0.15">
      <c r="A27" s="515" t="s">
        <v>284</v>
      </c>
      <c r="B27" s="485"/>
      <c r="C27" s="485"/>
      <c r="D27" s="485"/>
      <c r="E27" s="488">
        <v>96127</v>
      </c>
      <c r="F27" s="477">
        <f>E27/E21*100</f>
        <v>60.98500228391616</v>
      </c>
      <c r="G27" s="488">
        <v>144460</v>
      </c>
      <c r="H27" s="477">
        <f>G27/G24*100</f>
        <v>60.388432308605545</v>
      </c>
      <c r="I27" s="488">
        <v>275418</v>
      </c>
      <c r="J27" s="478">
        <f>I27/I24*100</f>
        <v>65.523763301953451</v>
      </c>
    </row>
    <row r="28" spans="1:10" ht="20.25" customHeight="1" x14ac:dyDescent="0.15">
      <c r="A28" s="515" t="s">
        <v>285</v>
      </c>
      <c r="B28" s="485"/>
      <c r="C28" s="485"/>
      <c r="D28" s="485"/>
      <c r="E28" s="488">
        <v>10497</v>
      </c>
      <c r="F28" s="477">
        <f>E28/E24*100</f>
        <v>6.6595188549967013</v>
      </c>
      <c r="G28" s="488">
        <v>18059</v>
      </c>
      <c r="H28" s="477">
        <f>G28/G24*100</f>
        <v>7.5491810816911764</v>
      </c>
      <c r="I28" s="488">
        <v>12472</v>
      </c>
      <c r="J28" s="478">
        <f>I28/I24*100</f>
        <v>2.9671712665910124</v>
      </c>
    </row>
    <row r="29" spans="1:10" ht="20.25" customHeight="1" x14ac:dyDescent="0.15">
      <c r="A29" s="515" t="s">
        <v>329</v>
      </c>
      <c r="B29" s="485"/>
      <c r="C29" s="485"/>
      <c r="D29" s="485"/>
      <c r="E29" s="486">
        <v>51000</v>
      </c>
      <c r="F29" s="516">
        <f>E29/E24*100</f>
        <v>32.355478861087143</v>
      </c>
      <c r="G29" s="486">
        <v>67849</v>
      </c>
      <c r="H29" s="516">
        <f>G29/G24*100</f>
        <v>28.362832228344022</v>
      </c>
      <c r="I29" s="486">
        <v>132443</v>
      </c>
      <c r="J29" s="478">
        <f>I29/I24*100</f>
        <v>31.509065431455536</v>
      </c>
    </row>
    <row r="30" spans="1:10" ht="20.25" customHeight="1" x14ac:dyDescent="0.15">
      <c r="A30" s="515" t="s">
        <v>286</v>
      </c>
      <c r="B30" s="485"/>
      <c r="C30" s="485"/>
      <c r="D30" s="485"/>
      <c r="E30" s="486">
        <v>0</v>
      </c>
      <c r="F30" s="486">
        <f>E30/E24*100</f>
        <v>0</v>
      </c>
      <c r="G30" s="486">
        <v>0</v>
      </c>
      <c r="H30" s="486">
        <f>G30/G24*100</f>
        <v>0</v>
      </c>
      <c r="I30" s="486">
        <v>0</v>
      </c>
      <c r="J30" s="487">
        <f>I30/I24*100</f>
        <v>0</v>
      </c>
    </row>
    <row r="31" spans="1:10" ht="20.25" customHeight="1" x14ac:dyDescent="0.15">
      <c r="A31" s="515" t="s">
        <v>287</v>
      </c>
      <c r="B31" s="485"/>
      <c r="C31" s="485"/>
      <c r="D31" s="485"/>
      <c r="E31" s="486">
        <v>0</v>
      </c>
      <c r="F31" s="486">
        <f>E31/E24*100</f>
        <v>0</v>
      </c>
      <c r="G31" s="486">
        <v>8850</v>
      </c>
      <c r="H31" s="486">
        <f>G31/G24*100</f>
        <v>3.6995543813592624</v>
      </c>
      <c r="I31" s="486">
        <v>0</v>
      </c>
      <c r="J31" s="478">
        <f>I31/I24*100</f>
        <v>0</v>
      </c>
    </row>
    <row r="32" spans="1:10" ht="5.25" customHeight="1" thickBot="1" x14ac:dyDescent="0.2">
      <c r="A32" s="517"/>
      <c r="B32" s="518"/>
      <c r="C32" s="518"/>
      <c r="D32" s="519"/>
      <c r="E32" s="520"/>
      <c r="F32" s="521"/>
      <c r="G32" s="521"/>
      <c r="H32" s="521"/>
      <c r="I32" s="521"/>
      <c r="J32" s="522"/>
    </row>
    <row r="33" spans="1:10" ht="15" customHeight="1" x14ac:dyDescent="0.15">
      <c r="A33" s="459" t="s">
        <v>288</v>
      </c>
      <c r="F33" s="460"/>
      <c r="H33" s="523"/>
      <c r="I33" s="493"/>
      <c r="J33" s="523" t="s">
        <v>262</v>
      </c>
    </row>
    <row r="34" spans="1:10" ht="15" customHeight="1" x14ac:dyDescent="0.15">
      <c r="I34" s="493"/>
      <c r="J34" s="493"/>
    </row>
    <row r="35" spans="1:10" ht="15" customHeight="1" thickBot="1" x14ac:dyDescent="0.2">
      <c r="A35" s="524" t="s">
        <v>345</v>
      </c>
      <c r="H35" s="460"/>
      <c r="I35" s="493"/>
      <c r="J35" s="523" t="s">
        <v>122</v>
      </c>
    </row>
    <row r="36" spans="1:10" ht="20.25" customHeight="1" x14ac:dyDescent="0.15">
      <c r="A36" s="525" t="s">
        <v>272</v>
      </c>
      <c r="B36" s="526"/>
      <c r="C36" s="526"/>
      <c r="D36" s="464"/>
      <c r="E36" s="463" t="s">
        <v>462</v>
      </c>
      <c r="F36" s="463"/>
      <c r="G36" s="462" t="s">
        <v>458</v>
      </c>
      <c r="H36" s="464"/>
      <c r="I36" s="527" t="s">
        <v>463</v>
      </c>
      <c r="J36" s="528"/>
    </row>
    <row r="37" spans="1:10" ht="20.25" customHeight="1" x14ac:dyDescent="0.15">
      <c r="A37" s="529"/>
      <c r="B37" s="530"/>
      <c r="C37" s="530"/>
      <c r="D37" s="531"/>
      <c r="E37" s="532" t="s">
        <v>31</v>
      </c>
      <c r="F37" s="469" t="s">
        <v>32</v>
      </c>
      <c r="G37" s="469" t="s">
        <v>31</v>
      </c>
      <c r="H37" s="470" t="s">
        <v>32</v>
      </c>
      <c r="I37" s="471" t="s">
        <v>31</v>
      </c>
      <c r="J37" s="472" t="s">
        <v>32</v>
      </c>
    </row>
    <row r="38" spans="1:10" ht="5.25" customHeight="1" x14ac:dyDescent="0.15">
      <c r="A38" s="533"/>
      <c r="B38" s="534"/>
      <c r="C38" s="534"/>
      <c r="D38" s="535"/>
      <c r="E38" s="534"/>
      <c r="F38" s="534"/>
      <c r="G38" s="534"/>
      <c r="H38" s="534"/>
      <c r="I38" s="536"/>
      <c r="J38" s="537"/>
    </row>
    <row r="39" spans="1:10" ht="20.25" customHeight="1" x14ac:dyDescent="0.15">
      <c r="A39" s="538" t="s">
        <v>289</v>
      </c>
      <c r="B39" s="539"/>
      <c r="C39" s="539"/>
      <c r="D39" s="540"/>
      <c r="E39" s="541">
        <f t="shared" ref="E39:H39" si="3">SUM(E40:E43)</f>
        <v>2637062</v>
      </c>
      <c r="F39" s="541">
        <f t="shared" si="3"/>
        <v>2441955</v>
      </c>
      <c r="G39" s="541">
        <f>SUM(G40:G43)</f>
        <v>2590483</v>
      </c>
      <c r="H39" s="541">
        <f t="shared" si="3"/>
        <v>2456605</v>
      </c>
      <c r="I39" s="542">
        <f>SUM(I40:I43)</f>
        <v>2615161</v>
      </c>
      <c r="J39" s="543">
        <f>SUM(J40:J43)</f>
        <v>2509808</v>
      </c>
    </row>
    <row r="40" spans="1:10" ht="20.25" customHeight="1" x14ac:dyDescent="0.15">
      <c r="A40" s="544"/>
      <c r="B40" s="545"/>
      <c r="C40" s="545" t="s">
        <v>245</v>
      </c>
      <c r="D40" s="500"/>
      <c r="E40" s="541">
        <v>2458880</v>
      </c>
      <c r="F40" s="541">
        <v>2354572</v>
      </c>
      <c r="G40" s="541">
        <v>2440782</v>
      </c>
      <c r="H40" s="541">
        <v>2378414</v>
      </c>
      <c r="I40" s="542">
        <v>2512952</v>
      </c>
      <c r="J40" s="543">
        <v>2431467</v>
      </c>
    </row>
    <row r="41" spans="1:10" ht="20.25" customHeight="1" x14ac:dyDescent="0.15">
      <c r="A41" s="544"/>
      <c r="B41" s="545"/>
      <c r="C41" s="545" t="s">
        <v>254</v>
      </c>
      <c r="D41" s="500"/>
      <c r="E41" s="546">
        <v>41664</v>
      </c>
      <c r="F41" s="546">
        <v>26634</v>
      </c>
      <c r="G41" s="546">
        <v>35527</v>
      </c>
      <c r="H41" s="546">
        <v>35453</v>
      </c>
      <c r="I41" s="542">
        <v>35698</v>
      </c>
      <c r="J41" s="543">
        <v>35692</v>
      </c>
    </row>
    <row r="42" spans="1:10" ht="20.25" customHeight="1" x14ac:dyDescent="0.15">
      <c r="A42" s="544"/>
      <c r="B42" s="545"/>
      <c r="C42" s="545" t="s">
        <v>257</v>
      </c>
      <c r="D42" s="500"/>
      <c r="E42" s="546">
        <v>106518</v>
      </c>
      <c r="F42" s="546">
        <v>60749</v>
      </c>
      <c r="G42" s="546">
        <v>88417</v>
      </c>
      <c r="H42" s="546">
        <v>42738</v>
      </c>
      <c r="I42" s="542">
        <v>42665</v>
      </c>
      <c r="J42" s="543">
        <v>42649</v>
      </c>
    </row>
    <row r="43" spans="1:10" ht="20.25" customHeight="1" x14ac:dyDescent="0.15">
      <c r="A43" s="544"/>
      <c r="B43" s="545"/>
      <c r="C43" s="545" t="s">
        <v>77</v>
      </c>
      <c r="D43" s="500"/>
      <c r="E43" s="546">
        <v>30000</v>
      </c>
      <c r="F43" s="546">
        <v>0</v>
      </c>
      <c r="G43" s="546">
        <v>25757</v>
      </c>
      <c r="H43" s="546">
        <v>0</v>
      </c>
      <c r="I43" s="542">
        <v>23846</v>
      </c>
      <c r="J43" s="543">
        <v>0</v>
      </c>
    </row>
    <row r="44" spans="1:10" ht="20.25" customHeight="1" x14ac:dyDescent="0.15">
      <c r="A44" s="538" t="s">
        <v>276</v>
      </c>
      <c r="B44" s="539"/>
      <c r="C44" s="539"/>
      <c r="D44" s="540"/>
      <c r="E44" s="542">
        <f t="shared" ref="E44:F44" si="4">SUM(E45:E49)</f>
        <v>433844</v>
      </c>
      <c r="F44" s="542">
        <f t="shared" si="4"/>
        <v>210441</v>
      </c>
      <c r="G44" s="542">
        <f>SUM(G45:G49)</f>
        <v>434226</v>
      </c>
      <c r="H44" s="542">
        <f>SUM(H45:H49)</f>
        <v>315725</v>
      </c>
      <c r="I44" s="542">
        <f>SUM(I45:I49)</f>
        <v>856165</v>
      </c>
      <c r="J44" s="543">
        <f>SUM(J45:J49)</f>
        <v>519050</v>
      </c>
    </row>
    <row r="45" spans="1:10" ht="20.25" customHeight="1" x14ac:dyDescent="0.15">
      <c r="A45" s="544"/>
      <c r="B45" s="545"/>
      <c r="C45" s="545" t="s">
        <v>278</v>
      </c>
      <c r="D45" s="500"/>
      <c r="E45" s="542">
        <v>363826</v>
      </c>
      <c r="F45" s="542">
        <v>172234</v>
      </c>
      <c r="G45" s="542">
        <v>365658</v>
      </c>
      <c r="H45" s="542">
        <v>275851</v>
      </c>
      <c r="I45" s="542">
        <v>505154</v>
      </c>
      <c r="J45" s="543">
        <v>198042</v>
      </c>
    </row>
    <row r="46" spans="1:10" ht="20.25" customHeight="1" x14ac:dyDescent="0.15">
      <c r="A46" s="544"/>
      <c r="B46" s="545"/>
      <c r="C46" s="545" t="s">
        <v>279</v>
      </c>
      <c r="D46" s="500"/>
      <c r="E46" s="542">
        <v>34627</v>
      </c>
      <c r="F46" s="542">
        <v>34626</v>
      </c>
      <c r="G46" s="542">
        <v>36109</v>
      </c>
      <c r="H46" s="542">
        <v>36109</v>
      </c>
      <c r="I46" s="542">
        <v>37656</v>
      </c>
      <c r="J46" s="543">
        <v>37655</v>
      </c>
    </row>
    <row r="47" spans="1:10" ht="20.25" customHeight="1" x14ac:dyDescent="0.15">
      <c r="A47" s="544"/>
      <c r="B47" s="545"/>
      <c r="C47" s="545" t="s">
        <v>422</v>
      </c>
      <c r="D47" s="500"/>
      <c r="E47" s="486">
        <v>0</v>
      </c>
      <c r="F47" s="486">
        <f>E47/E41*100</f>
        <v>0</v>
      </c>
      <c r="G47" s="486">
        <v>0</v>
      </c>
      <c r="H47" s="486">
        <f>G47/G41*100</f>
        <v>0</v>
      </c>
      <c r="I47" s="542">
        <v>279814</v>
      </c>
      <c r="J47" s="543">
        <v>279812</v>
      </c>
    </row>
    <row r="48" spans="1:10" ht="20.25" customHeight="1" x14ac:dyDescent="0.15">
      <c r="A48" s="544"/>
      <c r="B48" s="545"/>
      <c r="C48" s="545" t="s">
        <v>290</v>
      </c>
      <c r="D48" s="500"/>
      <c r="E48" s="542">
        <v>5391</v>
      </c>
      <c r="F48" s="546">
        <v>3581</v>
      </c>
      <c r="G48" s="542">
        <v>3766</v>
      </c>
      <c r="H48" s="546">
        <v>3765</v>
      </c>
      <c r="I48" s="542">
        <v>3541</v>
      </c>
      <c r="J48" s="543">
        <v>3541</v>
      </c>
    </row>
    <row r="49" spans="1:10" ht="12.75" thickBot="1" x14ac:dyDescent="0.2">
      <c r="A49" s="547"/>
      <c r="B49" s="548"/>
      <c r="C49" s="548" t="s">
        <v>77</v>
      </c>
      <c r="D49" s="519"/>
      <c r="E49" s="549">
        <v>30000</v>
      </c>
      <c r="F49" s="550">
        <v>0</v>
      </c>
      <c r="G49" s="549">
        <v>28693</v>
      </c>
      <c r="H49" s="550">
        <v>0</v>
      </c>
      <c r="I49" s="549">
        <v>30000</v>
      </c>
      <c r="J49" s="551">
        <v>0</v>
      </c>
    </row>
    <row r="50" spans="1:10" ht="15" customHeight="1" x14ac:dyDescent="0.15">
      <c r="A50" s="459" t="s">
        <v>288</v>
      </c>
      <c r="H50" s="460"/>
      <c r="J50" s="523" t="s">
        <v>262</v>
      </c>
    </row>
  </sheetData>
  <sheetProtection sheet="1" objects="1" scenarios="1"/>
  <mergeCells count="45">
    <mergeCell ref="A44:D44"/>
    <mergeCell ref="A32:C32"/>
    <mergeCell ref="A36:D37"/>
    <mergeCell ref="A39:D39"/>
    <mergeCell ref="E36:F36"/>
    <mergeCell ref="A20:D20"/>
    <mergeCell ref="H21:H23"/>
    <mergeCell ref="A27:D27"/>
    <mergeCell ref="A24:D25"/>
    <mergeCell ref="E24:E25"/>
    <mergeCell ref="A21:D22"/>
    <mergeCell ref="E21:E23"/>
    <mergeCell ref="F21:F23"/>
    <mergeCell ref="F24:F25"/>
    <mergeCell ref="A14:A19"/>
    <mergeCell ref="B14:D14"/>
    <mergeCell ref="B16:D16"/>
    <mergeCell ref="B17:D17"/>
    <mergeCell ref="B18:D18"/>
    <mergeCell ref="A28:D28"/>
    <mergeCell ref="A23:D23"/>
    <mergeCell ref="A30:D30"/>
    <mergeCell ref="A31:D31"/>
    <mergeCell ref="A29:D29"/>
    <mergeCell ref="I36:J36"/>
    <mergeCell ref="G21:G23"/>
    <mergeCell ref="I24:I25"/>
    <mergeCell ref="G36:H36"/>
    <mergeCell ref="H24:H25"/>
    <mergeCell ref="G24:G25"/>
    <mergeCell ref="I21:I23"/>
    <mergeCell ref="J21:J23"/>
    <mergeCell ref="J24:J25"/>
    <mergeCell ref="I3:J3"/>
    <mergeCell ref="B10:D10"/>
    <mergeCell ref="B5:D5"/>
    <mergeCell ref="G3:H3"/>
    <mergeCell ref="A3:D4"/>
    <mergeCell ref="E3:F3"/>
    <mergeCell ref="B8:D8"/>
    <mergeCell ref="A5:A13"/>
    <mergeCell ref="B7:D7"/>
    <mergeCell ref="B11:D11"/>
    <mergeCell ref="B12:D12"/>
    <mergeCell ref="B9:D9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71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4"/>
  <sheetViews>
    <sheetView view="pageBreakPreview" zoomScale="90" zoomScaleNormal="90" zoomScaleSheetLayoutView="90" workbookViewId="0">
      <selection activeCell="D38" sqref="D38"/>
    </sheetView>
  </sheetViews>
  <sheetFormatPr defaultRowHeight="12" x14ac:dyDescent="0.15"/>
  <cols>
    <col min="1" max="6" width="15.25" style="30" customWidth="1"/>
    <col min="7" max="7" width="13.5" style="30" customWidth="1"/>
    <col min="8" max="8" width="7.125" style="378" customWidth="1"/>
    <col min="9" max="9" width="12.5" style="378" customWidth="1"/>
    <col min="10" max="10" width="11.25" style="378" customWidth="1"/>
    <col min="11" max="11" width="11.875" style="378" customWidth="1"/>
    <col min="12" max="12" width="10.875" style="378" customWidth="1"/>
    <col min="13" max="13" width="12.75" style="378" customWidth="1"/>
    <col min="14" max="14" width="11.875" style="378" customWidth="1"/>
    <col min="15" max="15" width="11.875" style="362" customWidth="1"/>
    <col min="16" max="16384" width="9" style="30"/>
  </cols>
  <sheetData>
    <row r="1" spans="1:14" ht="17.25" x14ac:dyDescent="0.15">
      <c r="A1" s="361" t="s">
        <v>291</v>
      </c>
      <c r="B1" s="361"/>
      <c r="C1" s="361"/>
      <c r="D1" s="361"/>
      <c r="E1" s="361"/>
      <c r="F1" s="361"/>
      <c r="M1" s="401"/>
    </row>
    <row r="3" spans="1:14" x14ac:dyDescent="0.15">
      <c r="H3" s="378" t="s">
        <v>454</v>
      </c>
    </row>
    <row r="4" spans="1:14" x14ac:dyDescent="0.15">
      <c r="H4" s="398" t="s">
        <v>292</v>
      </c>
    </row>
    <row r="5" spans="1:14" x14ac:dyDescent="0.15">
      <c r="A5" s="43"/>
      <c r="B5" s="44" t="s">
        <v>346</v>
      </c>
      <c r="C5" s="43"/>
      <c r="D5" s="43"/>
      <c r="E5" s="44" t="s">
        <v>324</v>
      </c>
      <c r="F5" s="43"/>
      <c r="I5" s="378" t="s">
        <v>452</v>
      </c>
      <c r="J5" s="378">
        <v>25</v>
      </c>
      <c r="K5" s="378">
        <v>26</v>
      </c>
      <c r="L5" s="378">
        <v>27</v>
      </c>
      <c r="M5" s="378">
        <v>28</v>
      </c>
    </row>
    <row r="6" spans="1:14" x14ac:dyDescent="0.15">
      <c r="A6" s="43"/>
      <c r="B6" s="44" t="s">
        <v>453</v>
      </c>
      <c r="H6" s="378" t="s">
        <v>85</v>
      </c>
      <c r="I6" s="402">
        <v>100</v>
      </c>
      <c r="J6" s="403">
        <f>ROUND(J9/$I$9,2)*100</f>
        <v>100</v>
      </c>
      <c r="K6" s="403">
        <f>ROUND(K9/$I$9,2)*100</f>
        <v>104</v>
      </c>
      <c r="L6" s="403">
        <f>ROUND(L9/$I$9,2)*100</f>
        <v>109.00000000000001</v>
      </c>
      <c r="M6" s="403">
        <f>ROUND(M9/$I$9,2)*100</f>
        <v>125</v>
      </c>
    </row>
    <row r="7" spans="1:14" x14ac:dyDescent="0.15">
      <c r="A7" s="29"/>
      <c r="H7" s="378" t="s">
        <v>293</v>
      </c>
      <c r="I7" s="402">
        <v>100</v>
      </c>
      <c r="J7" s="403">
        <f>ROUND(J10/$I$10,2)*100</f>
        <v>94</v>
      </c>
      <c r="K7" s="403">
        <f>ROUND(K10/$I$10,2)*100</f>
        <v>93</v>
      </c>
      <c r="L7" s="403">
        <f>ROUND(L10/$I$10,2)*100</f>
        <v>97</v>
      </c>
      <c r="M7" s="403">
        <f>ROUND(M10/$I$10,2)*100</f>
        <v>112.99999999999999</v>
      </c>
    </row>
    <row r="8" spans="1:14" x14ac:dyDescent="0.15">
      <c r="A8" s="29"/>
      <c r="H8" s="378" t="s">
        <v>294</v>
      </c>
      <c r="I8" s="402">
        <v>100</v>
      </c>
      <c r="J8" s="403">
        <f>ROUND(J11/$I$11,2)*100</f>
        <v>104</v>
      </c>
      <c r="K8" s="403">
        <f>ROUND(K11/$I$11,2)*100</f>
        <v>112.99999999999999</v>
      </c>
      <c r="L8" s="403">
        <f>ROUND(L11/$I$11,2)*100</f>
        <v>118</v>
      </c>
      <c r="M8" s="403">
        <f>ROUND(M11/$I$11,2)*100</f>
        <v>134</v>
      </c>
    </row>
    <row r="9" spans="1:14" x14ac:dyDescent="0.15">
      <c r="A9" s="29"/>
      <c r="H9" s="378" t="s">
        <v>85</v>
      </c>
      <c r="I9" s="404">
        <f>+‐156‐!D7</f>
        <v>44050489</v>
      </c>
      <c r="J9" s="404">
        <f>+‐156‐!E7</f>
        <v>44052709</v>
      </c>
      <c r="K9" s="404">
        <f>'-157-'!F7</f>
        <v>45819573</v>
      </c>
      <c r="L9" s="404">
        <f>+‐156‐!G7</f>
        <v>47934554</v>
      </c>
      <c r="M9" s="404">
        <f>'-157-'!H7</f>
        <v>55090829</v>
      </c>
    </row>
    <row r="10" spans="1:14" x14ac:dyDescent="0.15">
      <c r="A10" s="29"/>
      <c r="H10" s="378" t="s">
        <v>293</v>
      </c>
      <c r="I10" s="404">
        <f>+‐156‐!D20</f>
        <v>19359848</v>
      </c>
      <c r="J10" s="404">
        <f>+‐156‐!E20</f>
        <v>18267440</v>
      </c>
      <c r="K10" s="404">
        <f>'-157-'!F20</f>
        <v>17918337</v>
      </c>
      <c r="L10" s="404">
        <f>'-157-'!G20</f>
        <v>18794298</v>
      </c>
      <c r="M10" s="404">
        <f>'-157-'!H20</f>
        <v>21920880</v>
      </c>
      <c r="N10" s="405">
        <f>+M10/M9</f>
        <v>0.39790434084772985</v>
      </c>
    </row>
    <row r="11" spans="1:14" x14ac:dyDescent="0.15">
      <c r="A11" s="29"/>
      <c r="H11" s="378" t="s">
        <v>294</v>
      </c>
      <c r="I11" s="404">
        <f>I9-I10</f>
        <v>24690641</v>
      </c>
      <c r="J11" s="404">
        <f>J9-J10</f>
        <v>25785269</v>
      </c>
      <c r="K11" s="404">
        <f>K9-K10</f>
        <v>27901236</v>
      </c>
      <c r="L11" s="404">
        <f>L9-L10</f>
        <v>29140256</v>
      </c>
      <c r="M11" s="404">
        <f>M9-M10</f>
        <v>33169949</v>
      </c>
      <c r="N11" s="405">
        <f>+M11/M9</f>
        <v>0.60209565915227015</v>
      </c>
    </row>
    <row r="12" spans="1:14" x14ac:dyDescent="0.15">
      <c r="A12" s="29"/>
      <c r="I12" s="363"/>
      <c r="J12" s="363"/>
      <c r="K12" s="363"/>
      <c r="L12" s="363"/>
      <c r="M12" s="364"/>
      <c r="N12" s="406">
        <f>SUM(N10:N11)</f>
        <v>1</v>
      </c>
    </row>
    <row r="13" spans="1:14" x14ac:dyDescent="0.15">
      <c r="A13" s="29"/>
      <c r="I13" s="365"/>
      <c r="J13" s="365"/>
      <c r="K13" s="365"/>
      <c r="L13" s="366"/>
      <c r="M13" s="366"/>
      <c r="N13" s="407"/>
    </row>
    <row r="14" spans="1:14" x14ac:dyDescent="0.15">
      <c r="A14" s="29"/>
      <c r="I14" s="365"/>
      <c r="J14" s="365"/>
      <c r="K14" s="365"/>
      <c r="L14" s="365"/>
      <c r="M14" s="365"/>
      <c r="N14" s="407"/>
    </row>
    <row r="15" spans="1:14" x14ac:dyDescent="0.15">
      <c r="A15" s="29"/>
      <c r="I15" s="408"/>
      <c r="J15" s="408"/>
      <c r="K15" s="409"/>
      <c r="L15" s="409"/>
      <c r="M15" s="409"/>
    </row>
    <row r="16" spans="1:14" x14ac:dyDescent="0.15">
      <c r="A16" s="29"/>
      <c r="H16" s="378" t="s">
        <v>454</v>
      </c>
      <c r="I16" s="409"/>
      <c r="J16" s="409"/>
      <c r="K16" s="409"/>
      <c r="L16" s="409"/>
      <c r="M16" s="409"/>
    </row>
    <row r="17" spans="1:14" x14ac:dyDescent="0.15">
      <c r="A17" s="29"/>
      <c r="H17" s="398" t="s">
        <v>295</v>
      </c>
      <c r="I17" s="409"/>
      <c r="J17" s="409"/>
      <c r="K17" s="409"/>
      <c r="L17" s="409"/>
      <c r="M17" s="409"/>
    </row>
    <row r="18" spans="1:14" x14ac:dyDescent="0.15">
      <c r="A18" s="29"/>
      <c r="I18" s="410">
        <v>24</v>
      </c>
      <c r="J18" s="410">
        <v>25</v>
      </c>
      <c r="K18" s="410">
        <v>26</v>
      </c>
      <c r="L18" s="410">
        <v>27</v>
      </c>
      <c r="M18" s="410">
        <v>28</v>
      </c>
    </row>
    <row r="19" spans="1:14" x14ac:dyDescent="0.15">
      <c r="A19" s="29"/>
      <c r="H19" s="378" t="s">
        <v>293</v>
      </c>
      <c r="I19" s="411">
        <f>+‐156‐!D21</f>
        <v>43.9</v>
      </c>
      <c r="J19" s="411">
        <f>+‐156‐!E21</f>
        <v>41.5</v>
      </c>
      <c r="K19" s="411">
        <f>'-157-'!F21</f>
        <v>39.1</v>
      </c>
      <c r="L19" s="411">
        <f>'-157-'!G21</f>
        <v>39.200000000000003</v>
      </c>
      <c r="M19" s="411">
        <f>'-157-'!H21</f>
        <v>39.799999999999997</v>
      </c>
      <c r="N19" s="412"/>
    </row>
    <row r="20" spans="1:14" x14ac:dyDescent="0.15">
      <c r="A20" s="29"/>
      <c r="H20" s="378" t="s">
        <v>294</v>
      </c>
      <c r="I20" s="411">
        <f>100-I19</f>
        <v>56.1</v>
      </c>
      <c r="J20" s="411">
        <f>100-J19</f>
        <v>58.5</v>
      </c>
      <c r="K20" s="411">
        <f>100-K19</f>
        <v>60.9</v>
      </c>
      <c r="L20" s="411">
        <f>100-L19</f>
        <v>60.8</v>
      </c>
      <c r="M20" s="411">
        <f>100-M19</f>
        <v>60.2</v>
      </c>
      <c r="N20" s="412"/>
    </row>
    <row r="21" spans="1:14" x14ac:dyDescent="0.15">
      <c r="A21" s="29"/>
    </row>
    <row r="22" spans="1:14" x14ac:dyDescent="0.15">
      <c r="A22" s="29"/>
    </row>
    <row r="23" spans="1:14" x14ac:dyDescent="0.15">
      <c r="A23" s="29"/>
    </row>
    <row r="24" spans="1:14" x14ac:dyDescent="0.15">
      <c r="A24" s="29"/>
    </row>
    <row r="25" spans="1:14" x14ac:dyDescent="0.15">
      <c r="A25" s="29"/>
    </row>
    <row r="26" spans="1:14" x14ac:dyDescent="0.15">
      <c r="A26" s="29"/>
    </row>
    <row r="27" spans="1:14" x14ac:dyDescent="0.15">
      <c r="A27" s="29"/>
    </row>
    <row r="28" spans="1:14" x14ac:dyDescent="0.15">
      <c r="A28" s="29"/>
    </row>
    <row r="29" spans="1:14" x14ac:dyDescent="0.15">
      <c r="A29" s="29"/>
      <c r="J29" s="367"/>
    </row>
    <row r="30" spans="1:14" x14ac:dyDescent="0.15">
      <c r="A30" s="29"/>
    </row>
    <row r="31" spans="1:14" x14ac:dyDescent="0.15">
      <c r="A31" s="29"/>
    </row>
    <row r="32" spans="1:14" x14ac:dyDescent="0.15">
      <c r="A32" s="29"/>
    </row>
    <row r="33" spans="1:13" x14ac:dyDescent="0.15">
      <c r="A33" s="29"/>
      <c r="K33" s="368"/>
      <c r="L33" s="369"/>
      <c r="M33" s="369"/>
    </row>
    <row r="34" spans="1:13" x14ac:dyDescent="0.15">
      <c r="A34" s="29"/>
      <c r="K34" s="370"/>
      <c r="L34" s="371"/>
      <c r="M34" s="371"/>
    </row>
    <row r="35" spans="1:13" x14ac:dyDescent="0.15">
      <c r="A35" s="29"/>
      <c r="K35" s="372"/>
      <c r="L35" s="371"/>
      <c r="M35" s="371"/>
    </row>
    <row r="36" spans="1:13" x14ac:dyDescent="0.15">
      <c r="A36" s="29"/>
      <c r="K36" s="370"/>
      <c r="L36" s="371"/>
      <c r="M36" s="371"/>
    </row>
    <row r="37" spans="1:13" x14ac:dyDescent="0.15">
      <c r="A37" s="29"/>
      <c r="J37" s="373"/>
      <c r="K37" s="370"/>
      <c r="L37" s="371"/>
      <c r="M37" s="371"/>
    </row>
    <row r="38" spans="1:13" x14ac:dyDescent="0.15">
      <c r="A38" s="29"/>
      <c r="B38" s="112" t="s">
        <v>347</v>
      </c>
      <c r="D38" s="42"/>
      <c r="E38" s="112" t="s">
        <v>325</v>
      </c>
      <c r="F38" s="31"/>
      <c r="H38" s="378" t="s">
        <v>454</v>
      </c>
      <c r="J38" s="374"/>
      <c r="K38" s="370"/>
      <c r="L38" s="371"/>
      <c r="M38" s="371"/>
    </row>
    <row r="39" spans="1:13" x14ac:dyDescent="0.15">
      <c r="A39" s="29"/>
      <c r="B39" s="112" t="s">
        <v>318</v>
      </c>
      <c r="C39" s="31"/>
      <c r="H39" s="398" t="s">
        <v>296</v>
      </c>
      <c r="J39" s="374"/>
      <c r="K39" s="370"/>
      <c r="L39" s="371"/>
      <c r="M39" s="371"/>
    </row>
    <row r="40" spans="1:13" x14ac:dyDescent="0.15">
      <c r="A40" s="29"/>
      <c r="H40" s="413" t="s">
        <v>162</v>
      </c>
      <c r="I40" s="414">
        <f>SUM(I41:I51)</f>
        <v>54156488</v>
      </c>
      <c r="J40" s="415">
        <f>SUM(J41:J51)</f>
        <v>1.0000000000000002</v>
      </c>
      <c r="K40" s="375"/>
      <c r="L40" s="371"/>
      <c r="M40" s="371"/>
    </row>
    <row r="41" spans="1:13" x14ac:dyDescent="0.15">
      <c r="A41" s="29"/>
      <c r="H41" s="389" t="s">
        <v>176</v>
      </c>
      <c r="I41" s="375">
        <f>'-167-'!S8</f>
        <v>5581220</v>
      </c>
      <c r="J41" s="416">
        <f>+I41/$I$40</f>
        <v>0.10305727358096042</v>
      </c>
      <c r="K41" s="375"/>
      <c r="L41" s="376"/>
      <c r="M41" s="371"/>
    </row>
    <row r="42" spans="1:13" x14ac:dyDescent="0.15">
      <c r="A42" s="29"/>
      <c r="H42" s="389" t="s">
        <v>178</v>
      </c>
      <c r="I42" s="375">
        <f>'-167-'!S10</f>
        <v>5683980</v>
      </c>
      <c r="J42" s="416">
        <f t="shared" ref="J42:J51" si="0">+I42/$I$40</f>
        <v>0.10495473783307367</v>
      </c>
      <c r="K42" s="375"/>
      <c r="L42" s="376"/>
      <c r="M42" s="371"/>
    </row>
    <row r="43" spans="1:13" x14ac:dyDescent="0.15">
      <c r="A43" s="29"/>
      <c r="H43" s="389" t="s">
        <v>179</v>
      </c>
      <c r="I43" s="375">
        <f>'-167-'!S11</f>
        <v>323590</v>
      </c>
      <c r="J43" s="416">
        <f t="shared" si="0"/>
        <v>5.9750920332943304E-3</v>
      </c>
      <c r="K43" s="375"/>
      <c r="L43" s="376"/>
      <c r="M43" s="371"/>
    </row>
    <row r="44" spans="1:13" x14ac:dyDescent="0.15">
      <c r="A44" s="29"/>
      <c r="H44" s="389" t="s">
        <v>177</v>
      </c>
      <c r="I44" s="375">
        <f>'-167-'!S12</f>
        <v>15210231</v>
      </c>
      <c r="J44" s="416">
        <f t="shared" si="0"/>
        <v>0.28085704154228019</v>
      </c>
      <c r="K44" s="375"/>
      <c r="L44" s="376"/>
      <c r="M44" s="371"/>
    </row>
    <row r="45" spans="1:13" x14ac:dyDescent="0.15">
      <c r="A45" s="29"/>
      <c r="H45" s="389" t="s">
        <v>180</v>
      </c>
      <c r="I45" s="375">
        <f>'-167-'!S13</f>
        <v>2060943</v>
      </c>
      <c r="J45" s="416">
        <f t="shared" si="0"/>
        <v>3.8055329584887408E-2</v>
      </c>
      <c r="K45" s="375"/>
      <c r="L45" s="376"/>
      <c r="M45" s="371"/>
    </row>
    <row r="46" spans="1:13" x14ac:dyDescent="0.15">
      <c r="A46" s="29"/>
      <c r="H46" s="389" t="s">
        <v>18</v>
      </c>
      <c r="I46" s="375">
        <f>'-167-'!S14</f>
        <v>3410941</v>
      </c>
      <c r="J46" s="416">
        <f t="shared" si="0"/>
        <v>6.2983053849429829E-2</v>
      </c>
      <c r="K46" s="375"/>
      <c r="L46" s="376"/>
      <c r="M46" s="371"/>
    </row>
    <row r="47" spans="1:13" x14ac:dyDescent="0.15">
      <c r="A47" s="29"/>
      <c r="H47" s="389" t="s">
        <v>297</v>
      </c>
      <c r="I47" s="375">
        <f>'-167-'!S15</f>
        <v>4884297</v>
      </c>
      <c r="J47" s="416">
        <f t="shared" si="0"/>
        <v>9.0188584606889569E-2</v>
      </c>
      <c r="K47" s="375"/>
    </row>
    <row r="48" spans="1:13" ht="48" x14ac:dyDescent="0.15">
      <c r="A48" s="29"/>
      <c r="H48" s="417" t="s">
        <v>165</v>
      </c>
      <c r="I48" s="375">
        <f>'-167-'!S16</f>
        <v>265685</v>
      </c>
      <c r="J48" s="416">
        <f t="shared" si="0"/>
        <v>4.9058757281306717E-3</v>
      </c>
      <c r="K48" s="375"/>
    </row>
    <row r="49" spans="1:13" x14ac:dyDescent="0.15">
      <c r="A49" s="29"/>
      <c r="H49" s="389" t="s">
        <v>181</v>
      </c>
      <c r="I49" s="375">
        <f>'-167-'!S17</f>
        <v>3960655</v>
      </c>
      <c r="J49" s="416">
        <f t="shared" si="0"/>
        <v>7.3133527417804489E-2</v>
      </c>
      <c r="K49" s="375"/>
    </row>
    <row r="50" spans="1:13" x14ac:dyDescent="0.15">
      <c r="A50" s="29"/>
      <c r="D50" s="30">
        <v>100</v>
      </c>
      <c r="H50" s="389" t="s">
        <v>166</v>
      </c>
      <c r="I50" s="375">
        <f>'-167-'!S18</f>
        <v>12774946</v>
      </c>
      <c r="J50" s="416">
        <f t="shared" si="0"/>
        <v>0.2358894838232494</v>
      </c>
      <c r="K50" s="375"/>
    </row>
    <row r="51" spans="1:13" x14ac:dyDescent="0.15">
      <c r="A51" s="29"/>
      <c r="H51" s="389" t="s">
        <v>455</v>
      </c>
      <c r="I51" s="375">
        <v>0</v>
      </c>
      <c r="J51" s="416">
        <f t="shared" si="0"/>
        <v>0</v>
      </c>
      <c r="K51" s="375"/>
    </row>
    <row r="52" spans="1:13" x14ac:dyDescent="0.15">
      <c r="A52" s="29"/>
      <c r="I52" s="418"/>
      <c r="J52" s="419">
        <f>SUM(J41:J51)</f>
        <v>1.0000000000000002</v>
      </c>
    </row>
    <row r="53" spans="1:13" x14ac:dyDescent="0.15">
      <c r="A53" s="29"/>
    </row>
    <row r="54" spans="1:13" x14ac:dyDescent="0.15">
      <c r="A54" s="29"/>
      <c r="H54" s="378" t="s">
        <v>454</v>
      </c>
    </row>
    <row r="55" spans="1:13" x14ac:dyDescent="0.15">
      <c r="A55" s="29"/>
      <c r="H55" s="398" t="s">
        <v>298</v>
      </c>
    </row>
    <row r="56" spans="1:13" x14ac:dyDescent="0.15">
      <c r="A56" s="29"/>
      <c r="I56" s="420">
        <v>24</v>
      </c>
      <c r="J56" s="420">
        <v>25</v>
      </c>
      <c r="K56" s="420">
        <v>26</v>
      </c>
      <c r="L56" s="420">
        <v>27</v>
      </c>
      <c r="M56" s="420">
        <v>28</v>
      </c>
    </row>
    <row r="57" spans="1:13" x14ac:dyDescent="0.15">
      <c r="A57" s="29"/>
      <c r="H57" s="378" t="s">
        <v>23</v>
      </c>
      <c r="I57" s="421">
        <f>'-166-'!I32</f>
        <v>91.8</v>
      </c>
      <c r="J57" s="421">
        <f>'-166-'!L32</f>
        <v>89.1</v>
      </c>
      <c r="K57" s="421">
        <f>'-167-'!O32</f>
        <v>87.2</v>
      </c>
      <c r="L57" s="421">
        <f>'-167-'!R32</f>
        <v>87</v>
      </c>
      <c r="M57" s="421">
        <f>'-167-'!U32</f>
        <v>91.999999999999986</v>
      </c>
    </row>
    <row r="58" spans="1:13" x14ac:dyDescent="0.15">
      <c r="A58" s="29"/>
      <c r="H58" s="389" t="s">
        <v>176</v>
      </c>
      <c r="I58" s="421">
        <f>'-166-'!I33</f>
        <v>27.4</v>
      </c>
      <c r="J58" s="421">
        <f>'-166-'!L33</f>
        <v>25.6</v>
      </c>
      <c r="K58" s="421">
        <f>'-167-'!O33</f>
        <v>23</v>
      </c>
      <c r="L58" s="421">
        <f>'-167-'!R33</f>
        <v>22.7</v>
      </c>
      <c r="M58" s="421">
        <f>'-167-'!U33</f>
        <v>24</v>
      </c>
    </row>
    <row r="59" spans="1:13" x14ac:dyDescent="0.15">
      <c r="A59" s="29"/>
      <c r="H59" s="389" t="s">
        <v>177</v>
      </c>
      <c r="I59" s="421">
        <f>'-166-'!I34</f>
        <v>15.3</v>
      </c>
      <c r="J59" s="421">
        <f>'-166-'!L34</f>
        <v>15</v>
      </c>
      <c r="K59" s="421">
        <f>'-167-'!O34</f>
        <v>17</v>
      </c>
      <c r="L59" s="421">
        <f>'-167-'!R34</f>
        <v>17.3</v>
      </c>
      <c r="M59" s="421">
        <f>'-167-'!U34</f>
        <v>19.399999999999999</v>
      </c>
    </row>
    <row r="60" spans="1:13" x14ac:dyDescent="0.15">
      <c r="A60" s="29"/>
      <c r="H60" s="389" t="s">
        <v>18</v>
      </c>
      <c r="I60" s="421">
        <f>'-166-'!I35</f>
        <v>16.5</v>
      </c>
      <c r="J60" s="421">
        <f>'-166-'!L35</f>
        <v>15.9</v>
      </c>
      <c r="K60" s="421">
        <f>'-167-'!O35</f>
        <v>15.4</v>
      </c>
      <c r="L60" s="421">
        <f>'-167-'!R35</f>
        <v>14.8</v>
      </c>
      <c r="M60" s="421">
        <f>'-167-'!U35</f>
        <v>15.2</v>
      </c>
    </row>
    <row r="61" spans="1:13" x14ac:dyDescent="0.15">
      <c r="A61" s="29"/>
      <c r="H61" s="389" t="s">
        <v>178</v>
      </c>
      <c r="I61" s="421">
        <f>'-166-'!I36</f>
        <v>16.399999999999999</v>
      </c>
      <c r="J61" s="421">
        <f>'-166-'!L36</f>
        <v>16.8</v>
      </c>
      <c r="K61" s="421">
        <f>'-167-'!O36</f>
        <v>16</v>
      </c>
      <c r="L61" s="421">
        <f>'-167-'!R36</f>
        <v>16.2</v>
      </c>
      <c r="M61" s="421">
        <f>'-167-'!U36</f>
        <v>16.7</v>
      </c>
    </row>
    <row r="62" spans="1:13" x14ac:dyDescent="0.15">
      <c r="A62" s="29"/>
      <c r="I62" s="377"/>
      <c r="J62" s="377"/>
      <c r="K62" s="377"/>
      <c r="L62" s="377"/>
      <c r="M62" s="377"/>
    </row>
    <row r="63" spans="1:13" x14ac:dyDescent="0.15">
      <c r="A63" s="29"/>
      <c r="I63" s="377"/>
      <c r="J63" s="377"/>
      <c r="K63" s="377"/>
      <c r="L63" s="377"/>
      <c r="M63" s="377"/>
    </row>
    <row r="64" spans="1:13" x14ac:dyDescent="0.15">
      <c r="A64" s="29"/>
      <c r="I64" s="377"/>
      <c r="J64" s="377"/>
      <c r="K64" s="377"/>
      <c r="L64" s="377"/>
      <c r="M64" s="377"/>
    </row>
    <row r="65" spans="1:14" x14ac:dyDescent="0.15">
      <c r="A65" s="29"/>
      <c r="I65" s="377"/>
      <c r="J65" s="377"/>
      <c r="K65" s="377"/>
      <c r="L65" s="377"/>
      <c r="M65" s="377"/>
    </row>
    <row r="66" spans="1:14" x14ac:dyDescent="0.15">
      <c r="A66" s="29"/>
      <c r="I66" s="377"/>
      <c r="J66" s="377"/>
      <c r="K66" s="377"/>
      <c r="L66" s="377"/>
      <c r="M66" s="377"/>
    </row>
    <row r="67" spans="1:14" x14ac:dyDescent="0.15">
      <c r="A67" s="29"/>
    </row>
    <row r="68" spans="1:14" x14ac:dyDescent="0.15">
      <c r="A68" s="29"/>
    </row>
    <row r="69" spans="1:14" x14ac:dyDescent="0.15">
      <c r="A69" s="29"/>
      <c r="B69" s="112" t="s">
        <v>348</v>
      </c>
      <c r="C69" s="31"/>
    </row>
    <row r="70" spans="1:14" x14ac:dyDescent="0.15">
      <c r="A70" s="29"/>
      <c r="C70" s="31"/>
    </row>
    <row r="71" spans="1:14" x14ac:dyDescent="0.15">
      <c r="A71" s="29"/>
      <c r="H71" s="379"/>
      <c r="I71" s="380"/>
    </row>
    <row r="72" spans="1:14" x14ac:dyDescent="0.15">
      <c r="A72" s="29"/>
      <c r="I72" s="381"/>
    </row>
    <row r="73" spans="1:14" ht="13.5" x14ac:dyDescent="0.15">
      <c r="A73" s="29"/>
      <c r="H73" s="378" t="s">
        <v>454</v>
      </c>
      <c r="I73" s="382"/>
    </row>
    <row r="74" spans="1:14" x14ac:dyDescent="0.15">
      <c r="A74" s="29"/>
      <c r="H74" s="383" t="s">
        <v>299</v>
      </c>
      <c r="I74" s="422"/>
      <c r="M74" s="423" t="s">
        <v>456</v>
      </c>
    </row>
    <row r="75" spans="1:14" ht="13.5" x14ac:dyDescent="0.15">
      <c r="A75" s="29"/>
      <c r="H75" s="424" t="s">
        <v>49</v>
      </c>
      <c r="I75" s="378">
        <f>ROUND(J75/$J$83,3)*100</f>
        <v>20.8</v>
      </c>
      <c r="J75" s="425">
        <f>+N88</f>
        <v>11133970</v>
      </c>
      <c r="K75" s="384"/>
      <c r="L75" s="426" t="s">
        <v>36</v>
      </c>
      <c r="M75" s="423" t="s">
        <v>300</v>
      </c>
      <c r="N75" s="423" t="s">
        <v>301</v>
      </c>
    </row>
    <row r="76" spans="1:14" ht="13.5" x14ac:dyDescent="0.15">
      <c r="A76" s="29"/>
      <c r="H76" s="424" t="s">
        <v>56</v>
      </c>
      <c r="I76" s="378">
        <f t="shared" ref="I76:I82" si="1">ROUND(J76/$J$83,3)*100</f>
        <v>6.2</v>
      </c>
      <c r="J76" s="425">
        <f>+N95</f>
        <v>3294269</v>
      </c>
      <c r="K76" s="384"/>
      <c r="L76" s="387" t="s">
        <v>37</v>
      </c>
      <c r="M76" s="425">
        <f>'-159-'!P7</f>
        <v>13301828</v>
      </c>
      <c r="N76" s="425">
        <f>'-159-'!Q7</f>
        <v>13505815</v>
      </c>
    </row>
    <row r="77" spans="1:14" ht="13.5" x14ac:dyDescent="0.15">
      <c r="A77" s="29"/>
      <c r="H77" s="424" t="s">
        <v>302</v>
      </c>
      <c r="I77" s="412">
        <f t="shared" si="1"/>
        <v>9.3000000000000007</v>
      </c>
      <c r="J77" s="425">
        <f>+N84</f>
        <v>5000241</v>
      </c>
      <c r="K77" s="384"/>
      <c r="L77" s="387" t="s">
        <v>303</v>
      </c>
      <c r="M77" s="425">
        <f>'-159-'!P8</f>
        <v>168778</v>
      </c>
      <c r="N77" s="425">
        <f>'-159-'!Q8</f>
        <v>177231</v>
      </c>
    </row>
    <row r="78" spans="1:14" x14ac:dyDescent="0.15">
      <c r="A78" s="29"/>
      <c r="H78" s="427" t="s">
        <v>304</v>
      </c>
      <c r="I78" s="428">
        <f>ROUND(J78/$J$83,3)*100</f>
        <v>22.7</v>
      </c>
      <c r="J78" s="429">
        <f>SUM(N77:N83,N85,N89)</f>
        <v>12147534</v>
      </c>
      <c r="K78" s="385"/>
      <c r="L78" s="387" t="s">
        <v>39</v>
      </c>
      <c r="M78" s="425">
        <f>'-159-'!P9</f>
        <v>9953</v>
      </c>
      <c r="N78" s="425">
        <f>'-159-'!Q9</f>
        <v>10571</v>
      </c>
    </row>
    <row r="79" spans="1:14" x14ac:dyDescent="0.15">
      <c r="A79" s="29"/>
      <c r="H79" s="430" t="s">
        <v>305</v>
      </c>
      <c r="I79" s="378">
        <f t="shared" si="1"/>
        <v>3.8</v>
      </c>
      <c r="J79" s="431">
        <f>SUM(N86:N87,N90:N91,N94)</f>
        <v>2054337</v>
      </c>
      <c r="K79" s="385"/>
      <c r="L79" s="387" t="s">
        <v>40</v>
      </c>
      <c r="M79" s="425">
        <f>'-159-'!P10</f>
        <v>28255</v>
      </c>
      <c r="N79" s="425">
        <f>'-159-'!Q10</f>
        <v>17300</v>
      </c>
    </row>
    <row r="80" spans="1:14" ht="13.5" x14ac:dyDescent="0.15">
      <c r="A80" s="29"/>
      <c r="H80" s="381" t="s">
        <v>53</v>
      </c>
      <c r="I80" s="378">
        <f t="shared" si="1"/>
        <v>9.5</v>
      </c>
      <c r="J80" s="425">
        <f>+N92</f>
        <v>5061737</v>
      </c>
      <c r="K80" s="384"/>
      <c r="L80" s="387" t="s">
        <v>41</v>
      </c>
      <c r="M80" s="425">
        <f>'-159-'!P11</f>
        <v>30173</v>
      </c>
      <c r="N80" s="425">
        <f>'-159-'!Q11</f>
        <v>13659</v>
      </c>
    </row>
    <row r="81" spans="1:15" ht="13.5" x14ac:dyDescent="0.15">
      <c r="A81" s="29"/>
      <c r="H81" s="381" t="s">
        <v>54</v>
      </c>
      <c r="I81" s="412">
        <f t="shared" si="1"/>
        <v>2.5</v>
      </c>
      <c r="J81" s="425">
        <f>+N93</f>
        <v>1335927</v>
      </c>
      <c r="K81" s="384"/>
      <c r="L81" s="387" t="s">
        <v>42</v>
      </c>
      <c r="M81" s="425">
        <f>'-159-'!P12</f>
        <v>1781276</v>
      </c>
      <c r="N81" s="425">
        <f>'-159-'!Q12</f>
        <v>1781276</v>
      </c>
    </row>
    <row r="82" spans="1:15" ht="13.5" x14ac:dyDescent="0.15">
      <c r="A82" s="29"/>
      <c r="H82" s="381" t="s">
        <v>37</v>
      </c>
      <c r="I82" s="378">
        <f t="shared" si="1"/>
        <v>25.2</v>
      </c>
      <c r="J82" s="425">
        <f>+N76</f>
        <v>13505815</v>
      </c>
      <c r="K82" s="384"/>
      <c r="L82" s="387" t="s">
        <v>43</v>
      </c>
      <c r="M82" s="425">
        <f>'-159-'!P13</f>
        <v>34905</v>
      </c>
      <c r="N82" s="425">
        <f>'-159-'!Q13</f>
        <v>33416</v>
      </c>
    </row>
    <row r="83" spans="1:15" ht="12" customHeight="1" x14ac:dyDescent="0.15">
      <c r="A83" s="29"/>
      <c r="H83" s="381"/>
      <c r="I83" s="378">
        <f>SUM(I75:I82)</f>
        <v>100</v>
      </c>
      <c r="J83" s="432">
        <f>SUM(J75:J82)</f>
        <v>53533830</v>
      </c>
      <c r="K83" s="386"/>
      <c r="L83" s="433" t="s">
        <v>44</v>
      </c>
      <c r="M83" s="425">
        <f>'-159-'!P14</f>
        <v>477377</v>
      </c>
      <c r="N83" s="425">
        <f>'-159-'!Q14</f>
        <v>477377</v>
      </c>
    </row>
    <row r="84" spans="1:15" ht="12" customHeight="1" x14ac:dyDescent="0.15">
      <c r="A84" s="29"/>
      <c r="H84" s="381"/>
      <c r="I84" s="386"/>
      <c r="L84" s="433" t="s">
        <v>306</v>
      </c>
      <c r="M84" s="425">
        <f>'-159-'!P15</f>
        <v>5004285</v>
      </c>
      <c r="N84" s="425">
        <f>'-159-'!Q15</f>
        <v>5000241</v>
      </c>
    </row>
    <row r="85" spans="1:15" x14ac:dyDescent="0.15">
      <c r="A85" s="29"/>
      <c r="H85" s="381"/>
      <c r="I85" s="386"/>
      <c r="L85" s="387" t="s">
        <v>46</v>
      </c>
      <c r="M85" s="425">
        <f>'-159-'!P16</f>
        <v>17500</v>
      </c>
      <c r="N85" s="425">
        <f>'-159-'!Q16</f>
        <v>16276</v>
      </c>
    </row>
    <row r="86" spans="1:15" x14ac:dyDescent="0.15">
      <c r="A86" s="29"/>
      <c r="L86" s="387" t="s">
        <v>47</v>
      </c>
      <c r="M86" s="425">
        <f>'-159-'!P17</f>
        <v>640036</v>
      </c>
      <c r="N86" s="425">
        <f>'-159-'!Q17</f>
        <v>602423</v>
      </c>
    </row>
    <row r="87" spans="1:15" x14ac:dyDescent="0.15">
      <c r="A87" s="29"/>
      <c r="L87" s="387" t="s">
        <v>48</v>
      </c>
      <c r="M87" s="425">
        <f>'-159-'!P18</f>
        <v>651686</v>
      </c>
      <c r="N87" s="425">
        <f>'-159-'!Q18</f>
        <v>632884</v>
      </c>
    </row>
    <row r="88" spans="1:15" x14ac:dyDescent="0.15">
      <c r="A88" s="29"/>
      <c r="H88" s="381"/>
      <c r="I88" s="386"/>
      <c r="L88" s="387" t="s">
        <v>49</v>
      </c>
      <c r="M88" s="425">
        <f>'-159-'!P19</f>
        <v>12789479</v>
      </c>
      <c r="N88" s="425">
        <f>'-159-'!Q19</f>
        <v>11133970</v>
      </c>
    </row>
    <row r="89" spans="1:15" x14ac:dyDescent="0.15">
      <c r="A89" s="29"/>
      <c r="H89" s="381"/>
      <c r="I89" s="386"/>
      <c r="L89" s="387" t="s">
        <v>50</v>
      </c>
      <c r="M89" s="425">
        <f>'-159-'!P20</f>
        <v>11736900</v>
      </c>
      <c r="N89" s="425">
        <f>'-159-'!Q20</f>
        <v>9620428</v>
      </c>
    </row>
    <row r="90" spans="1:15" x14ac:dyDescent="0.15">
      <c r="A90" s="29"/>
      <c r="L90" s="387" t="s">
        <v>51</v>
      </c>
      <c r="M90" s="425">
        <f>'-159-'!P21</f>
        <v>214594</v>
      </c>
      <c r="N90" s="425">
        <f>'-159-'!Q21</f>
        <v>224346</v>
      </c>
    </row>
    <row r="91" spans="1:15" x14ac:dyDescent="0.15">
      <c r="A91" s="29"/>
      <c r="I91" s="434"/>
      <c r="J91" s="434"/>
      <c r="L91" s="387" t="s">
        <v>52</v>
      </c>
      <c r="M91" s="425">
        <f>'-159-'!P22</f>
        <v>103505</v>
      </c>
      <c r="N91" s="425">
        <f>'-159-'!Q22</f>
        <v>108699</v>
      </c>
      <c r="O91" s="378"/>
    </row>
    <row r="92" spans="1:15" ht="13.5" x14ac:dyDescent="0.15">
      <c r="A92" s="29"/>
      <c r="H92" s="378" t="s">
        <v>454</v>
      </c>
      <c r="I92" s="382"/>
      <c r="J92" s="382"/>
      <c r="L92" s="387" t="s">
        <v>53</v>
      </c>
      <c r="M92" s="425">
        <f>'-159-'!P23</f>
        <v>5310903</v>
      </c>
      <c r="N92" s="425">
        <f>'-159-'!Q23</f>
        <v>5061737</v>
      </c>
      <c r="O92" s="378"/>
    </row>
    <row r="93" spans="1:15" x14ac:dyDescent="0.15">
      <c r="A93" s="29"/>
      <c r="H93" s="398" t="s">
        <v>299</v>
      </c>
      <c r="L93" s="387" t="s">
        <v>54</v>
      </c>
      <c r="M93" s="425">
        <f>'-159-'!P24</f>
        <v>1335927</v>
      </c>
      <c r="N93" s="425">
        <f>'-159-'!Q24</f>
        <v>1335927</v>
      </c>
      <c r="O93" s="378"/>
    </row>
    <row r="94" spans="1:15" x14ac:dyDescent="0.15">
      <c r="A94" s="29"/>
      <c r="H94" s="407"/>
      <c r="I94" s="435" t="s">
        <v>307</v>
      </c>
      <c r="J94" s="435" t="s">
        <v>308</v>
      </c>
      <c r="L94" s="387" t="s">
        <v>55</v>
      </c>
      <c r="M94" s="425">
        <f>'-159-'!P25</f>
        <v>488379</v>
      </c>
      <c r="N94" s="425">
        <f>'-159-'!Q25</f>
        <v>485985</v>
      </c>
      <c r="O94" s="378"/>
    </row>
    <row r="95" spans="1:15" x14ac:dyDescent="0.15">
      <c r="A95" s="29"/>
      <c r="H95" s="435" t="s">
        <v>37</v>
      </c>
      <c r="I95" s="425">
        <f>M76</f>
        <v>13301828</v>
      </c>
      <c r="J95" s="425">
        <f t="shared" ref="J95:J114" si="2">N76</f>
        <v>13505815</v>
      </c>
      <c r="K95" s="386"/>
      <c r="L95" s="387" t="s">
        <v>56</v>
      </c>
      <c r="M95" s="425">
        <f>'-159-'!P26</f>
        <v>3706969</v>
      </c>
      <c r="N95" s="425">
        <f>'-159-'!Q26</f>
        <v>3294269</v>
      </c>
    </row>
    <row r="96" spans="1:15" x14ac:dyDescent="0.15">
      <c r="A96" s="29"/>
      <c r="H96" s="435" t="s">
        <v>303</v>
      </c>
      <c r="I96" s="425">
        <f t="shared" ref="I96:I114" si="3">M77</f>
        <v>168778</v>
      </c>
      <c r="J96" s="425">
        <f t="shared" si="2"/>
        <v>177231</v>
      </c>
      <c r="K96" s="386"/>
      <c r="L96" s="386"/>
    </row>
    <row r="97" spans="1:12" x14ac:dyDescent="0.15">
      <c r="A97" s="29"/>
      <c r="H97" s="435" t="s">
        <v>39</v>
      </c>
      <c r="I97" s="425">
        <f t="shared" si="3"/>
        <v>9953</v>
      </c>
      <c r="J97" s="425">
        <f t="shared" si="2"/>
        <v>10571</v>
      </c>
      <c r="K97" s="386"/>
      <c r="L97" s="386"/>
    </row>
    <row r="98" spans="1:12" x14ac:dyDescent="0.15">
      <c r="A98" s="29"/>
      <c r="H98" s="426" t="s">
        <v>40</v>
      </c>
      <c r="I98" s="425">
        <f t="shared" si="3"/>
        <v>28255</v>
      </c>
      <c r="J98" s="425">
        <f t="shared" si="2"/>
        <v>17300</v>
      </c>
      <c r="K98" s="386"/>
      <c r="L98" s="386"/>
    </row>
    <row r="99" spans="1:12" x14ac:dyDescent="0.15">
      <c r="A99" s="29"/>
      <c r="H99" s="426" t="s">
        <v>41</v>
      </c>
      <c r="I99" s="425">
        <f t="shared" si="3"/>
        <v>30173</v>
      </c>
      <c r="J99" s="425">
        <f t="shared" si="2"/>
        <v>13659</v>
      </c>
      <c r="K99" s="386"/>
      <c r="L99" s="386"/>
    </row>
    <row r="100" spans="1:12" x14ac:dyDescent="0.15">
      <c r="A100" s="29"/>
      <c r="H100" s="435" t="s">
        <v>375</v>
      </c>
      <c r="I100" s="425">
        <f t="shared" si="3"/>
        <v>1781276</v>
      </c>
      <c r="J100" s="425">
        <f t="shared" si="2"/>
        <v>1781276</v>
      </c>
      <c r="K100" s="386"/>
      <c r="L100" s="386"/>
    </row>
    <row r="101" spans="1:12" x14ac:dyDescent="0.15">
      <c r="A101" s="29"/>
      <c r="H101" s="435" t="s">
        <v>43</v>
      </c>
      <c r="I101" s="425">
        <f t="shared" si="3"/>
        <v>34905</v>
      </c>
      <c r="J101" s="425">
        <f t="shared" si="2"/>
        <v>33416</v>
      </c>
      <c r="K101" s="386"/>
      <c r="L101" s="386"/>
    </row>
    <row r="102" spans="1:12" ht="72" x14ac:dyDescent="0.15">
      <c r="A102" s="29"/>
      <c r="H102" s="436" t="s">
        <v>309</v>
      </c>
      <c r="I102" s="425">
        <f t="shared" si="3"/>
        <v>477377</v>
      </c>
      <c r="J102" s="425">
        <f t="shared" si="2"/>
        <v>477377</v>
      </c>
      <c r="K102" s="386"/>
      <c r="L102" s="386"/>
    </row>
    <row r="103" spans="1:12" x14ac:dyDescent="0.15">
      <c r="A103" s="29"/>
      <c r="H103" s="435" t="s">
        <v>376</v>
      </c>
      <c r="I103" s="425">
        <f t="shared" si="3"/>
        <v>5004285</v>
      </c>
      <c r="J103" s="425">
        <f t="shared" si="2"/>
        <v>5000241</v>
      </c>
      <c r="K103" s="386"/>
      <c r="L103" s="386"/>
    </row>
    <row r="104" spans="1:12" x14ac:dyDescent="0.15">
      <c r="A104" s="29"/>
      <c r="H104" s="435" t="s">
        <v>46</v>
      </c>
      <c r="I104" s="425">
        <f t="shared" si="3"/>
        <v>17500</v>
      </c>
      <c r="J104" s="425">
        <f t="shared" si="2"/>
        <v>16276</v>
      </c>
      <c r="K104" s="386"/>
      <c r="L104" s="386"/>
    </row>
    <row r="105" spans="1:12" x14ac:dyDescent="0.15">
      <c r="A105" s="29"/>
      <c r="H105" s="435" t="s">
        <v>47</v>
      </c>
      <c r="I105" s="425">
        <f t="shared" si="3"/>
        <v>640036</v>
      </c>
      <c r="J105" s="425">
        <f t="shared" si="2"/>
        <v>602423</v>
      </c>
      <c r="K105" s="386"/>
      <c r="L105" s="386"/>
    </row>
    <row r="106" spans="1:12" x14ac:dyDescent="0.15">
      <c r="A106" s="29"/>
      <c r="H106" s="435" t="s">
        <v>48</v>
      </c>
      <c r="I106" s="425">
        <f t="shared" si="3"/>
        <v>651686</v>
      </c>
      <c r="J106" s="425">
        <f t="shared" si="2"/>
        <v>632884</v>
      </c>
      <c r="K106" s="386"/>
      <c r="L106" s="386"/>
    </row>
    <row r="107" spans="1:12" x14ac:dyDescent="0.15">
      <c r="A107" s="29"/>
      <c r="H107" s="435" t="s">
        <v>49</v>
      </c>
      <c r="I107" s="425">
        <f t="shared" si="3"/>
        <v>12789479</v>
      </c>
      <c r="J107" s="425">
        <f t="shared" si="2"/>
        <v>11133970</v>
      </c>
      <c r="K107" s="386"/>
      <c r="L107" s="386"/>
    </row>
    <row r="108" spans="1:12" x14ac:dyDescent="0.15">
      <c r="A108" s="29"/>
      <c r="H108" s="435" t="s">
        <v>50</v>
      </c>
      <c r="I108" s="425">
        <f t="shared" si="3"/>
        <v>11736900</v>
      </c>
      <c r="J108" s="425">
        <f t="shared" si="2"/>
        <v>9620428</v>
      </c>
      <c r="K108" s="386"/>
      <c r="L108" s="386"/>
    </row>
    <row r="109" spans="1:12" x14ac:dyDescent="0.15">
      <c r="A109" s="29"/>
      <c r="H109" s="435" t="s">
        <v>51</v>
      </c>
      <c r="I109" s="425">
        <f t="shared" si="3"/>
        <v>214594</v>
      </c>
      <c r="J109" s="425">
        <f t="shared" si="2"/>
        <v>224346</v>
      </c>
      <c r="K109" s="386"/>
      <c r="L109" s="386"/>
    </row>
    <row r="110" spans="1:12" x14ac:dyDescent="0.15">
      <c r="A110" s="29"/>
      <c r="H110" s="435" t="s">
        <v>52</v>
      </c>
      <c r="I110" s="437">
        <f t="shared" si="3"/>
        <v>103505</v>
      </c>
      <c r="J110" s="437">
        <f t="shared" si="2"/>
        <v>108699</v>
      </c>
      <c r="K110" s="386"/>
      <c r="L110" s="386"/>
    </row>
    <row r="111" spans="1:12" x14ac:dyDescent="0.15">
      <c r="A111" s="29"/>
      <c r="H111" s="435" t="s">
        <v>53</v>
      </c>
      <c r="I111" s="425">
        <f t="shared" si="3"/>
        <v>5310903</v>
      </c>
      <c r="J111" s="425">
        <f t="shared" si="2"/>
        <v>5061737</v>
      </c>
      <c r="K111" s="386"/>
    </row>
    <row r="112" spans="1:12" x14ac:dyDescent="0.15">
      <c r="A112" s="29"/>
      <c r="H112" s="435" t="s">
        <v>54</v>
      </c>
      <c r="I112" s="425">
        <f t="shared" si="3"/>
        <v>1335927</v>
      </c>
      <c r="J112" s="425">
        <f t="shared" si="2"/>
        <v>1335927</v>
      </c>
      <c r="K112" s="386"/>
    </row>
    <row r="113" spans="1:10" x14ac:dyDescent="0.15">
      <c r="A113" s="29"/>
      <c r="H113" s="435" t="s">
        <v>55</v>
      </c>
      <c r="I113" s="425">
        <f t="shared" si="3"/>
        <v>488379</v>
      </c>
      <c r="J113" s="425">
        <f t="shared" si="2"/>
        <v>485985</v>
      </c>
    </row>
    <row r="114" spans="1:10" x14ac:dyDescent="0.15">
      <c r="A114" s="29"/>
      <c r="H114" s="435" t="s">
        <v>56</v>
      </c>
      <c r="I114" s="425">
        <f t="shared" si="3"/>
        <v>3706969</v>
      </c>
      <c r="J114" s="425">
        <f t="shared" si="2"/>
        <v>3294269</v>
      </c>
    </row>
    <row r="115" spans="1:10" x14ac:dyDescent="0.15">
      <c r="A115" s="29"/>
      <c r="I115" s="438">
        <f>SUM(I95:I114)</f>
        <v>57832708</v>
      </c>
      <c r="J115" s="438">
        <f>SUM(J95:J114)</f>
        <v>53533830</v>
      </c>
    </row>
    <row r="116" spans="1:10" x14ac:dyDescent="0.15">
      <c r="A116" s="29"/>
    </row>
    <row r="117" spans="1:10" x14ac:dyDescent="0.15">
      <c r="A117" s="29"/>
      <c r="I117" s="422"/>
    </row>
    <row r="118" spans="1:10" x14ac:dyDescent="0.15">
      <c r="A118" s="29"/>
    </row>
    <row r="119" spans="1:10" x14ac:dyDescent="0.15">
      <c r="A119" s="29"/>
    </row>
    <row r="120" spans="1:10" x14ac:dyDescent="0.15">
      <c r="A120" s="29"/>
    </row>
    <row r="121" spans="1:10" x14ac:dyDescent="0.15">
      <c r="A121" s="29"/>
    </row>
    <row r="122" spans="1:10" x14ac:dyDescent="0.15">
      <c r="A122" s="29"/>
    </row>
    <row r="123" spans="1:10" x14ac:dyDescent="0.15">
      <c r="A123" s="29"/>
    </row>
    <row r="124" spans="1:10" x14ac:dyDescent="0.15">
      <c r="A124" s="29"/>
    </row>
    <row r="125" spans="1:10" x14ac:dyDescent="0.15">
      <c r="A125" s="29"/>
    </row>
    <row r="126" spans="1:10" x14ac:dyDescent="0.15">
      <c r="A126" s="29"/>
    </row>
    <row r="127" spans="1:10" x14ac:dyDescent="0.15">
      <c r="A127" s="29"/>
    </row>
    <row r="128" spans="1:10" x14ac:dyDescent="0.15">
      <c r="A128" s="29"/>
    </row>
    <row r="129" spans="1:10" x14ac:dyDescent="0.15">
      <c r="A129" s="29"/>
    </row>
    <row r="130" spans="1:10" x14ac:dyDescent="0.15">
      <c r="A130" s="29"/>
    </row>
    <row r="131" spans="1:10" x14ac:dyDescent="0.15">
      <c r="A131" s="29"/>
    </row>
    <row r="132" spans="1:10" x14ac:dyDescent="0.15">
      <c r="A132" s="29"/>
    </row>
    <row r="133" spans="1:10" x14ac:dyDescent="0.15">
      <c r="A133" s="29"/>
    </row>
    <row r="134" spans="1:10" x14ac:dyDescent="0.15">
      <c r="A134" s="29"/>
      <c r="B134" s="112" t="s">
        <v>349</v>
      </c>
      <c r="D134" s="31"/>
    </row>
    <row r="135" spans="1:10" x14ac:dyDescent="0.15">
      <c r="A135" s="29"/>
      <c r="D135" s="31"/>
    </row>
    <row r="136" spans="1:10" x14ac:dyDescent="0.15">
      <c r="A136" s="29"/>
      <c r="H136" s="378" t="s">
        <v>454</v>
      </c>
    </row>
    <row r="137" spans="1:10" x14ac:dyDescent="0.15">
      <c r="A137" s="29"/>
      <c r="H137" s="398" t="s">
        <v>326</v>
      </c>
    </row>
    <row r="138" spans="1:10" x14ac:dyDescent="0.15">
      <c r="A138" s="29"/>
      <c r="H138" s="439" t="s">
        <v>327</v>
      </c>
      <c r="I138" s="440">
        <f>'-161-'!P7</f>
        <v>52617619</v>
      </c>
      <c r="J138" s="441">
        <f>SUM(J139:J150)</f>
        <v>1</v>
      </c>
    </row>
    <row r="139" spans="1:10" x14ac:dyDescent="0.15">
      <c r="A139" s="29"/>
      <c r="H139" s="439" t="s">
        <v>65</v>
      </c>
      <c r="I139" s="440">
        <f>'-161-'!P8</f>
        <v>321453</v>
      </c>
      <c r="J139" s="405">
        <f>+I139/$I$138</f>
        <v>6.1092274053677724E-3</v>
      </c>
    </row>
    <row r="140" spans="1:10" x14ac:dyDescent="0.15">
      <c r="A140" s="29"/>
      <c r="H140" s="439" t="s">
        <v>66</v>
      </c>
      <c r="I140" s="440">
        <f>'-161-'!P9</f>
        <v>11725490</v>
      </c>
      <c r="J140" s="405">
        <f t="shared" ref="J140:J150" si="4">+I140/$I$138</f>
        <v>0.22284341676501934</v>
      </c>
    </row>
    <row r="141" spans="1:10" x14ac:dyDescent="0.15">
      <c r="A141" s="29"/>
      <c r="H141" s="439" t="s">
        <v>67</v>
      </c>
      <c r="I141" s="440">
        <f>'-161-'!P10</f>
        <v>21412760</v>
      </c>
      <c r="J141" s="405">
        <f t="shared" si="4"/>
        <v>0.4069503791116052</v>
      </c>
    </row>
    <row r="142" spans="1:10" x14ac:dyDescent="0.15">
      <c r="A142" s="29"/>
      <c r="H142" s="439" t="s">
        <v>68</v>
      </c>
      <c r="I142" s="440">
        <f>'-161-'!P11</f>
        <v>2061811</v>
      </c>
      <c r="J142" s="405">
        <f t="shared" si="4"/>
        <v>3.9184802337787275E-2</v>
      </c>
    </row>
    <row r="143" spans="1:10" x14ac:dyDescent="0.15">
      <c r="A143" s="29"/>
      <c r="H143" s="439" t="s">
        <v>69</v>
      </c>
      <c r="I143" s="440">
        <f>'-161-'!P12</f>
        <v>53722</v>
      </c>
      <c r="J143" s="405">
        <f t="shared" si="4"/>
        <v>1.0209888060499278E-3</v>
      </c>
    </row>
    <row r="144" spans="1:10" x14ac:dyDescent="0.15">
      <c r="A144" s="29"/>
      <c r="H144" s="439" t="s">
        <v>70</v>
      </c>
      <c r="I144" s="440">
        <f>'-161-'!P13</f>
        <v>132935</v>
      </c>
      <c r="J144" s="405">
        <f t="shared" si="4"/>
        <v>2.5264351091219082E-3</v>
      </c>
    </row>
    <row r="145" spans="1:10" x14ac:dyDescent="0.15">
      <c r="A145" s="29"/>
      <c r="H145" s="439" t="s">
        <v>71</v>
      </c>
      <c r="I145" s="440">
        <f>'-161-'!P14</f>
        <v>211448</v>
      </c>
      <c r="J145" s="405">
        <f t="shared" si="4"/>
        <v>4.0185778835792624E-3</v>
      </c>
    </row>
    <row r="146" spans="1:10" x14ac:dyDescent="0.15">
      <c r="A146" s="29"/>
      <c r="H146" s="439" t="s">
        <v>72</v>
      </c>
      <c r="I146" s="440">
        <f>'-161-'!P15</f>
        <v>6710215</v>
      </c>
      <c r="J146" s="405">
        <f t="shared" si="4"/>
        <v>0.12752791037542008</v>
      </c>
    </row>
    <row r="147" spans="1:10" x14ac:dyDescent="0.15">
      <c r="A147" s="29"/>
      <c r="H147" s="439" t="s">
        <v>73</v>
      </c>
      <c r="I147" s="440">
        <f>'-161-'!P16</f>
        <v>1150673</v>
      </c>
      <c r="J147" s="405">
        <f t="shared" si="4"/>
        <v>2.1868587402253985E-2</v>
      </c>
    </row>
    <row r="148" spans="1:10" x14ac:dyDescent="0.15">
      <c r="A148" s="29"/>
      <c r="H148" s="439" t="s">
        <v>74</v>
      </c>
      <c r="I148" s="440">
        <f>'-161-'!P17</f>
        <v>5661830</v>
      </c>
      <c r="J148" s="405">
        <f t="shared" si="4"/>
        <v>0.10760331059449878</v>
      </c>
    </row>
    <row r="149" spans="1:10" x14ac:dyDescent="0.15">
      <c r="A149" s="29"/>
      <c r="H149" s="439" t="s">
        <v>75</v>
      </c>
      <c r="I149" s="442">
        <f>'-161-'!P18</f>
        <v>0</v>
      </c>
      <c r="J149" s="405">
        <f t="shared" si="4"/>
        <v>0</v>
      </c>
    </row>
    <row r="150" spans="1:10" x14ac:dyDescent="0.15">
      <c r="A150" s="29"/>
      <c r="H150" s="439" t="s">
        <v>18</v>
      </c>
      <c r="I150" s="440">
        <f>'-161-'!P19</f>
        <v>3175282</v>
      </c>
      <c r="J150" s="405">
        <f t="shared" si="4"/>
        <v>6.034636420929651E-2</v>
      </c>
    </row>
    <row r="151" spans="1:10" x14ac:dyDescent="0.15">
      <c r="A151" s="29"/>
      <c r="H151" s="389"/>
      <c r="I151" s="443"/>
      <c r="J151" s="388"/>
    </row>
    <row r="152" spans="1:10" x14ac:dyDescent="0.15">
      <c r="A152" s="29"/>
      <c r="H152" s="378" t="s">
        <v>454</v>
      </c>
    </row>
    <row r="153" spans="1:10" x14ac:dyDescent="0.15">
      <c r="A153" s="29"/>
      <c r="H153" s="398" t="s">
        <v>310</v>
      </c>
      <c r="I153" s="409" t="s">
        <v>311</v>
      </c>
      <c r="J153" s="409" t="s">
        <v>308</v>
      </c>
    </row>
    <row r="154" spans="1:10" x14ac:dyDescent="0.15">
      <c r="A154" s="29"/>
      <c r="H154" s="439" t="s">
        <v>65</v>
      </c>
      <c r="I154" s="444">
        <f>'-161-'!O8</f>
        <v>328459</v>
      </c>
      <c r="J154" s="444">
        <f>'-161-'!P8</f>
        <v>321453</v>
      </c>
    </row>
    <row r="155" spans="1:10" x14ac:dyDescent="0.15">
      <c r="A155" s="29"/>
      <c r="H155" s="439" t="s">
        <v>66</v>
      </c>
      <c r="I155" s="444">
        <f>'-161-'!O9</f>
        <v>12304388</v>
      </c>
      <c r="J155" s="444">
        <f>'-161-'!P9</f>
        <v>11725490</v>
      </c>
    </row>
    <row r="156" spans="1:10" x14ac:dyDescent="0.15">
      <c r="A156" s="29"/>
      <c r="H156" s="439" t="s">
        <v>67</v>
      </c>
      <c r="I156" s="444">
        <f>'-161-'!O10</f>
        <v>23533819</v>
      </c>
      <c r="J156" s="444">
        <f>'-161-'!P10</f>
        <v>21412760</v>
      </c>
    </row>
    <row r="157" spans="1:10" x14ac:dyDescent="0.15">
      <c r="A157" s="29"/>
      <c r="H157" s="439" t="s">
        <v>68</v>
      </c>
      <c r="I157" s="444">
        <f>'-161-'!O11</f>
        <v>2143714</v>
      </c>
      <c r="J157" s="444">
        <f>'-161-'!P11</f>
        <v>2061811</v>
      </c>
    </row>
    <row r="158" spans="1:10" x14ac:dyDescent="0.15">
      <c r="A158" s="29"/>
      <c r="H158" s="439" t="s">
        <v>69</v>
      </c>
      <c r="I158" s="444">
        <f>'-161-'!O12</f>
        <v>56538</v>
      </c>
      <c r="J158" s="444">
        <f>'-161-'!P12</f>
        <v>53722</v>
      </c>
    </row>
    <row r="159" spans="1:10" x14ac:dyDescent="0.15">
      <c r="A159" s="29"/>
      <c r="H159" s="439" t="s">
        <v>70</v>
      </c>
      <c r="I159" s="444">
        <f>'-161-'!O13</f>
        <v>184658</v>
      </c>
      <c r="J159" s="444">
        <f>'-161-'!P13</f>
        <v>132935</v>
      </c>
    </row>
    <row r="160" spans="1:10" x14ac:dyDescent="0.15">
      <c r="A160" s="29"/>
      <c r="H160" s="439" t="s">
        <v>71</v>
      </c>
      <c r="I160" s="444">
        <f>'-161-'!O14</f>
        <v>218904</v>
      </c>
      <c r="J160" s="444">
        <f>'-161-'!P14</f>
        <v>211448</v>
      </c>
    </row>
    <row r="161" spans="1:10" x14ac:dyDescent="0.15">
      <c r="A161" s="29"/>
      <c r="H161" s="439" t="s">
        <v>72</v>
      </c>
      <c r="I161" s="444">
        <f>'-161-'!O15</f>
        <v>8787257</v>
      </c>
      <c r="J161" s="444">
        <f>'-161-'!P15</f>
        <v>6710215</v>
      </c>
    </row>
    <row r="162" spans="1:10" x14ac:dyDescent="0.15">
      <c r="A162" s="29"/>
      <c r="H162" s="439" t="s">
        <v>73</v>
      </c>
      <c r="I162" s="444">
        <f>'-161-'!O16</f>
        <v>1184209</v>
      </c>
      <c r="J162" s="444">
        <f>'-161-'!P16</f>
        <v>1150673</v>
      </c>
    </row>
    <row r="163" spans="1:10" x14ac:dyDescent="0.15">
      <c r="A163" s="29"/>
      <c r="H163" s="439" t="s">
        <v>74</v>
      </c>
      <c r="I163" s="444">
        <f>'-161-'!O17</f>
        <v>5906858</v>
      </c>
      <c r="J163" s="444">
        <f>'-161-'!P17</f>
        <v>5661830</v>
      </c>
    </row>
    <row r="164" spans="1:10" x14ac:dyDescent="0.15">
      <c r="A164" s="29"/>
      <c r="H164" s="439" t="s">
        <v>75</v>
      </c>
      <c r="I164" s="444">
        <f>'-161-'!O18</f>
        <v>3</v>
      </c>
      <c r="J164" s="445">
        <f>'-161-'!P18</f>
        <v>0</v>
      </c>
    </row>
    <row r="165" spans="1:10" x14ac:dyDescent="0.15">
      <c r="A165" s="29"/>
      <c r="H165" s="439" t="s">
        <v>18</v>
      </c>
      <c r="I165" s="444">
        <f>'-161-'!O19</f>
        <v>3176326</v>
      </c>
      <c r="J165" s="444">
        <f>'-161-'!P19</f>
        <v>3175282</v>
      </c>
    </row>
    <row r="166" spans="1:10" x14ac:dyDescent="0.15">
      <c r="A166" s="29"/>
      <c r="H166" s="439" t="s">
        <v>76</v>
      </c>
      <c r="I166" s="444">
        <f>'-161-'!O20</f>
        <v>1</v>
      </c>
      <c r="J166" s="445">
        <f>'-161-'!P20</f>
        <v>0</v>
      </c>
    </row>
    <row r="167" spans="1:10" x14ac:dyDescent="0.15">
      <c r="A167" s="29"/>
      <c r="H167" s="439" t="s">
        <v>77</v>
      </c>
      <c r="I167" s="444">
        <f>'-161-'!O21</f>
        <v>7574</v>
      </c>
      <c r="J167" s="445">
        <f>'-161-'!P21</f>
        <v>0</v>
      </c>
    </row>
    <row r="168" spans="1:10" x14ac:dyDescent="0.15">
      <c r="A168" s="29"/>
      <c r="H168" s="439" t="s">
        <v>36</v>
      </c>
      <c r="I168" s="444">
        <f>SUM(I154:I167)</f>
        <v>57832708</v>
      </c>
      <c r="J168" s="444">
        <f>SUM(J154:J167)</f>
        <v>52617619</v>
      </c>
    </row>
    <row r="169" spans="1:10" x14ac:dyDescent="0.15">
      <c r="A169" s="29"/>
    </row>
    <row r="170" spans="1:10" x14ac:dyDescent="0.15">
      <c r="A170" s="29"/>
    </row>
    <row r="171" spans="1:10" x14ac:dyDescent="0.15">
      <c r="A171" s="29"/>
    </row>
    <row r="172" spans="1:10" x14ac:dyDescent="0.15">
      <c r="A172" s="29"/>
    </row>
    <row r="173" spans="1:10" x14ac:dyDescent="0.15">
      <c r="A173" s="29"/>
    </row>
    <row r="174" spans="1:10" x14ac:dyDescent="0.15">
      <c r="A174" s="29"/>
    </row>
    <row r="175" spans="1:10" x14ac:dyDescent="0.15">
      <c r="A175" s="29"/>
    </row>
    <row r="176" spans="1:10" x14ac:dyDescent="0.15">
      <c r="A176" s="29"/>
    </row>
    <row r="177" spans="1:1" x14ac:dyDescent="0.15">
      <c r="A177" s="29"/>
    </row>
    <row r="178" spans="1:1" x14ac:dyDescent="0.15">
      <c r="A178" s="29"/>
    </row>
    <row r="179" spans="1:1" x14ac:dyDescent="0.15">
      <c r="A179" s="29"/>
    </row>
    <row r="180" spans="1:1" x14ac:dyDescent="0.15">
      <c r="A180" s="29"/>
    </row>
    <row r="181" spans="1:1" x14ac:dyDescent="0.15">
      <c r="A181" s="29"/>
    </row>
    <row r="182" spans="1:1" x14ac:dyDescent="0.15">
      <c r="A182" s="29"/>
    </row>
    <row r="183" spans="1:1" x14ac:dyDescent="0.15">
      <c r="A183" s="29"/>
    </row>
    <row r="184" spans="1:1" x14ac:dyDescent="0.15">
      <c r="A184" s="29"/>
    </row>
    <row r="185" spans="1:1" x14ac:dyDescent="0.15">
      <c r="A185" s="29"/>
    </row>
    <row r="186" spans="1:1" x14ac:dyDescent="0.15">
      <c r="A186" s="29"/>
    </row>
    <row r="187" spans="1:1" x14ac:dyDescent="0.15">
      <c r="A187" s="29"/>
    </row>
    <row r="188" spans="1:1" x14ac:dyDescent="0.15">
      <c r="A188" s="29"/>
    </row>
    <row r="189" spans="1:1" x14ac:dyDescent="0.15">
      <c r="A189" s="29"/>
    </row>
    <row r="190" spans="1:1" x14ac:dyDescent="0.15">
      <c r="A190" s="29"/>
    </row>
    <row r="191" spans="1:1" x14ac:dyDescent="0.15">
      <c r="A191" s="29"/>
    </row>
    <row r="192" spans="1:1" x14ac:dyDescent="0.15">
      <c r="A192" s="29"/>
    </row>
    <row r="193" spans="1:14" x14ac:dyDescent="0.15">
      <c r="A193" s="29"/>
    </row>
    <row r="194" spans="1:14" x14ac:dyDescent="0.15">
      <c r="A194" s="29"/>
    </row>
    <row r="195" spans="1:14" x14ac:dyDescent="0.15">
      <c r="A195" s="29"/>
    </row>
    <row r="196" spans="1:14" x14ac:dyDescent="0.15">
      <c r="A196" s="29"/>
    </row>
    <row r="197" spans="1:14" x14ac:dyDescent="0.15">
      <c r="A197" s="29"/>
    </row>
    <row r="198" spans="1:14" x14ac:dyDescent="0.15">
      <c r="A198" s="29"/>
    </row>
    <row r="199" spans="1:14" x14ac:dyDescent="0.15">
      <c r="A199" s="29"/>
    </row>
    <row r="200" spans="1:14" x14ac:dyDescent="0.15">
      <c r="A200" s="29"/>
    </row>
    <row r="201" spans="1:14" x14ac:dyDescent="0.15">
      <c r="A201" s="29"/>
    </row>
    <row r="202" spans="1:14" x14ac:dyDescent="0.15">
      <c r="A202" s="29"/>
    </row>
    <row r="203" spans="1:14" x14ac:dyDescent="0.15">
      <c r="A203" s="29"/>
      <c r="B203" s="112" t="s">
        <v>350</v>
      </c>
      <c r="D203" s="42"/>
      <c r="E203" s="112" t="s">
        <v>351</v>
      </c>
    </row>
    <row r="204" spans="1:14" x14ac:dyDescent="0.15">
      <c r="B204" s="42" t="s">
        <v>352</v>
      </c>
      <c r="E204" s="42" t="s">
        <v>352</v>
      </c>
      <c r="J204" s="446"/>
      <c r="K204" s="446"/>
      <c r="M204" s="393"/>
      <c r="N204" s="393"/>
    </row>
    <row r="205" spans="1:14" x14ac:dyDescent="0.15">
      <c r="A205" s="29"/>
      <c r="M205" s="393"/>
      <c r="N205" s="393"/>
    </row>
    <row r="206" spans="1:14" x14ac:dyDescent="0.15">
      <c r="A206" s="29"/>
      <c r="H206" s="378" t="s">
        <v>454</v>
      </c>
      <c r="L206" s="389"/>
      <c r="M206" s="393"/>
      <c r="N206" s="393"/>
    </row>
    <row r="207" spans="1:14" x14ac:dyDescent="0.15">
      <c r="A207" s="29"/>
      <c r="H207" s="447">
        <v>-87</v>
      </c>
      <c r="L207" s="389"/>
      <c r="M207" s="393"/>
      <c r="N207" s="393"/>
    </row>
    <row r="208" spans="1:14" x14ac:dyDescent="0.15">
      <c r="A208" s="29"/>
      <c r="I208" s="378" t="str">
        <f>'-163-'!C14</f>
        <v>平成25年度</v>
      </c>
      <c r="J208" s="448">
        <v>26</v>
      </c>
      <c r="K208" s="378">
        <v>27</v>
      </c>
      <c r="L208" s="448">
        <v>28</v>
      </c>
      <c r="M208" s="393"/>
      <c r="N208" s="393"/>
    </row>
    <row r="209" spans="1:14" x14ac:dyDescent="0.15">
      <c r="A209" s="29"/>
      <c r="H209" s="389" t="s">
        <v>87</v>
      </c>
      <c r="I209" s="396">
        <f>'-163-'!C19</f>
        <v>5422384</v>
      </c>
      <c r="J209" s="396">
        <f>'-163-'!F19</f>
        <v>5631036</v>
      </c>
      <c r="K209" s="396">
        <f>'-163-'!K19</f>
        <v>5638509</v>
      </c>
      <c r="L209" s="449">
        <f>'-163-'!O19</f>
        <v>5848944</v>
      </c>
      <c r="M209" s="380"/>
      <c r="N209" s="380"/>
    </row>
    <row r="210" spans="1:14" x14ac:dyDescent="0.15">
      <c r="A210" s="29"/>
      <c r="H210" s="389" t="s">
        <v>90</v>
      </c>
      <c r="I210" s="396">
        <f>'-163-'!C25</f>
        <v>6241848</v>
      </c>
      <c r="J210" s="396">
        <f>'-163-'!F25</f>
        <v>6474074</v>
      </c>
      <c r="K210" s="396">
        <f>'-163-'!K25</f>
        <v>6518174</v>
      </c>
      <c r="L210" s="449">
        <f>'-163-'!O25</f>
        <v>6551054</v>
      </c>
      <c r="M210" s="393"/>
      <c r="N210" s="393"/>
    </row>
    <row r="211" spans="1:14" x14ac:dyDescent="0.15">
      <c r="A211" s="29"/>
      <c r="H211" s="389" t="s">
        <v>94</v>
      </c>
      <c r="I211" s="396">
        <f>'-163-'!C29</f>
        <v>2020681</v>
      </c>
      <c r="J211" s="396">
        <f>'-163-'!F29</f>
        <v>1918431</v>
      </c>
      <c r="K211" s="396">
        <f>'-163-'!K29</f>
        <v>1608237</v>
      </c>
      <c r="L211" s="450">
        <f>'-163-'!O29</f>
        <v>679543</v>
      </c>
      <c r="M211" s="380"/>
      <c r="N211" s="380"/>
    </row>
    <row r="212" spans="1:14" x14ac:dyDescent="0.15">
      <c r="A212" s="29"/>
      <c r="H212" s="389" t="s">
        <v>312</v>
      </c>
      <c r="I212" s="396">
        <f>'-163-'!C27+'-163-'!C31</f>
        <v>290963</v>
      </c>
      <c r="J212" s="396">
        <f>'-163-'!F27+'-163-'!F31</f>
        <v>299631</v>
      </c>
      <c r="K212" s="396">
        <f>'-163-'!K27+'-163-'!K31</f>
        <v>310876</v>
      </c>
      <c r="L212" s="450">
        <f>'-163-'!O27+'-163-'!O31</f>
        <v>362284</v>
      </c>
      <c r="M212" s="393"/>
      <c r="N212" s="393"/>
    </row>
    <row r="213" spans="1:14" x14ac:dyDescent="0.15">
      <c r="A213" s="29"/>
      <c r="L213" s="390"/>
    </row>
    <row r="214" spans="1:14" x14ac:dyDescent="0.15">
      <c r="A214" s="29"/>
      <c r="L214" s="380"/>
    </row>
    <row r="215" spans="1:14" x14ac:dyDescent="0.15">
      <c r="A215" s="29"/>
      <c r="L215" s="380"/>
    </row>
    <row r="216" spans="1:14" x14ac:dyDescent="0.15">
      <c r="A216" s="29"/>
      <c r="H216" s="378" t="s">
        <v>454</v>
      </c>
      <c r="L216" s="380"/>
    </row>
    <row r="217" spans="1:14" x14ac:dyDescent="0.15">
      <c r="A217" s="29"/>
      <c r="H217" s="447">
        <v>-88</v>
      </c>
      <c r="K217" s="391"/>
    </row>
    <row r="218" spans="1:14" x14ac:dyDescent="0.15">
      <c r="A218" s="29"/>
      <c r="I218" s="378" t="str">
        <f>'-163-'!O14</f>
        <v>平成28年度</v>
      </c>
    </row>
    <row r="219" spans="1:14" x14ac:dyDescent="0.15">
      <c r="A219" s="29"/>
      <c r="H219" s="389" t="s">
        <v>87</v>
      </c>
      <c r="I219" s="449">
        <f>'-163-'!O19</f>
        <v>5848944</v>
      </c>
      <c r="J219" s="392">
        <f>I219/I224</f>
        <v>0.43513019995424729</v>
      </c>
      <c r="K219" s="393"/>
    </row>
    <row r="220" spans="1:14" x14ac:dyDescent="0.15">
      <c r="A220" s="29"/>
      <c r="H220" s="389" t="s">
        <v>90</v>
      </c>
      <c r="I220" s="449">
        <f>'-163-'!O25</f>
        <v>6551054</v>
      </c>
      <c r="J220" s="392">
        <f>I220/I224</f>
        <v>0.48736343465266063</v>
      </c>
      <c r="K220" s="393"/>
    </row>
    <row r="221" spans="1:14" x14ac:dyDescent="0.15">
      <c r="A221" s="29"/>
      <c r="H221" s="389" t="s">
        <v>93</v>
      </c>
      <c r="I221" s="449">
        <f>'-163-'!O27</f>
        <v>353781</v>
      </c>
      <c r="J221" s="392">
        <f>I221/I224</f>
        <v>2.6319417192233942E-2</v>
      </c>
      <c r="K221" s="393"/>
    </row>
    <row r="222" spans="1:14" x14ac:dyDescent="0.15">
      <c r="A222" s="29"/>
      <c r="H222" s="451" t="s">
        <v>313</v>
      </c>
      <c r="I222" s="450">
        <f>'-163-'!O29</f>
        <v>679543</v>
      </c>
      <c r="J222" s="392">
        <f>I222/I224</f>
        <v>5.0554370407292167E-2</v>
      </c>
      <c r="K222" s="393"/>
    </row>
    <row r="223" spans="1:14" x14ac:dyDescent="0.15">
      <c r="A223" s="29"/>
      <c r="G223" s="32"/>
      <c r="H223" s="439" t="s">
        <v>96</v>
      </c>
      <c r="I223" s="450">
        <f>'-163-'!O31</f>
        <v>8503</v>
      </c>
      <c r="J223" s="394">
        <f>I223/I224</f>
        <v>6.3257779356597785E-4</v>
      </c>
      <c r="K223" s="393"/>
      <c r="M223" s="395"/>
      <c r="N223" s="396"/>
    </row>
    <row r="224" spans="1:14" x14ac:dyDescent="0.15">
      <c r="A224" s="29"/>
      <c r="G224" s="32"/>
      <c r="H224" s="378" t="s">
        <v>327</v>
      </c>
      <c r="I224" s="452">
        <f>SUM(I219:I223)</f>
        <v>13441825</v>
      </c>
      <c r="J224" s="394">
        <f>SUM(J219:J223)</f>
        <v>1</v>
      </c>
    </row>
    <row r="225" spans="1:12" x14ac:dyDescent="0.15">
      <c r="A225" s="29"/>
      <c r="G225" s="32"/>
    </row>
    <row r="226" spans="1:12" x14ac:dyDescent="0.15">
      <c r="A226" s="29"/>
      <c r="G226" s="32"/>
    </row>
    <row r="227" spans="1:12" x14ac:dyDescent="0.15">
      <c r="A227" s="29"/>
      <c r="H227" s="396"/>
      <c r="I227" s="397"/>
      <c r="J227" s="396"/>
      <c r="K227" s="397"/>
      <c r="L227" s="396"/>
    </row>
    <row r="228" spans="1:12" x14ac:dyDescent="0.15">
      <c r="A228" s="29"/>
    </row>
    <row r="229" spans="1:12" x14ac:dyDescent="0.15">
      <c r="A229" s="29"/>
    </row>
    <row r="230" spans="1:12" x14ac:dyDescent="0.15">
      <c r="A230" s="29"/>
    </row>
    <row r="231" spans="1:12" x14ac:dyDescent="0.15">
      <c r="A231" s="29"/>
    </row>
    <row r="232" spans="1:12" x14ac:dyDescent="0.15">
      <c r="A232" s="29"/>
    </row>
    <row r="233" spans="1:12" x14ac:dyDescent="0.15">
      <c r="A233" s="29"/>
    </row>
    <row r="234" spans="1:12" x14ac:dyDescent="0.15">
      <c r="A234" s="29"/>
    </row>
    <row r="235" spans="1:12" x14ac:dyDescent="0.15">
      <c r="A235" s="29"/>
    </row>
    <row r="236" spans="1:12" x14ac:dyDescent="0.15">
      <c r="A236" s="29"/>
    </row>
    <row r="237" spans="1:12" x14ac:dyDescent="0.15">
      <c r="A237" s="29"/>
    </row>
    <row r="238" spans="1:12" x14ac:dyDescent="0.15">
      <c r="A238" s="29"/>
    </row>
    <row r="239" spans="1:12" x14ac:dyDescent="0.15">
      <c r="A239" s="43"/>
      <c r="B239" s="44" t="s">
        <v>353</v>
      </c>
      <c r="C239" s="43"/>
      <c r="D239" s="43"/>
      <c r="E239" s="44" t="s">
        <v>354</v>
      </c>
      <c r="F239" s="43"/>
    </row>
    <row r="240" spans="1:12" x14ac:dyDescent="0.15">
      <c r="A240" s="43"/>
      <c r="B240" s="44" t="s">
        <v>355</v>
      </c>
      <c r="C240" s="43"/>
      <c r="H240" s="378" t="s">
        <v>454</v>
      </c>
    </row>
    <row r="241" spans="1:15" x14ac:dyDescent="0.15">
      <c r="A241" s="29"/>
      <c r="H241" s="398" t="s">
        <v>314</v>
      </c>
      <c r="M241" s="399"/>
      <c r="N241" s="453"/>
    </row>
    <row r="242" spans="1:15" x14ac:dyDescent="0.15">
      <c r="H242" s="407"/>
      <c r="I242" s="407" t="s">
        <v>319</v>
      </c>
      <c r="J242" s="407" t="s">
        <v>320</v>
      </c>
      <c r="K242" s="399"/>
      <c r="L242" s="399"/>
      <c r="M242" s="399"/>
    </row>
    <row r="243" spans="1:15" x14ac:dyDescent="0.15">
      <c r="H243" s="407" t="str">
        <f>'-163-'!D3</f>
        <v>平成24年度</v>
      </c>
      <c r="I243" s="454">
        <f>'-163-'!D8</f>
        <v>118759</v>
      </c>
      <c r="J243" s="454">
        <f>'-163-'!D10</f>
        <v>363194.64273155638</v>
      </c>
      <c r="K243" s="399"/>
      <c r="L243" s="399"/>
      <c r="M243" s="453"/>
      <c r="O243" s="400"/>
    </row>
    <row r="244" spans="1:15" x14ac:dyDescent="0.15">
      <c r="H244" s="407">
        <v>25</v>
      </c>
      <c r="I244" s="454">
        <f>'-163-'!G8</f>
        <v>122789</v>
      </c>
      <c r="J244" s="454">
        <f>'-163-'!G10</f>
        <v>366926.01828031574</v>
      </c>
      <c r="L244" s="453"/>
    </row>
    <row r="245" spans="1:15" x14ac:dyDescent="0.15">
      <c r="H245" s="407">
        <v>26</v>
      </c>
      <c r="I245" s="454">
        <f>'-163-'!J8</f>
        <v>125763</v>
      </c>
      <c r="J245" s="454">
        <f>'-163-'!J10</f>
        <v>382751.24151122186</v>
      </c>
    </row>
    <row r="246" spans="1:15" x14ac:dyDescent="0.15">
      <c r="H246" s="407">
        <v>27</v>
      </c>
      <c r="I246" s="454">
        <f>'-163-'!L8</f>
        <v>124038</v>
      </c>
      <c r="J246" s="454">
        <f>'-163-'!L10</f>
        <v>398763.10089804541</v>
      </c>
    </row>
    <row r="247" spans="1:15" x14ac:dyDescent="0.15">
      <c r="H247" s="407">
        <v>28</v>
      </c>
      <c r="I247" s="454">
        <f>'-163-'!N8</f>
        <v>118912</v>
      </c>
      <c r="J247" s="454">
        <f>'-163-'!N10</f>
        <v>463272.98420468753</v>
      </c>
    </row>
    <row r="250" spans="1:15" x14ac:dyDescent="0.15">
      <c r="H250" s="378" t="s">
        <v>454</v>
      </c>
    </row>
    <row r="251" spans="1:15" x14ac:dyDescent="0.15">
      <c r="H251" s="398" t="s">
        <v>315</v>
      </c>
    </row>
    <row r="252" spans="1:15" x14ac:dyDescent="0.15">
      <c r="H252" s="455"/>
      <c r="I252" s="456">
        <v>24</v>
      </c>
      <c r="J252" s="455">
        <v>25</v>
      </c>
      <c r="K252" s="455">
        <v>26</v>
      </c>
      <c r="L252" s="455">
        <v>27</v>
      </c>
      <c r="M252" s="455">
        <v>28</v>
      </c>
    </row>
    <row r="253" spans="1:15" x14ac:dyDescent="0.15">
      <c r="H253" s="457" t="s">
        <v>316</v>
      </c>
      <c r="I253" s="458">
        <v>35961824</v>
      </c>
      <c r="J253" s="458">
        <v>36263702</v>
      </c>
      <c r="K253" s="458">
        <v>36453545</v>
      </c>
      <c r="L253" s="458">
        <v>36460050</v>
      </c>
      <c r="M253" s="458">
        <f>+'-165-'!G36</f>
        <v>36888472</v>
      </c>
    </row>
    <row r="254" spans="1:15" x14ac:dyDescent="0.15">
      <c r="H254" s="457" t="s">
        <v>317</v>
      </c>
      <c r="I254" s="458">
        <v>5347795</v>
      </c>
      <c r="J254" s="458">
        <v>5242583</v>
      </c>
      <c r="K254" s="458">
        <v>5162698</v>
      </c>
      <c r="L254" s="458">
        <v>5067714</v>
      </c>
      <c r="M254" s="458">
        <f>'-165-'!G50</f>
        <v>4939516</v>
      </c>
    </row>
  </sheetData>
  <sheetProtection sheet="1" objects="1" scenarios="1"/>
  <mergeCells count="2">
    <mergeCell ref="A1:F1"/>
    <mergeCell ref="J204:K204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25" orientation="portrait" useFirstPageNumber="1" r:id="rId1"/>
  <headerFooter scaleWithDoc="0" alignWithMargins="0">
    <oddFooter>&amp;C&amp;"ＭＳ 明朝,標準"－&amp;12&amp;P&amp;11－</oddFooter>
  </headerFooter>
  <rowBreaks count="3" manualBreakCount="3">
    <brk id="66" max="16383" man="1"/>
    <brk id="129" max="5" man="1"/>
    <brk id="198" max="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3"/>
  <sheetViews>
    <sheetView view="pageBreakPreview" zoomScale="90" zoomScaleNormal="90" zoomScaleSheetLayoutView="90" workbookViewId="0">
      <pane xSplit="3" ySplit="1" topLeftCell="E2" activePane="bottomRight" state="frozen"/>
      <selection activeCell="D38" sqref="D38"/>
      <selection pane="topRight" activeCell="D38" sqref="D38"/>
      <selection pane="bottomLeft" activeCell="D38" sqref="D38"/>
      <selection pane="bottomRight" activeCell="D38" sqref="D38"/>
    </sheetView>
  </sheetViews>
  <sheetFormatPr defaultRowHeight="23.1" customHeight="1" x14ac:dyDescent="0.15"/>
  <cols>
    <col min="1" max="1" width="2.5" style="553" customWidth="1"/>
    <col min="2" max="2" width="25.625" style="553" customWidth="1"/>
    <col min="3" max="3" width="2.5" style="553" customWidth="1"/>
    <col min="4" max="8" width="30.625" style="553" customWidth="1"/>
    <col min="9" max="16384" width="9" style="553"/>
  </cols>
  <sheetData>
    <row r="1" spans="1:9" ht="23.1" customHeight="1" x14ac:dyDescent="0.15">
      <c r="A1" s="1064" t="s">
        <v>465</v>
      </c>
      <c r="B1" s="1064"/>
      <c r="C1" s="1064"/>
      <c r="D1" s="1064"/>
      <c r="E1" s="1064"/>
    </row>
    <row r="2" spans="1:9" ht="23.1" customHeight="1" x14ac:dyDescent="0.15">
      <c r="B2" s="459"/>
      <c r="C2" s="459"/>
      <c r="E2" s="459"/>
    </row>
    <row r="3" spans="1:9" ht="23.1" customHeight="1" x14ac:dyDescent="0.15">
      <c r="B3" s="459"/>
      <c r="C3" s="459"/>
      <c r="E3" s="459"/>
    </row>
    <row r="4" spans="1:9" ht="23.1" customHeight="1" thickBot="1" x14ac:dyDescent="0.2">
      <c r="A4" s="840" t="s">
        <v>330</v>
      </c>
      <c r="B4" s="840"/>
      <c r="G4" s="1065"/>
      <c r="H4" s="1065" t="s">
        <v>1</v>
      </c>
    </row>
    <row r="5" spans="1:9" ht="40.5" customHeight="1" x14ac:dyDescent="0.15">
      <c r="A5" s="1066" t="s">
        <v>2</v>
      </c>
      <c r="B5" s="1067"/>
      <c r="C5" s="1067"/>
      <c r="D5" s="1068" t="s">
        <v>363</v>
      </c>
      <c r="E5" s="1068" t="s">
        <v>364</v>
      </c>
      <c r="F5" s="1069" t="s">
        <v>388</v>
      </c>
      <c r="G5" s="1069" t="s">
        <v>389</v>
      </c>
      <c r="H5" s="1070" t="s">
        <v>425</v>
      </c>
      <c r="I5" s="840"/>
    </row>
    <row r="6" spans="1:9" ht="10.5" customHeight="1" x14ac:dyDescent="0.15">
      <c r="A6" s="1071"/>
      <c r="B6" s="1072"/>
      <c r="C6" s="1073"/>
      <c r="D6" s="1072"/>
      <c r="E6" s="1072"/>
      <c r="F6" s="1072"/>
      <c r="G6" s="1072"/>
      <c r="H6" s="1074"/>
      <c r="I6" s="840"/>
    </row>
    <row r="7" spans="1:9" ht="23.1" customHeight="1" x14ac:dyDescent="0.15">
      <c r="A7" s="1075" t="s">
        <v>3</v>
      </c>
      <c r="B7" s="1076"/>
      <c r="C7" s="1076"/>
      <c r="D7" s="1077">
        <v>38277799</v>
      </c>
      <c r="E7" s="1077">
        <v>44050489</v>
      </c>
      <c r="F7" s="1077">
        <v>45819573</v>
      </c>
      <c r="G7" s="1077">
        <v>47934554</v>
      </c>
      <c r="H7" s="1078">
        <v>55090829</v>
      </c>
      <c r="I7" s="840"/>
    </row>
    <row r="8" spans="1:9" ht="23.25" customHeight="1" x14ac:dyDescent="0.15">
      <c r="A8" s="1075" t="s">
        <v>4</v>
      </c>
      <c r="B8" s="1076"/>
      <c r="C8" s="1076"/>
      <c r="D8" s="1077">
        <v>36954084</v>
      </c>
      <c r="E8" s="1077">
        <v>42431116</v>
      </c>
      <c r="F8" s="1077">
        <v>44748396</v>
      </c>
      <c r="G8" s="1077">
        <v>46578010</v>
      </c>
      <c r="H8" s="1078">
        <v>54156488</v>
      </c>
      <c r="I8" s="840"/>
    </row>
    <row r="9" spans="1:9" ht="23.1" customHeight="1" x14ac:dyDescent="0.15">
      <c r="A9" s="1079"/>
      <c r="B9" s="611" t="s">
        <v>5</v>
      </c>
      <c r="C9" s="1080"/>
      <c r="D9" s="1077">
        <v>1323715</v>
      </c>
      <c r="E9" s="1077">
        <v>1619373</v>
      </c>
      <c r="F9" s="1077">
        <v>1071177</v>
      </c>
      <c r="G9" s="1077">
        <v>1356544</v>
      </c>
      <c r="H9" s="1078">
        <v>934341</v>
      </c>
      <c r="I9" s="840"/>
    </row>
    <row r="10" spans="1:9" ht="23.1" customHeight="1" x14ac:dyDescent="0.15">
      <c r="A10" s="1075" t="s">
        <v>6</v>
      </c>
      <c r="B10" s="1076"/>
      <c r="C10" s="1076"/>
      <c r="D10" s="1077">
        <v>950139</v>
      </c>
      <c r="E10" s="1077">
        <v>857541</v>
      </c>
      <c r="F10" s="1077">
        <v>753163</v>
      </c>
      <c r="G10" s="1077">
        <v>1017834</v>
      </c>
      <c r="H10" s="1078">
        <v>583570</v>
      </c>
      <c r="I10" s="840"/>
    </row>
    <row r="11" spans="1:9" ht="23.1" customHeight="1" x14ac:dyDescent="0.15">
      <c r="A11" s="1079"/>
      <c r="B11" s="611" t="s">
        <v>7</v>
      </c>
      <c r="C11" s="1080"/>
      <c r="D11" s="1081">
        <v>4.5999999999999996</v>
      </c>
      <c r="E11" s="1081">
        <v>4.0999999999999996</v>
      </c>
      <c r="F11" s="1081">
        <v>3.5</v>
      </c>
      <c r="G11" s="1081">
        <v>4.7</v>
      </c>
      <c r="H11" s="1082">
        <v>2.7</v>
      </c>
      <c r="I11" s="840"/>
    </row>
    <row r="12" spans="1:9" ht="23.1" customHeight="1" x14ac:dyDescent="0.15">
      <c r="A12" s="1079"/>
      <c r="B12" s="611" t="s">
        <v>8</v>
      </c>
      <c r="C12" s="1080"/>
      <c r="D12" s="1077">
        <v>220514</v>
      </c>
      <c r="E12" s="1077">
        <v>-92598</v>
      </c>
      <c r="F12" s="1077">
        <v>-159591</v>
      </c>
      <c r="G12" s="1077">
        <v>264671</v>
      </c>
      <c r="H12" s="1078">
        <v>-434264</v>
      </c>
      <c r="I12" s="840"/>
    </row>
    <row r="13" spans="1:9" ht="23.1" customHeight="1" x14ac:dyDescent="0.15">
      <c r="A13" s="1079"/>
      <c r="B13" s="611" t="s">
        <v>9</v>
      </c>
      <c r="C13" s="1080"/>
      <c r="D13" s="1077">
        <v>508514</v>
      </c>
      <c r="E13" s="1077">
        <v>222208</v>
      </c>
      <c r="F13" s="1077">
        <v>227409</v>
      </c>
      <c r="G13" s="1077">
        <v>439671</v>
      </c>
      <c r="H13" s="1078">
        <v>-1236264</v>
      </c>
      <c r="I13" s="840"/>
    </row>
    <row r="14" spans="1:9" ht="23.1" customHeight="1" x14ac:dyDescent="0.15">
      <c r="A14" s="1079"/>
      <c r="B14" s="611" t="s">
        <v>10</v>
      </c>
      <c r="C14" s="1080"/>
      <c r="D14" s="1077">
        <v>15300235</v>
      </c>
      <c r="E14" s="1077">
        <v>15606254</v>
      </c>
      <c r="F14" s="1077">
        <v>11409216</v>
      </c>
      <c r="G14" s="1077">
        <v>12237022</v>
      </c>
      <c r="H14" s="1078">
        <v>16832044</v>
      </c>
      <c r="I14" s="840"/>
    </row>
    <row r="15" spans="1:9" ht="23.1" customHeight="1" x14ac:dyDescent="0.15">
      <c r="A15" s="1079"/>
      <c r="B15" s="611" t="s">
        <v>11</v>
      </c>
      <c r="C15" s="1080"/>
      <c r="D15" s="1077">
        <v>11130400</v>
      </c>
      <c r="E15" s="1077">
        <v>11084794</v>
      </c>
      <c r="F15" s="1077">
        <v>15800744</v>
      </c>
      <c r="G15" s="1077">
        <v>16465841</v>
      </c>
      <c r="H15" s="1078">
        <v>12417343</v>
      </c>
      <c r="I15" s="840"/>
    </row>
    <row r="16" spans="1:9" ht="23.1" customHeight="1" x14ac:dyDescent="0.15">
      <c r="A16" s="1079"/>
      <c r="B16" s="611" t="s">
        <v>12</v>
      </c>
      <c r="C16" s="1080"/>
      <c r="D16" s="1077">
        <v>20485564</v>
      </c>
      <c r="E16" s="1077">
        <v>20848167</v>
      </c>
      <c r="F16" s="1077">
        <v>21225594</v>
      </c>
      <c r="G16" s="1077">
        <v>21645047</v>
      </c>
      <c r="H16" s="1078">
        <v>21965844</v>
      </c>
      <c r="I16" s="840"/>
    </row>
    <row r="17" spans="1:9" ht="23.1" customHeight="1" x14ac:dyDescent="0.15">
      <c r="A17" s="1079"/>
      <c r="B17" s="611" t="s">
        <v>13</v>
      </c>
      <c r="C17" s="1080"/>
      <c r="D17" s="1083">
        <v>0.73</v>
      </c>
      <c r="E17" s="1083">
        <v>0.72</v>
      </c>
      <c r="F17" s="1083">
        <v>0.72</v>
      </c>
      <c r="G17" s="1083">
        <v>0.73</v>
      </c>
      <c r="H17" s="1084">
        <v>0.73</v>
      </c>
      <c r="I17" s="840"/>
    </row>
    <row r="18" spans="1:9" ht="23.1" customHeight="1" x14ac:dyDescent="0.15">
      <c r="A18" s="1079"/>
      <c r="B18" s="611" t="s">
        <v>14</v>
      </c>
      <c r="C18" s="1080"/>
      <c r="D18" s="1077">
        <v>23711829</v>
      </c>
      <c r="E18" s="1077">
        <v>24907271</v>
      </c>
      <c r="F18" s="1077">
        <v>24933226</v>
      </c>
      <c r="G18" s="1077">
        <v>24947157</v>
      </c>
      <c r="H18" s="1078">
        <v>25500604</v>
      </c>
      <c r="I18" s="840"/>
    </row>
    <row r="19" spans="1:9" ht="23.1" customHeight="1" x14ac:dyDescent="0.15">
      <c r="A19" s="1079"/>
      <c r="B19" s="611" t="s">
        <v>15</v>
      </c>
      <c r="C19" s="1080"/>
      <c r="D19" s="1081">
        <v>62.1</v>
      </c>
      <c r="E19" s="1081">
        <v>56.5</v>
      </c>
      <c r="F19" s="1081">
        <v>54.4</v>
      </c>
      <c r="G19" s="1081">
        <v>52</v>
      </c>
      <c r="H19" s="1082">
        <v>46.2</v>
      </c>
      <c r="I19" s="840"/>
    </row>
    <row r="20" spans="1:9" ht="23.1" customHeight="1" x14ac:dyDescent="0.15">
      <c r="A20" s="1075" t="s">
        <v>16</v>
      </c>
      <c r="B20" s="1076"/>
      <c r="C20" s="1076"/>
      <c r="D20" s="1077">
        <v>16556849</v>
      </c>
      <c r="E20" s="1077">
        <v>19359848</v>
      </c>
      <c r="F20" s="1077">
        <v>17918337</v>
      </c>
      <c r="G20" s="1077">
        <v>18794298</v>
      </c>
      <c r="H20" s="1078">
        <v>21920880</v>
      </c>
      <c r="I20" s="840"/>
    </row>
    <row r="21" spans="1:9" ht="23.1" customHeight="1" x14ac:dyDescent="0.15">
      <c r="A21" s="1079"/>
      <c r="B21" s="611" t="s">
        <v>17</v>
      </c>
      <c r="C21" s="1080"/>
      <c r="D21" s="1081">
        <v>44</v>
      </c>
      <c r="E21" s="1081">
        <v>43.9</v>
      </c>
      <c r="F21" s="1081">
        <v>39.1</v>
      </c>
      <c r="G21" s="1081">
        <v>39.200000000000003</v>
      </c>
      <c r="H21" s="1082">
        <v>39.799999999999997</v>
      </c>
      <c r="I21" s="840"/>
    </row>
    <row r="22" spans="1:9" ht="23.1" customHeight="1" x14ac:dyDescent="0.15">
      <c r="A22" s="1079"/>
      <c r="B22" s="611" t="s">
        <v>18</v>
      </c>
      <c r="C22" s="1080"/>
      <c r="D22" s="1077">
        <v>3588279</v>
      </c>
      <c r="E22" s="1077">
        <v>3628884</v>
      </c>
      <c r="F22" s="1077">
        <v>3556213</v>
      </c>
      <c r="G22" s="1077">
        <v>3431133</v>
      </c>
      <c r="H22" s="1078">
        <v>3410941</v>
      </c>
      <c r="I22" s="840"/>
    </row>
    <row r="23" spans="1:9" ht="23.1" customHeight="1" x14ac:dyDescent="0.15">
      <c r="A23" s="1079"/>
      <c r="B23" s="611" t="s">
        <v>19</v>
      </c>
      <c r="C23" s="1080"/>
      <c r="D23" s="1081">
        <v>11.8</v>
      </c>
      <c r="E23" s="1081">
        <v>11.6</v>
      </c>
      <c r="F23" s="1081">
        <v>10.1</v>
      </c>
      <c r="G23" s="1085" t="s">
        <v>391</v>
      </c>
      <c r="H23" s="1086" t="s">
        <v>391</v>
      </c>
      <c r="I23" s="840"/>
    </row>
    <row r="24" spans="1:9" ht="23.1" customHeight="1" x14ac:dyDescent="0.15">
      <c r="A24" s="1079"/>
      <c r="B24" s="611" t="s">
        <v>20</v>
      </c>
      <c r="C24" s="1080"/>
      <c r="D24" s="1081">
        <v>10.7</v>
      </c>
      <c r="E24" s="1081">
        <v>10.199999999999999</v>
      </c>
      <c r="F24" s="1081">
        <v>9.3000000000000007</v>
      </c>
      <c r="G24" s="1081">
        <v>8.8000000000000007</v>
      </c>
      <c r="H24" s="1082">
        <v>8.4</v>
      </c>
      <c r="I24" s="840"/>
    </row>
    <row r="25" spans="1:9" ht="23.1" customHeight="1" x14ac:dyDescent="0.15">
      <c r="A25" s="1079"/>
      <c r="B25" s="611" t="s">
        <v>21</v>
      </c>
      <c r="C25" s="1080"/>
      <c r="D25" s="1077">
        <v>19658227</v>
      </c>
      <c r="E25" s="1077">
        <v>19859614</v>
      </c>
      <c r="F25" s="1077">
        <v>20711759</v>
      </c>
      <c r="G25" s="1077">
        <v>21099941</v>
      </c>
      <c r="H25" s="1078">
        <v>20516565</v>
      </c>
      <c r="I25" s="840"/>
    </row>
    <row r="26" spans="1:9" ht="23.1" customHeight="1" x14ac:dyDescent="0.15">
      <c r="A26" s="1079"/>
      <c r="B26" s="611" t="s">
        <v>22</v>
      </c>
      <c r="C26" s="1080"/>
      <c r="D26" s="1077">
        <v>19167932</v>
      </c>
      <c r="E26" s="1077">
        <v>19941621</v>
      </c>
      <c r="F26" s="1077">
        <v>19773987</v>
      </c>
      <c r="G26" s="1077">
        <v>19818331</v>
      </c>
      <c r="H26" s="1078">
        <v>20312040</v>
      </c>
      <c r="I26" s="840"/>
    </row>
    <row r="27" spans="1:9" ht="23.1" customHeight="1" x14ac:dyDescent="0.15">
      <c r="A27" s="1079"/>
      <c r="B27" s="611" t="s">
        <v>23</v>
      </c>
      <c r="C27" s="1080"/>
      <c r="D27" s="1081">
        <v>89.5</v>
      </c>
      <c r="E27" s="1081">
        <v>91.8</v>
      </c>
      <c r="F27" s="1081">
        <v>87.2</v>
      </c>
      <c r="G27" s="1081">
        <v>87</v>
      </c>
      <c r="H27" s="1082">
        <v>92.1</v>
      </c>
      <c r="I27" s="840"/>
    </row>
    <row r="28" spans="1:9" ht="23.1" customHeight="1" x14ac:dyDescent="0.15">
      <c r="A28" s="1079"/>
      <c r="B28" s="611" t="s">
        <v>24</v>
      </c>
      <c r="C28" s="1080"/>
      <c r="D28" s="1077">
        <v>3516964</v>
      </c>
      <c r="E28" s="1077">
        <v>4929955</v>
      </c>
      <c r="F28" s="1077">
        <v>9332407</v>
      </c>
      <c r="G28" s="1077">
        <v>11432458</v>
      </c>
      <c r="H28" s="1078">
        <v>11255018</v>
      </c>
      <c r="I28" s="840"/>
    </row>
    <row r="29" spans="1:9" ht="23.1" customHeight="1" x14ac:dyDescent="0.15">
      <c r="A29" s="1079"/>
      <c r="B29" s="611" t="s">
        <v>25</v>
      </c>
      <c r="C29" s="1080"/>
      <c r="D29" s="1077">
        <v>35437295</v>
      </c>
      <c r="E29" s="1077">
        <v>35961824</v>
      </c>
      <c r="F29" s="1077">
        <v>36453545</v>
      </c>
      <c r="G29" s="1077">
        <v>36460050</v>
      </c>
      <c r="H29" s="1078">
        <v>36888472</v>
      </c>
      <c r="I29" s="840"/>
    </row>
    <row r="30" spans="1:9" ht="23.1" customHeight="1" x14ac:dyDescent="0.15">
      <c r="A30" s="1079"/>
      <c r="B30" s="611" t="s">
        <v>26</v>
      </c>
      <c r="C30" s="1080"/>
      <c r="D30" s="1077">
        <v>2382097</v>
      </c>
      <c r="E30" s="1077">
        <v>2087449</v>
      </c>
      <c r="F30" s="1077">
        <v>1976395</v>
      </c>
      <c r="G30" s="1077">
        <v>4207939</v>
      </c>
      <c r="H30" s="1078">
        <v>3993344</v>
      </c>
      <c r="I30" s="840"/>
    </row>
    <row r="31" spans="1:9" ht="10.5" customHeight="1" thickBot="1" x14ac:dyDescent="0.2">
      <c r="A31" s="1087"/>
      <c r="B31" s="1088"/>
      <c r="C31" s="1089"/>
      <c r="D31" s="1090"/>
      <c r="E31" s="1090"/>
      <c r="F31" s="1090"/>
      <c r="G31" s="1091"/>
      <c r="H31" s="1092"/>
      <c r="I31" s="840"/>
    </row>
    <row r="32" spans="1:9" ht="23.1" customHeight="1" x14ac:dyDescent="0.15">
      <c r="A32" s="1093" t="s">
        <v>27</v>
      </c>
      <c r="B32" s="1093"/>
      <c r="C32" s="1093"/>
      <c r="D32" s="1093"/>
      <c r="E32" s="1093"/>
      <c r="F32" s="840"/>
      <c r="G32" s="840"/>
      <c r="H32" s="1065" t="s">
        <v>28</v>
      </c>
    </row>
    <row r="33" spans="1:5" ht="23.1" customHeight="1" x14ac:dyDescent="0.15">
      <c r="A33" s="1093" t="s">
        <v>385</v>
      </c>
      <c r="B33" s="1093" t="s">
        <v>29</v>
      </c>
      <c r="C33" s="1093"/>
      <c r="D33" s="1093"/>
      <c r="E33" s="1093"/>
    </row>
  </sheetData>
  <sheetProtection sheet="1" objects="1" scenarios="1"/>
  <mergeCells count="8">
    <mergeCell ref="A33:E33"/>
    <mergeCell ref="A32:E32"/>
    <mergeCell ref="A10:C10"/>
    <mergeCell ref="A20:C20"/>
    <mergeCell ref="A1:E1"/>
    <mergeCell ref="A5:C5"/>
    <mergeCell ref="A7:C7"/>
    <mergeCell ref="A8:C8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57" orientation="portrait" useFirstPageNumber="1" r:id="rId1"/>
  <headerFooter scaleWithDoc="0" alignWithMargins="0">
    <oddHeader>&amp;R&amp;"ＭＳ 明朝,標準"財　政</oddHeader>
    <oddFooter>&amp;C&amp;"ＭＳ 明朝,標準"&amp;12&amp;A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6"/>
  <sheetViews>
    <sheetView view="pageBreakPreview" zoomScaleNormal="90" zoomScaleSheetLayoutView="100" workbookViewId="0">
      <pane xSplit="3" topLeftCell="D1" activePane="topRight" state="frozen"/>
      <selection activeCell="D38" sqref="D38"/>
      <selection pane="topRight" activeCell="D38" sqref="D38"/>
    </sheetView>
  </sheetViews>
  <sheetFormatPr defaultRowHeight="24.95" customHeight="1" x14ac:dyDescent="0.15"/>
  <cols>
    <col min="1" max="1" width="11.25" style="775" bestFit="1" customWidth="1"/>
    <col min="2" max="2" width="2.75" style="17" customWidth="1"/>
    <col min="3" max="3" width="21.625" style="17" customWidth="1"/>
    <col min="4" max="4" width="12.75" style="1" customWidth="1"/>
    <col min="5" max="5" width="12.75" style="54" customWidth="1"/>
    <col min="6" max="6" width="10.125" style="10" bestFit="1" customWidth="1"/>
    <col min="7" max="7" width="8.375" style="10" customWidth="1"/>
    <col min="8" max="9" width="12.75" style="54" customWidth="1"/>
    <col min="10" max="11" width="9.125" style="10" customWidth="1"/>
    <col min="12" max="13" width="14.125" style="54" customWidth="1"/>
    <col min="14" max="15" width="9.125" style="10" customWidth="1"/>
    <col min="16" max="17" width="14.125" style="54" customWidth="1"/>
    <col min="18" max="19" width="9.125" style="10" customWidth="1"/>
    <col min="20" max="16384" width="9" style="17"/>
  </cols>
  <sheetData>
    <row r="1" spans="1:20" ht="5.0999999999999996" customHeight="1" x14ac:dyDescent="0.15">
      <c r="D1" s="54"/>
      <c r="P1" s="179"/>
      <c r="Q1" s="179"/>
      <c r="R1" s="52"/>
      <c r="S1" s="3"/>
    </row>
    <row r="2" spans="1:20" ht="18" customHeight="1" thickBot="1" x14ac:dyDescent="0.2">
      <c r="B2" s="240" t="s">
        <v>438</v>
      </c>
      <c r="D2" s="54"/>
      <c r="P2" s="249"/>
      <c r="Q2" s="249"/>
      <c r="R2" s="52"/>
      <c r="S2" s="3" t="s">
        <v>1</v>
      </c>
    </row>
    <row r="3" spans="1:20" ht="17.25" customHeight="1" x14ac:dyDescent="0.15">
      <c r="B3" s="298" t="s">
        <v>30</v>
      </c>
      <c r="C3" s="299"/>
      <c r="D3" s="302" t="s">
        <v>392</v>
      </c>
      <c r="E3" s="302"/>
      <c r="F3" s="302"/>
      <c r="G3" s="302"/>
      <c r="H3" s="299" t="s">
        <v>393</v>
      </c>
      <c r="I3" s="299"/>
      <c r="J3" s="299"/>
      <c r="K3" s="299"/>
      <c r="L3" s="299" t="s">
        <v>394</v>
      </c>
      <c r="M3" s="299"/>
      <c r="N3" s="299"/>
      <c r="O3" s="299"/>
      <c r="P3" s="303" t="s">
        <v>395</v>
      </c>
      <c r="Q3" s="303"/>
      <c r="R3" s="303"/>
      <c r="S3" s="304"/>
      <c r="T3" s="111"/>
    </row>
    <row r="4" spans="1:20" ht="13.5" customHeight="1" x14ac:dyDescent="0.15">
      <c r="A4" s="775" t="s">
        <v>435</v>
      </c>
      <c r="B4" s="300"/>
      <c r="C4" s="301"/>
      <c r="D4" s="293" t="s">
        <v>31</v>
      </c>
      <c r="E4" s="292" t="s">
        <v>32</v>
      </c>
      <c r="F4" s="243" t="s">
        <v>33</v>
      </c>
      <c r="G4" s="294" t="s">
        <v>34</v>
      </c>
      <c r="H4" s="292" t="s">
        <v>31</v>
      </c>
      <c r="I4" s="292" t="s">
        <v>32</v>
      </c>
      <c r="J4" s="57" t="s">
        <v>33</v>
      </c>
      <c r="K4" s="291" t="s">
        <v>34</v>
      </c>
      <c r="L4" s="292" t="s">
        <v>31</v>
      </c>
      <c r="M4" s="292" t="s">
        <v>32</v>
      </c>
      <c r="N4" s="56" t="s">
        <v>33</v>
      </c>
      <c r="O4" s="294" t="s">
        <v>34</v>
      </c>
      <c r="P4" s="290" t="s">
        <v>31</v>
      </c>
      <c r="Q4" s="290" t="s">
        <v>32</v>
      </c>
      <c r="R4" s="75" t="s">
        <v>33</v>
      </c>
      <c r="S4" s="295" t="s">
        <v>34</v>
      </c>
      <c r="T4" s="111"/>
    </row>
    <row r="5" spans="1:20" ht="13.5" customHeight="1" x14ac:dyDescent="0.15">
      <c r="A5" s="775" t="s">
        <v>436</v>
      </c>
      <c r="B5" s="300"/>
      <c r="C5" s="301"/>
      <c r="D5" s="293"/>
      <c r="E5" s="292"/>
      <c r="F5" s="244" t="s">
        <v>35</v>
      </c>
      <c r="G5" s="294"/>
      <c r="H5" s="292"/>
      <c r="I5" s="292"/>
      <c r="J5" s="59" t="s">
        <v>35</v>
      </c>
      <c r="K5" s="291"/>
      <c r="L5" s="292"/>
      <c r="M5" s="292"/>
      <c r="N5" s="58" t="s">
        <v>35</v>
      </c>
      <c r="O5" s="294"/>
      <c r="P5" s="290"/>
      <c r="Q5" s="290"/>
      <c r="R5" s="76" t="s">
        <v>35</v>
      </c>
      <c r="S5" s="295"/>
      <c r="T5" s="111"/>
    </row>
    <row r="6" spans="1:20" s="51" customFormat="1" ht="26.25" customHeight="1" x14ac:dyDescent="0.15">
      <c r="A6" s="1057">
        <f>SUM(A7:A26)</f>
        <v>42922452</v>
      </c>
      <c r="B6" s="296" t="s">
        <v>36</v>
      </c>
      <c r="C6" s="297"/>
      <c r="D6" s="85">
        <f>SUM(D7:D26)</f>
        <v>45436484</v>
      </c>
      <c r="E6" s="85">
        <f>SUM(E7:E26)</f>
        <v>42982464</v>
      </c>
      <c r="F6" s="3">
        <f>ROUND(E6/A6,5)*100</f>
        <v>100.14</v>
      </c>
      <c r="G6" s="86">
        <f>SUM(G7:G26)</f>
        <v>99.999999999999972</v>
      </c>
      <c r="H6" s="85">
        <f>SUM(H7:H26)</f>
        <v>47924129</v>
      </c>
      <c r="I6" s="85">
        <f>SUM(I7:I26)</f>
        <v>44681008</v>
      </c>
      <c r="J6" s="86">
        <f>ROUND(I6/E6,5)*100</f>
        <v>103.952</v>
      </c>
      <c r="K6" s="86">
        <f>SUM(K7:K26)</f>
        <v>100.00000000000003</v>
      </c>
      <c r="L6" s="85">
        <f>SUM(L7:L26)</f>
        <v>50497485</v>
      </c>
      <c r="M6" s="85">
        <f>SUM(M7:M26)</f>
        <v>46627440</v>
      </c>
      <c r="N6" s="86">
        <f>ROUND(M6/I6,5)*100</f>
        <v>104.35600000000001</v>
      </c>
      <c r="O6" s="86">
        <f>M6/M6*100</f>
        <v>100</v>
      </c>
      <c r="P6" s="192">
        <f>SUM(P7:P26)</f>
        <v>57832708</v>
      </c>
      <c r="Q6" s="192">
        <f>SUM(Q7:Q26)</f>
        <v>53533830</v>
      </c>
      <c r="R6" s="193">
        <f>ROUND(Q6/M6,5)*100</f>
        <v>114.812</v>
      </c>
      <c r="S6" s="194">
        <f>Q6/Q6*100</f>
        <v>100</v>
      </c>
      <c r="T6" s="4"/>
    </row>
    <row r="7" spans="1:20" ht="26.25" customHeight="1" x14ac:dyDescent="0.15">
      <c r="A7" s="1058">
        <v>13509102</v>
      </c>
      <c r="B7" s="45"/>
      <c r="C7" s="256" t="s">
        <v>37</v>
      </c>
      <c r="D7" s="84">
        <v>13741360</v>
      </c>
      <c r="E7" s="84">
        <v>13984803</v>
      </c>
      <c r="F7" s="3">
        <f t="shared" ref="F7:F33" si="0">ROUND(E7/A7,5)*100</f>
        <v>103.521</v>
      </c>
      <c r="G7" s="41">
        <f>E7/E6*100</f>
        <v>32.536066336262152</v>
      </c>
      <c r="H7" s="84">
        <v>13952613</v>
      </c>
      <c r="I7" s="84">
        <v>14333664</v>
      </c>
      <c r="J7" s="41">
        <f>ROUND(I7/E7,5)*100</f>
        <v>102.495</v>
      </c>
      <c r="K7" s="41">
        <f>I7/I6*100</f>
        <v>32.079992465702659</v>
      </c>
      <c r="L7" s="84">
        <v>13815424</v>
      </c>
      <c r="M7" s="84">
        <v>14088234</v>
      </c>
      <c r="N7" s="41">
        <f>ROUND(M7/I7,5)*100</f>
        <v>98.287999999999997</v>
      </c>
      <c r="O7" s="41">
        <f>M7/M6*100</f>
        <v>30.214470277587619</v>
      </c>
      <c r="P7" s="257">
        <v>13301828</v>
      </c>
      <c r="Q7" s="257">
        <v>13505815</v>
      </c>
      <c r="R7" s="196">
        <f>ROUND(Q7/M7,5)*100</f>
        <v>95.866</v>
      </c>
      <c r="S7" s="258">
        <f t="shared" ref="S7:S26" si="1">Q7/$Q$6*100</f>
        <v>25.228561079975037</v>
      </c>
      <c r="T7" s="111"/>
    </row>
    <row r="8" spans="1:20" ht="26.25" customHeight="1" x14ac:dyDescent="0.15">
      <c r="A8" s="1058">
        <v>181781</v>
      </c>
      <c r="B8" s="45"/>
      <c r="C8" s="256" t="s">
        <v>38</v>
      </c>
      <c r="D8" s="84">
        <v>183465</v>
      </c>
      <c r="E8" s="84">
        <v>173061</v>
      </c>
      <c r="F8" s="3">
        <f t="shared" si="0"/>
        <v>95.203000000000003</v>
      </c>
      <c r="G8" s="41">
        <f>E8/E6*100</f>
        <v>0.40263164066164281</v>
      </c>
      <c r="H8" s="84">
        <v>172199</v>
      </c>
      <c r="I8" s="84">
        <v>164562</v>
      </c>
      <c r="J8" s="41">
        <f t="shared" ref="J8:J14" si="2">ROUND(I8/E8,5)*100</f>
        <v>95.088999999999999</v>
      </c>
      <c r="K8" s="41">
        <f>I8/I6*100</f>
        <v>0.36830413494700032</v>
      </c>
      <c r="L8" s="84">
        <v>168066</v>
      </c>
      <c r="M8" s="84">
        <v>172753</v>
      </c>
      <c r="N8" s="41">
        <f t="shared" ref="N8:N14" si="3">ROUND(M8/I8,5)*100</f>
        <v>104.977</v>
      </c>
      <c r="O8" s="41">
        <f>M8/M6*100</f>
        <v>0.37049642871236338</v>
      </c>
      <c r="P8" s="257">
        <v>168778</v>
      </c>
      <c r="Q8" s="257">
        <v>177231</v>
      </c>
      <c r="R8" s="196">
        <f t="shared" ref="R8:R14" si="4">ROUND(Q8/M8,5)*100</f>
        <v>102.592</v>
      </c>
      <c r="S8" s="258">
        <f t="shared" si="1"/>
        <v>0.33106355364448986</v>
      </c>
      <c r="T8" s="111"/>
    </row>
    <row r="9" spans="1:20" ht="26.25" customHeight="1" x14ac:dyDescent="0.15">
      <c r="A9" s="1058">
        <v>58031</v>
      </c>
      <c r="B9" s="45"/>
      <c r="C9" s="256" t="s">
        <v>39</v>
      </c>
      <c r="D9" s="84">
        <v>28462</v>
      </c>
      <c r="E9" s="84">
        <v>26376</v>
      </c>
      <c r="F9" s="3">
        <f t="shared" si="0"/>
        <v>45.451999999999998</v>
      </c>
      <c r="G9" s="41">
        <f>E9/E6*100</f>
        <v>6.1364560207623271E-2</v>
      </c>
      <c r="H9" s="84">
        <v>22227</v>
      </c>
      <c r="I9" s="84">
        <v>21334</v>
      </c>
      <c r="J9" s="41">
        <f t="shared" si="2"/>
        <v>80.884</v>
      </c>
      <c r="K9" s="41">
        <f>I9/I6*100</f>
        <v>4.7747356102619709E-2</v>
      </c>
      <c r="L9" s="84">
        <v>18988</v>
      </c>
      <c r="M9" s="84">
        <v>17980</v>
      </c>
      <c r="N9" s="41">
        <f t="shared" si="3"/>
        <v>84.279000000000011</v>
      </c>
      <c r="O9" s="41">
        <f>M9/M6*100</f>
        <v>3.8560984690559894E-2</v>
      </c>
      <c r="P9" s="257">
        <v>9953</v>
      </c>
      <c r="Q9" s="257">
        <v>10571</v>
      </c>
      <c r="R9" s="196">
        <f t="shared" si="4"/>
        <v>58.792999999999992</v>
      </c>
      <c r="S9" s="258">
        <f t="shared" si="1"/>
        <v>1.9746392141193708E-2</v>
      </c>
      <c r="T9" s="111"/>
    </row>
    <row r="10" spans="1:20" ht="26.25" customHeight="1" x14ac:dyDescent="0.15">
      <c r="A10" s="1058">
        <v>9171</v>
      </c>
      <c r="B10" s="45"/>
      <c r="C10" s="256" t="s">
        <v>40</v>
      </c>
      <c r="D10" s="84">
        <v>11290</v>
      </c>
      <c r="E10" s="84">
        <v>18772</v>
      </c>
      <c r="F10" s="3">
        <f t="shared" si="0"/>
        <v>204.68899999999999</v>
      </c>
      <c r="G10" s="41">
        <f>E10/E6*100</f>
        <v>4.3673624667026997E-2</v>
      </c>
      <c r="H10" s="84">
        <v>29652</v>
      </c>
      <c r="I10" s="84">
        <v>31761</v>
      </c>
      <c r="J10" s="41">
        <f t="shared" si="2"/>
        <v>169.19299999999998</v>
      </c>
      <c r="K10" s="41">
        <f>I10/I6*100</f>
        <v>7.1083893183430419E-2</v>
      </c>
      <c r="L10" s="84">
        <v>36841</v>
      </c>
      <c r="M10" s="84">
        <v>36024</v>
      </c>
      <c r="N10" s="41">
        <f t="shared" si="3"/>
        <v>113.422</v>
      </c>
      <c r="O10" s="41">
        <f>M10/M6*100</f>
        <v>7.7259227613611217E-2</v>
      </c>
      <c r="P10" s="257">
        <v>28255</v>
      </c>
      <c r="Q10" s="257">
        <v>17300</v>
      </c>
      <c r="R10" s="196">
        <f t="shared" si="4"/>
        <v>48.024000000000001</v>
      </c>
      <c r="S10" s="258">
        <f t="shared" si="1"/>
        <v>3.2316014004602323E-2</v>
      </c>
      <c r="T10" s="111"/>
    </row>
    <row r="11" spans="1:20" ht="26.25" customHeight="1" x14ac:dyDescent="0.15">
      <c r="A11" s="1058">
        <v>2413</v>
      </c>
      <c r="B11" s="45"/>
      <c r="C11" s="5" t="s">
        <v>41</v>
      </c>
      <c r="D11" s="84">
        <v>22416</v>
      </c>
      <c r="E11" s="84">
        <v>30797</v>
      </c>
      <c r="F11" s="3">
        <f t="shared" si="0"/>
        <v>1276.2950000000001</v>
      </c>
      <c r="G11" s="41">
        <f>E11/E6*100</f>
        <v>7.165015016356438E-2</v>
      </c>
      <c r="H11" s="84">
        <v>25920</v>
      </c>
      <c r="I11" s="84">
        <v>23884</v>
      </c>
      <c r="J11" s="41">
        <f t="shared" si="2"/>
        <v>77.553000000000011</v>
      </c>
      <c r="K11" s="41">
        <f>I11/I6*100</f>
        <v>5.3454478914173112E-2</v>
      </c>
      <c r="L11" s="84">
        <v>31495</v>
      </c>
      <c r="M11" s="84">
        <v>28931</v>
      </c>
      <c r="N11" s="41">
        <f t="shared" si="3"/>
        <v>121.13100000000001</v>
      </c>
      <c r="O11" s="41">
        <f>M11/M6*100</f>
        <v>6.2047155065772436E-2</v>
      </c>
      <c r="P11" s="257">
        <v>30173</v>
      </c>
      <c r="Q11" s="257">
        <v>13659</v>
      </c>
      <c r="R11" s="196">
        <f t="shared" si="4"/>
        <v>47.211999999999996</v>
      </c>
      <c r="S11" s="258">
        <f t="shared" si="1"/>
        <v>2.5514707242130816E-2</v>
      </c>
      <c r="T11" s="111"/>
    </row>
    <row r="12" spans="1:20" ht="26.25" customHeight="1" x14ac:dyDescent="0.15">
      <c r="A12" s="1058">
        <v>960977</v>
      </c>
      <c r="B12" s="45"/>
      <c r="C12" s="256" t="s">
        <v>42</v>
      </c>
      <c r="D12" s="84">
        <v>942248</v>
      </c>
      <c r="E12" s="84">
        <v>942248</v>
      </c>
      <c r="F12" s="3">
        <f t="shared" si="0"/>
        <v>98.051000000000002</v>
      </c>
      <c r="G12" s="41">
        <f>E12/E6*100</f>
        <v>2.1921684154728776</v>
      </c>
      <c r="H12" s="84">
        <v>1139286</v>
      </c>
      <c r="I12" s="84">
        <v>1122142</v>
      </c>
      <c r="J12" s="41">
        <f t="shared" si="2"/>
        <v>119.092</v>
      </c>
      <c r="K12" s="41">
        <f>I12/I6*100</f>
        <v>2.5114518454910417</v>
      </c>
      <c r="L12" s="84">
        <v>1846826</v>
      </c>
      <c r="M12" s="84">
        <v>1968363</v>
      </c>
      <c r="N12" s="41">
        <f t="shared" si="3"/>
        <v>175.411</v>
      </c>
      <c r="O12" s="41">
        <f>M12/M6*100</f>
        <v>4.2214691606487511</v>
      </c>
      <c r="P12" s="257">
        <v>1781276</v>
      </c>
      <c r="Q12" s="257">
        <v>1781276</v>
      </c>
      <c r="R12" s="196">
        <f t="shared" si="4"/>
        <v>90.495000000000005</v>
      </c>
      <c r="S12" s="258">
        <f t="shared" si="1"/>
        <v>3.327383824396648</v>
      </c>
      <c r="T12" s="111"/>
    </row>
    <row r="13" spans="1:20" ht="26.25" customHeight="1" x14ac:dyDescent="0.15">
      <c r="A13" s="1058">
        <v>37391</v>
      </c>
      <c r="B13" s="45"/>
      <c r="C13" s="256" t="s">
        <v>43</v>
      </c>
      <c r="D13" s="84">
        <v>41308</v>
      </c>
      <c r="E13" s="84">
        <v>36626</v>
      </c>
      <c r="F13" s="3">
        <f t="shared" si="0"/>
        <v>97.953999999999994</v>
      </c>
      <c r="G13" s="41">
        <f>E13/E6*100</f>
        <v>8.521149462255119E-2</v>
      </c>
      <c r="H13" s="84">
        <v>15587</v>
      </c>
      <c r="I13" s="84">
        <v>15792</v>
      </c>
      <c r="J13" s="41">
        <f t="shared" si="2"/>
        <v>43.116999999999997</v>
      </c>
      <c r="K13" s="41">
        <f>I13/I6*100</f>
        <v>3.5343875858843653E-2</v>
      </c>
      <c r="L13" s="84">
        <v>32278</v>
      </c>
      <c r="M13" s="84">
        <v>30233</v>
      </c>
      <c r="N13" s="41">
        <f t="shared" si="3"/>
        <v>191.44499999999999</v>
      </c>
      <c r="O13" s="41">
        <f>M13/M6*100</f>
        <v>6.4839502233019874E-2</v>
      </c>
      <c r="P13" s="257">
        <v>34905</v>
      </c>
      <c r="Q13" s="257">
        <v>33416</v>
      </c>
      <c r="R13" s="196">
        <f>ROUND(Q13/M13,5)*100</f>
        <v>110.52800000000001</v>
      </c>
      <c r="S13" s="258">
        <f t="shared" si="1"/>
        <v>6.2420342426461925E-2</v>
      </c>
      <c r="T13" s="111"/>
    </row>
    <row r="14" spans="1:20" ht="26.25" customHeight="1" x14ac:dyDescent="0.15">
      <c r="A14" s="1058">
        <v>513341</v>
      </c>
      <c r="B14" s="45"/>
      <c r="C14" s="6" t="s">
        <v>44</v>
      </c>
      <c r="D14" s="84">
        <v>513341</v>
      </c>
      <c r="E14" s="84">
        <v>503286</v>
      </c>
      <c r="F14" s="3">
        <f t="shared" si="0"/>
        <v>98.040999999999997</v>
      </c>
      <c r="G14" s="41">
        <f>E14/E6*100</f>
        <v>1.1709100716050156</v>
      </c>
      <c r="H14" s="84">
        <v>492532</v>
      </c>
      <c r="I14" s="84">
        <v>492532</v>
      </c>
      <c r="J14" s="41">
        <f t="shared" si="2"/>
        <v>97.863</v>
      </c>
      <c r="K14" s="41">
        <f>I14/I6*100</f>
        <v>1.1023296520078507</v>
      </c>
      <c r="L14" s="84">
        <v>481315</v>
      </c>
      <c r="M14" s="84">
        <v>481315</v>
      </c>
      <c r="N14" s="41">
        <f t="shared" si="3"/>
        <v>97.722999999999999</v>
      </c>
      <c r="O14" s="41">
        <f>M14/M6*100</f>
        <v>1.0322569714314147</v>
      </c>
      <c r="P14" s="257">
        <v>477377</v>
      </c>
      <c r="Q14" s="257">
        <v>477377</v>
      </c>
      <c r="R14" s="196">
        <f t="shared" si="4"/>
        <v>99.182000000000002</v>
      </c>
      <c r="S14" s="258">
        <f t="shared" si="1"/>
        <v>0.89172958482514697</v>
      </c>
      <c r="T14" s="111"/>
    </row>
    <row r="15" spans="1:20" ht="26.25" customHeight="1" x14ac:dyDescent="0.15">
      <c r="A15" s="1058">
        <v>5156009</v>
      </c>
      <c r="B15" s="45"/>
      <c r="C15" s="6" t="s">
        <v>45</v>
      </c>
      <c r="D15" s="84">
        <v>4778528</v>
      </c>
      <c r="E15" s="84">
        <v>4928154</v>
      </c>
      <c r="F15" s="3">
        <f t="shared" si="0"/>
        <v>95.581000000000003</v>
      </c>
      <c r="G15" s="41">
        <f>E15/E6*100</f>
        <v>11.465499046308745</v>
      </c>
      <c r="H15" s="84">
        <v>4905077</v>
      </c>
      <c r="I15" s="84">
        <v>4992348</v>
      </c>
      <c r="J15" s="41">
        <f>ROUND(I15/E15,5)*100</f>
        <v>101.30300000000001</v>
      </c>
      <c r="K15" s="41">
        <f>I15/I6*100</f>
        <v>11.173311040789411</v>
      </c>
      <c r="L15" s="84">
        <v>4684019</v>
      </c>
      <c r="M15" s="84">
        <v>4789826</v>
      </c>
      <c r="N15" s="41">
        <f>ROUND(M15/I15,5)*100</f>
        <v>95.942999999999998</v>
      </c>
      <c r="O15" s="41">
        <f>M15/M6*100</f>
        <v>10.272547667210553</v>
      </c>
      <c r="P15" s="257">
        <v>5004285</v>
      </c>
      <c r="Q15" s="257">
        <v>5000241</v>
      </c>
      <c r="R15" s="196">
        <f>ROUND(Q15/M15,5)*100</f>
        <v>104.393</v>
      </c>
      <c r="S15" s="258">
        <f t="shared" si="1"/>
        <v>9.3403386232593473</v>
      </c>
      <c r="T15" s="111"/>
    </row>
    <row r="16" spans="1:20" ht="26.25" customHeight="1" x14ac:dyDescent="0.15">
      <c r="A16" s="1058">
        <v>18008</v>
      </c>
      <c r="B16" s="45"/>
      <c r="C16" s="7" t="s">
        <v>46</v>
      </c>
      <c r="D16" s="84">
        <v>16500</v>
      </c>
      <c r="E16" s="84">
        <v>17739</v>
      </c>
      <c r="F16" s="3">
        <f t="shared" si="0"/>
        <v>98.506</v>
      </c>
      <c r="G16" s="41">
        <f>E16/E6*100</f>
        <v>4.1270318984039635E-2</v>
      </c>
      <c r="H16" s="84">
        <v>17500</v>
      </c>
      <c r="I16" s="84">
        <v>16566</v>
      </c>
      <c r="J16" s="41">
        <f>ROUND(I16/E16,5)*100</f>
        <v>93.387</v>
      </c>
      <c r="K16" s="41">
        <f>I16/I6*100</f>
        <v>3.707615548870339E-2</v>
      </c>
      <c r="L16" s="84">
        <v>17000</v>
      </c>
      <c r="M16" s="84">
        <v>17832</v>
      </c>
      <c r="N16" s="41">
        <f>ROUND(M16/I16,5)*100</f>
        <v>107.642</v>
      </c>
      <c r="O16" s="41">
        <f>M16/M6*100</f>
        <v>3.8243575027923471E-2</v>
      </c>
      <c r="P16" s="257">
        <v>17500</v>
      </c>
      <c r="Q16" s="257">
        <v>16276</v>
      </c>
      <c r="R16" s="196">
        <f>ROUND(Q16/M16,5)*100</f>
        <v>91.274000000000001</v>
      </c>
      <c r="S16" s="258">
        <f t="shared" si="1"/>
        <v>3.0403204851959967E-2</v>
      </c>
      <c r="T16" s="111"/>
    </row>
    <row r="17" spans="1:20" ht="26.25" customHeight="1" x14ac:dyDescent="0.15">
      <c r="A17" s="1058">
        <v>634893</v>
      </c>
      <c r="B17" s="45"/>
      <c r="C17" s="256" t="s">
        <v>47</v>
      </c>
      <c r="D17" s="84">
        <v>653495</v>
      </c>
      <c r="E17" s="84">
        <v>646415</v>
      </c>
      <c r="F17" s="3">
        <f t="shared" si="0"/>
        <v>101.81500000000001</v>
      </c>
      <c r="G17" s="41">
        <f>E17/E6*100</f>
        <v>1.503904010714695</v>
      </c>
      <c r="H17" s="84">
        <v>714396</v>
      </c>
      <c r="I17" s="84">
        <v>671139</v>
      </c>
      <c r="J17" s="41">
        <f>ROUND(I17/E17,5)*100</f>
        <v>103.82499999999999</v>
      </c>
      <c r="K17" s="41">
        <f>I17/I6*100</f>
        <v>1.5020677241659364</v>
      </c>
      <c r="L17" s="84">
        <v>665902</v>
      </c>
      <c r="M17" s="84">
        <v>604689</v>
      </c>
      <c r="N17" s="41">
        <f t="shared" ref="N17:N27" si="5">ROUND(M17/I17,5)*100</f>
        <v>90.09899999999999</v>
      </c>
      <c r="O17" s="41">
        <f>M17/M6*100</f>
        <v>1.296852239796995</v>
      </c>
      <c r="P17" s="257">
        <v>640036</v>
      </c>
      <c r="Q17" s="257">
        <v>602423</v>
      </c>
      <c r="R17" s="196">
        <f t="shared" ref="R17:R33" si="6">ROUND(Q17/M17,5)*100</f>
        <v>99.625</v>
      </c>
      <c r="S17" s="258">
        <f t="shared" si="1"/>
        <v>1.1253127228147137</v>
      </c>
      <c r="T17" s="111"/>
    </row>
    <row r="18" spans="1:20" ht="26.25" customHeight="1" x14ac:dyDescent="0.15">
      <c r="A18" s="1058">
        <v>506807</v>
      </c>
      <c r="B18" s="45"/>
      <c r="C18" s="256" t="s">
        <v>48</v>
      </c>
      <c r="D18" s="84">
        <v>478117</v>
      </c>
      <c r="E18" s="84">
        <v>508853</v>
      </c>
      <c r="F18" s="3">
        <f t="shared" si="0"/>
        <v>100.40400000000001</v>
      </c>
      <c r="G18" s="41">
        <f>E18/E6*100</f>
        <v>1.1838618651550548</v>
      </c>
      <c r="H18" s="84">
        <v>508539</v>
      </c>
      <c r="I18" s="84">
        <v>521480</v>
      </c>
      <c r="J18" s="41">
        <f t="shared" ref="J18:J29" si="7">ROUND(I18/E18,5)*100</f>
        <v>102.48099999999999</v>
      </c>
      <c r="K18" s="41">
        <f>I18/I6*100</f>
        <v>1.1671178053995559</v>
      </c>
      <c r="L18" s="84">
        <v>621362</v>
      </c>
      <c r="M18" s="84">
        <v>610398</v>
      </c>
      <c r="N18" s="41">
        <f t="shared" si="5"/>
        <v>117.05099999999999</v>
      </c>
      <c r="O18" s="41">
        <f>M18/M6*100</f>
        <v>1.3090961030672068</v>
      </c>
      <c r="P18" s="257">
        <v>651686</v>
      </c>
      <c r="Q18" s="257">
        <v>632884</v>
      </c>
      <c r="R18" s="196">
        <f t="shared" si="6"/>
        <v>103.684</v>
      </c>
      <c r="S18" s="258">
        <f t="shared" si="1"/>
        <v>1.1822131911727594</v>
      </c>
      <c r="T18" s="111"/>
    </row>
    <row r="19" spans="1:20" ht="26.25" customHeight="1" x14ac:dyDescent="0.15">
      <c r="A19" s="1058">
        <v>8269045</v>
      </c>
      <c r="B19" s="45"/>
      <c r="C19" s="256" t="s">
        <v>49</v>
      </c>
      <c r="D19" s="84">
        <v>9446940</v>
      </c>
      <c r="E19" s="84">
        <v>8861903</v>
      </c>
      <c r="F19" s="3">
        <f t="shared" si="0"/>
        <v>107.17000000000002</v>
      </c>
      <c r="G19" s="41">
        <f>E19/E6*100</f>
        <v>20.617484842190525</v>
      </c>
      <c r="H19" s="84">
        <v>10795769</v>
      </c>
      <c r="I19" s="84">
        <v>10447629</v>
      </c>
      <c r="J19" s="41">
        <f t="shared" si="7"/>
        <v>117.89400000000001</v>
      </c>
      <c r="K19" s="41">
        <f>I19/I6*100</f>
        <v>23.382706585312487</v>
      </c>
      <c r="L19" s="84">
        <v>10639242</v>
      </c>
      <c r="M19" s="84">
        <v>9472689</v>
      </c>
      <c r="N19" s="41">
        <f t="shared" si="5"/>
        <v>90.668000000000006</v>
      </c>
      <c r="O19" s="41">
        <f>M19/M6*100</f>
        <v>20.315696079390161</v>
      </c>
      <c r="P19" s="257">
        <v>12789479</v>
      </c>
      <c r="Q19" s="257">
        <v>11133970</v>
      </c>
      <c r="R19" s="196">
        <f t="shared" si="6"/>
        <v>117.53800000000001</v>
      </c>
      <c r="S19" s="258">
        <f t="shared" si="1"/>
        <v>20.798007540278736</v>
      </c>
      <c r="T19" s="111"/>
    </row>
    <row r="20" spans="1:20" ht="26.25" customHeight="1" x14ac:dyDescent="0.15">
      <c r="A20" s="1058">
        <v>5198500</v>
      </c>
      <c r="B20" s="45"/>
      <c r="C20" s="256" t="s">
        <v>50</v>
      </c>
      <c r="D20" s="84">
        <v>7509936</v>
      </c>
      <c r="E20" s="84">
        <v>6095910</v>
      </c>
      <c r="F20" s="3">
        <f t="shared" si="0"/>
        <v>117.26300000000001</v>
      </c>
      <c r="G20" s="41">
        <f>E20/E6*100</f>
        <v>14.182318631151533</v>
      </c>
      <c r="H20" s="84">
        <v>8070837</v>
      </c>
      <c r="I20" s="84">
        <v>6429495</v>
      </c>
      <c r="J20" s="41">
        <f t="shared" si="7"/>
        <v>105.47200000000001</v>
      </c>
      <c r="K20" s="41">
        <f>I20/I6*100</f>
        <v>14.389771600497465</v>
      </c>
      <c r="L20" s="84">
        <v>9811137</v>
      </c>
      <c r="M20" s="84">
        <v>7929475</v>
      </c>
      <c r="N20" s="41">
        <f t="shared" si="5"/>
        <v>123.33000000000001</v>
      </c>
      <c r="O20" s="41">
        <f>M20/M6*100</f>
        <v>17.006026923202302</v>
      </c>
      <c r="P20" s="257">
        <v>11736900</v>
      </c>
      <c r="Q20" s="257">
        <v>9620428</v>
      </c>
      <c r="R20" s="196">
        <f t="shared" si="6"/>
        <v>121.32499999999999</v>
      </c>
      <c r="S20" s="258">
        <f t="shared" si="1"/>
        <v>17.970744854235164</v>
      </c>
      <c r="T20" s="111"/>
    </row>
    <row r="21" spans="1:20" ht="26.25" customHeight="1" x14ac:dyDescent="0.15">
      <c r="A21" s="1058">
        <v>1018925</v>
      </c>
      <c r="B21" s="45"/>
      <c r="C21" s="256" t="s">
        <v>51</v>
      </c>
      <c r="D21" s="84">
        <v>890371</v>
      </c>
      <c r="E21" s="84">
        <v>892762</v>
      </c>
      <c r="F21" s="3">
        <f t="shared" si="0"/>
        <v>87.617999999999995</v>
      </c>
      <c r="G21" s="41">
        <f>E21/E6*100</f>
        <v>2.0770377426477924</v>
      </c>
      <c r="H21" s="84">
        <v>134203</v>
      </c>
      <c r="I21" s="84">
        <v>243101</v>
      </c>
      <c r="J21" s="41">
        <f t="shared" si="7"/>
        <v>27.229999999999997</v>
      </c>
      <c r="K21" s="41">
        <f>I21/I6*100</f>
        <v>0.54408127945546791</v>
      </c>
      <c r="L21" s="84">
        <v>33588</v>
      </c>
      <c r="M21" s="84">
        <v>35834</v>
      </c>
      <c r="N21" s="41">
        <f t="shared" si="5"/>
        <v>14.74</v>
      </c>
      <c r="O21" s="41">
        <f>M21/M6*100</f>
        <v>7.6851742235902284E-2</v>
      </c>
      <c r="P21" s="257">
        <v>214594</v>
      </c>
      <c r="Q21" s="257">
        <v>224346</v>
      </c>
      <c r="R21" s="196">
        <f t="shared" si="6"/>
        <v>626.06999999999994</v>
      </c>
      <c r="S21" s="258">
        <f t="shared" si="1"/>
        <v>0.41907332242060769</v>
      </c>
      <c r="T21" s="111"/>
    </row>
    <row r="22" spans="1:20" ht="26.25" customHeight="1" x14ac:dyDescent="0.15">
      <c r="A22" s="1058">
        <v>14336</v>
      </c>
      <c r="B22" s="45"/>
      <c r="C22" s="256" t="s">
        <v>52</v>
      </c>
      <c r="D22" s="84">
        <v>21683</v>
      </c>
      <c r="E22" s="84">
        <v>28140</v>
      </c>
      <c r="F22" s="3">
        <f t="shared" si="0"/>
        <v>196.28900000000002</v>
      </c>
      <c r="G22" s="41">
        <f>E22/E6*100</f>
        <v>6.5468559457177708E-2</v>
      </c>
      <c r="H22" s="84">
        <v>8569</v>
      </c>
      <c r="I22" s="84">
        <v>10903</v>
      </c>
      <c r="J22" s="41">
        <f t="shared" si="7"/>
        <v>38.746000000000002</v>
      </c>
      <c r="K22" s="41">
        <f>I22/I6*100</f>
        <v>2.4401866672300678E-2</v>
      </c>
      <c r="L22" s="84">
        <v>38217</v>
      </c>
      <c r="M22" s="84">
        <v>43194</v>
      </c>
      <c r="N22" s="41">
        <f t="shared" si="5"/>
        <v>396.166</v>
      </c>
      <c r="O22" s="41">
        <f>M22/M6*100</f>
        <v>9.2636438972416232E-2</v>
      </c>
      <c r="P22" s="257">
        <v>103505</v>
      </c>
      <c r="Q22" s="257">
        <v>108699</v>
      </c>
      <c r="R22" s="196">
        <f t="shared" si="6"/>
        <v>251.65299999999999</v>
      </c>
      <c r="S22" s="258">
        <f t="shared" si="1"/>
        <v>0.20304730672174959</v>
      </c>
      <c r="T22" s="111"/>
    </row>
    <row r="23" spans="1:20" ht="26.25" customHeight="1" x14ac:dyDescent="0.15">
      <c r="A23" s="1058">
        <v>1978787</v>
      </c>
      <c r="B23" s="45"/>
      <c r="C23" s="256" t="s">
        <v>53</v>
      </c>
      <c r="D23" s="84">
        <v>652794</v>
      </c>
      <c r="E23" s="84">
        <v>194520</v>
      </c>
      <c r="F23" s="3">
        <f t="shared" si="0"/>
        <v>9.83</v>
      </c>
      <c r="G23" s="41">
        <f>E23/E6*100</f>
        <v>0.45255665194066125</v>
      </c>
      <c r="H23" s="84">
        <v>1921460</v>
      </c>
      <c r="I23" s="84">
        <v>570559</v>
      </c>
      <c r="J23" s="41">
        <f t="shared" si="7"/>
        <v>293.31599999999997</v>
      </c>
      <c r="K23" s="41">
        <f>I23/I6*100</f>
        <v>1.2769608957792535</v>
      </c>
      <c r="L23" s="84">
        <v>2177514</v>
      </c>
      <c r="M23" s="84">
        <v>1437968</v>
      </c>
      <c r="N23" s="41">
        <f t="shared" si="5"/>
        <v>252.02800000000002</v>
      </c>
      <c r="O23" s="41">
        <f>M23/M6*100</f>
        <v>3.0839522821754746</v>
      </c>
      <c r="P23" s="257">
        <v>5310903</v>
      </c>
      <c r="Q23" s="257">
        <v>5061737</v>
      </c>
      <c r="R23" s="196">
        <f t="shared" si="6"/>
        <v>352.00599999999997</v>
      </c>
      <c r="S23" s="258">
        <f t="shared" si="1"/>
        <v>9.4552117791684243</v>
      </c>
      <c r="T23" s="111"/>
    </row>
    <row r="24" spans="1:20" ht="26.25" customHeight="1" x14ac:dyDescent="0.15">
      <c r="A24" s="1058">
        <v>1281342</v>
      </c>
      <c r="B24" s="45"/>
      <c r="C24" s="256" t="s">
        <v>54</v>
      </c>
      <c r="D24" s="84">
        <v>1608334</v>
      </c>
      <c r="E24" s="84">
        <v>1608335</v>
      </c>
      <c r="F24" s="3">
        <f t="shared" si="0"/>
        <v>125.52000000000001</v>
      </c>
      <c r="G24" s="41">
        <f>E24/E6*100</f>
        <v>3.7418399280227397</v>
      </c>
      <c r="H24" s="84">
        <v>1192160</v>
      </c>
      <c r="I24" s="84">
        <v>1192160</v>
      </c>
      <c r="J24" s="41">
        <f t="shared" si="7"/>
        <v>74.123999999999995</v>
      </c>
      <c r="K24" s="41">
        <f>I24/I6*100</f>
        <v>2.6681582474594125</v>
      </c>
      <c r="L24" s="84">
        <v>1057317</v>
      </c>
      <c r="M24" s="84">
        <v>1057317</v>
      </c>
      <c r="N24" s="41">
        <f t="shared" si="5"/>
        <v>88.688999999999993</v>
      </c>
      <c r="O24" s="41">
        <f>M24/M6*100</f>
        <v>2.2675853531740109</v>
      </c>
      <c r="P24" s="257">
        <v>1335927</v>
      </c>
      <c r="Q24" s="257">
        <v>1335927</v>
      </c>
      <c r="R24" s="196">
        <f t="shared" si="6"/>
        <v>126.35099999999998</v>
      </c>
      <c r="S24" s="258">
        <f t="shared" si="1"/>
        <v>2.4954818289668421</v>
      </c>
      <c r="T24" s="111"/>
    </row>
    <row r="25" spans="1:20" ht="26.25" customHeight="1" x14ac:dyDescent="0.15">
      <c r="A25" s="1058">
        <v>330147</v>
      </c>
      <c r="B25" s="45"/>
      <c r="C25" s="256" t="s">
        <v>55</v>
      </c>
      <c r="D25" s="84">
        <v>315376</v>
      </c>
      <c r="E25" s="84">
        <v>382644</v>
      </c>
      <c r="F25" s="3">
        <f t="shared" si="0"/>
        <v>115.90100000000001</v>
      </c>
      <c r="G25" s="41">
        <f>E25/E6*100</f>
        <v>0.89023281680640742</v>
      </c>
      <c r="H25" s="84">
        <v>309322</v>
      </c>
      <c r="I25" s="84">
        <v>344076</v>
      </c>
      <c r="J25" s="41">
        <f t="shared" si="7"/>
        <v>89.920999999999992</v>
      </c>
      <c r="K25" s="41">
        <f>I25/I6*100</f>
        <v>0.77007215235609716</v>
      </c>
      <c r="L25" s="84">
        <v>903236</v>
      </c>
      <c r="M25" s="84">
        <v>969153</v>
      </c>
      <c r="N25" s="41">
        <f t="shared" si="5"/>
        <v>281.66800000000001</v>
      </c>
      <c r="O25" s="41">
        <f>M25/M6*100</f>
        <v>2.0785035592775412</v>
      </c>
      <c r="P25" s="257">
        <v>488379</v>
      </c>
      <c r="Q25" s="257">
        <v>485985</v>
      </c>
      <c r="R25" s="196">
        <f t="shared" si="6"/>
        <v>50.144999999999996</v>
      </c>
      <c r="S25" s="258">
        <f t="shared" si="1"/>
        <v>0.90780913676454678</v>
      </c>
      <c r="T25" s="111"/>
    </row>
    <row r="26" spans="1:20" ht="26.25" customHeight="1" x14ac:dyDescent="0.15">
      <c r="A26" s="1058">
        <v>3243446</v>
      </c>
      <c r="B26" s="45"/>
      <c r="C26" s="256" t="s">
        <v>56</v>
      </c>
      <c r="D26" s="84">
        <v>3580520</v>
      </c>
      <c r="E26" s="84">
        <v>3101120</v>
      </c>
      <c r="F26" s="3">
        <f t="shared" si="0"/>
        <v>95.611999999999995</v>
      </c>
      <c r="G26" s="41">
        <f>E26/E6*100</f>
        <v>7.2148492929581698</v>
      </c>
      <c r="H26" s="84">
        <v>3496281</v>
      </c>
      <c r="I26" s="84">
        <v>3035881</v>
      </c>
      <c r="J26" s="41">
        <f t="shared" si="7"/>
        <v>97.896000000000001</v>
      </c>
      <c r="K26" s="41">
        <f>I26/I6*100</f>
        <v>6.7945669444162942</v>
      </c>
      <c r="L26" s="84">
        <v>3417718</v>
      </c>
      <c r="M26" s="84">
        <v>2835232</v>
      </c>
      <c r="N26" s="41">
        <f t="shared" si="5"/>
        <v>93.391000000000005</v>
      </c>
      <c r="O26" s="41">
        <v>6.8</v>
      </c>
      <c r="P26" s="257">
        <v>3706969</v>
      </c>
      <c r="Q26" s="257">
        <v>3294269</v>
      </c>
      <c r="R26" s="196">
        <f t="shared" si="6"/>
        <v>116.19</v>
      </c>
      <c r="S26" s="258">
        <f t="shared" si="1"/>
        <v>6.153620990689439</v>
      </c>
      <c r="T26" s="111"/>
    </row>
    <row r="27" spans="1:20" ht="26.25" customHeight="1" x14ac:dyDescent="0.15">
      <c r="A27" s="1058">
        <f>SUM(A28:A33)</f>
        <v>24385574</v>
      </c>
      <c r="B27" s="288" t="s">
        <v>57</v>
      </c>
      <c r="C27" s="289"/>
      <c r="D27" s="84">
        <f>SUM(D28:D33)</f>
        <v>26144029</v>
      </c>
      <c r="E27" s="84">
        <f>SUM(E28:E33)</f>
        <v>24027068</v>
      </c>
      <c r="F27" s="3">
        <f t="shared" si="0"/>
        <v>98.53</v>
      </c>
      <c r="G27" s="41">
        <f>SUM(G28:G33)</f>
        <v>100.00000000000001</v>
      </c>
      <c r="H27" s="84">
        <f>SUM(H28:H33)</f>
        <v>26837630</v>
      </c>
      <c r="I27" s="84">
        <f>SUM(I28:I33)</f>
        <v>24878165</v>
      </c>
      <c r="J27" s="41">
        <f t="shared" si="7"/>
        <v>103.542</v>
      </c>
      <c r="K27" s="41">
        <f>SUM(K28:K33)</f>
        <v>100</v>
      </c>
      <c r="L27" s="84">
        <f>SUM(L28:L33)</f>
        <v>29261904</v>
      </c>
      <c r="M27" s="84">
        <f>SUM(M28:M33)</f>
        <v>27450386</v>
      </c>
      <c r="N27" s="41">
        <f t="shared" si="5"/>
        <v>110.33900000000001</v>
      </c>
      <c r="O27" s="41">
        <f>M27/M27*100</f>
        <v>100</v>
      </c>
      <c r="P27" s="195">
        <f>SUM(P28:P33)</f>
        <v>13845843</v>
      </c>
      <c r="Q27" s="195">
        <f>SUM(Q28:Q33)</f>
        <v>27269877</v>
      </c>
      <c r="R27" s="196">
        <f t="shared" si="6"/>
        <v>99.341999999999999</v>
      </c>
      <c r="S27" s="258">
        <f>Q27/Q27*100</f>
        <v>100</v>
      </c>
      <c r="T27" s="111"/>
    </row>
    <row r="28" spans="1:20" ht="26.25" customHeight="1" x14ac:dyDescent="0.15">
      <c r="A28" s="1058">
        <v>13958729</v>
      </c>
      <c r="B28" s="45"/>
      <c r="C28" s="256" t="s">
        <v>58</v>
      </c>
      <c r="D28" s="84">
        <v>14702857</v>
      </c>
      <c r="E28" s="84">
        <v>13909492</v>
      </c>
      <c r="F28" s="3">
        <f t="shared" si="0"/>
        <v>99.646999999999991</v>
      </c>
      <c r="G28" s="41">
        <f>E28/E27*100</f>
        <v>57.890925351357893</v>
      </c>
      <c r="H28" s="84">
        <v>15034510</v>
      </c>
      <c r="I28" s="84">
        <v>14142349</v>
      </c>
      <c r="J28" s="41">
        <f t="shared" si="7"/>
        <v>101.67399999999999</v>
      </c>
      <c r="K28" s="41">
        <f>I28/I27*100</f>
        <v>56.846431398778805</v>
      </c>
      <c r="L28" s="84">
        <v>17300077</v>
      </c>
      <c r="M28" s="84">
        <v>16120057</v>
      </c>
      <c r="N28" s="41">
        <f>ROUND(M28/I28,5)*100</f>
        <v>113.98399999999999</v>
      </c>
      <c r="O28" s="41">
        <v>56.84</v>
      </c>
      <c r="P28" s="257">
        <v>1593932</v>
      </c>
      <c r="Q28" s="257">
        <v>15556231</v>
      </c>
      <c r="R28" s="196">
        <f>ROUND(Q28/M28,5)*100</f>
        <v>96.501999999999995</v>
      </c>
      <c r="S28" s="258">
        <v>58.73</v>
      </c>
      <c r="T28" s="111"/>
    </row>
    <row r="29" spans="1:20" ht="26.25" customHeight="1" x14ac:dyDescent="0.15">
      <c r="A29" s="1058">
        <v>2070826</v>
      </c>
      <c r="B29" s="45"/>
      <c r="C29" s="5" t="s">
        <v>59</v>
      </c>
      <c r="D29" s="84">
        <v>2584996</v>
      </c>
      <c r="E29" s="84">
        <v>1740215</v>
      </c>
      <c r="F29" s="3">
        <f t="shared" si="0"/>
        <v>84.035000000000011</v>
      </c>
      <c r="G29" s="41">
        <f>E29/E27*100</f>
        <v>7.2427272441231692</v>
      </c>
      <c r="H29" s="84">
        <v>2702519</v>
      </c>
      <c r="I29" s="84">
        <v>1927479</v>
      </c>
      <c r="J29" s="41">
        <f t="shared" si="7"/>
        <v>110.761</v>
      </c>
      <c r="K29" s="41">
        <f>I29/I27*100</f>
        <v>7.7476735120938374</v>
      </c>
      <c r="L29" s="84">
        <v>2627068</v>
      </c>
      <c r="M29" s="84">
        <v>2128406</v>
      </c>
      <c r="N29" s="41">
        <f t="shared" ref="N29" si="8">ROUND(M29/I29,5)*100</f>
        <v>110.42400000000001</v>
      </c>
      <c r="O29" s="41">
        <f>M29/M27*100</f>
        <v>7.7536468886084151</v>
      </c>
      <c r="P29" s="257">
        <v>2613382</v>
      </c>
      <c r="Q29" s="257">
        <v>2236364</v>
      </c>
      <c r="R29" s="196">
        <f t="shared" si="6"/>
        <v>105.072</v>
      </c>
      <c r="S29" s="258">
        <f t="shared" ref="S29:S33" si="9">Q29/$Q$27*100</f>
        <v>8.2008584050452438</v>
      </c>
      <c r="T29" s="111"/>
    </row>
    <row r="30" spans="1:20" ht="26.25" customHeight="1" x14ac:dyDescent="0.15">
      <c r="A30" s="1059">
        <v>0</v>
      </c>
      <c r="B30" s="45"/>
      <c r="C30" s="256" t="s">
        <v>60</v>
      </c>
      <c r="D30" s="66">
        <v>0</v>
      </c>
      <c r="E30" s="66">
        <v>0</v>
      </c>
      <c r="F30" s="3" t="s">
        <v>457</v>
      </c>
      <c r="G30" s="110">
        <f>E30/E27*100</f>
        <v>0</v>
      </c>
      <c r="H30" s="66">
        <v>0</v>
      </c>
      <c r="I30" s="66">
        <v>0</v>
      </c>
      <c r="J30" s="110">
        <v>0</v>
      </c>
      <c r="K30" s="110">
        <f>I30/I27*100</f>
        <v>0</v>
      </c>
      <c r="L30" s="66">
        <v>0</v>
      </c>
      <c r="M30" s="66">
        <v>0</v>
      </c>
      <c r="N30" s="66">
        <v>0</v>
      </c>
      <c r="O30" s="66">
        <f>M30/M27*100</f>
        <v>0</v>
      </c>
      <c r="P30" s="259">
        <v>0</v>
      </c>
      <c r="Q30" s="259">
        <v>0</v>
      </c>
      <c r="R30" s="110">
        <v>0</v>
      </c>
      <c r="S30" s="260">
        <f>Q30/$Q$27*100</f>
        <v>0</v>
      </c>
      <c r="T30" s="111"/>
    </row>
    <row r="31" spans="1:20" ht="26.25" customHeight="1" x14ac:dyDescent="0.15">
      <c r="A31" s="1058">
        <v>2241650</v>
      </c>
      <c r="B31" s="45"/>
      <c r="C31" s="256" t="s">
        <v>61</v>
      </c>
      <c r="D31" s="84">
        <v>2018246</v>
      </c>
      <c r="E31" s="84">
        <v>1804481</v>
      </c>
      <c r="F31" s="3">
        <f t="shared" si="0"/>
        <v>80.498000000000005</v>
      </c>
      <c r="G31" s="41">
        <f>E31/E27*100</f>
        <v>7.510200578780565</v>
      </c>
      <c r="H31" s="84">
        <v>2077685</v>
      </c>
      <c r="I31" s="84">
        <v>1875861</v>
      </c>
      <c r="J31" s="41">
        <f t="shared" ref="J31:J33" si="10">ROUND(I31/E31,5)*100</f>
        <v>103.956</v>
      </c>
      <c r="K31" s="41">
        <f>I31/I27*100</f>
        <v>7.5401903637185459</v>
      </c>
      <c r="L31" s="84">
        <v>2007031</v>
      </c>
      <c r="M31" s="84">
        <v>2016855</v>
      </c>
      <c r="N31" s="41">
        <f t="shared" ref="N31:N32" si="11">ROUND(M31/I31,5)*100</f>
        <v>107.51599999999999</v>
      </c>
      <c r="O31" s="41">
        <f>M31/M27*100</f>
        <v>7.3472737323256583</v>
      </c>
      <c r="P31" s="257">
        <v>1974965</v>
      </c>
      <c r="Q31" s="257">
        <v>1868692</v>
      </c>
      <c r="R31" s="196">
        <f t="shared" si="6"/>
        <v>92.653999999999996</v>
      </c>
      <c r="S31" s="258">
        <f t="shared" si="9"/>
        <v>6.8525868305163247</v>
      </c>
      <c r="T31" s="111"/>
    </row>
    <row r="32" spans="1:20" ht="26.25" customHeight="1" x14ac:dyDescent="0.15">
      <c r="A32" s="1058">
        <v>5361148</v>
      </c>
      <c r="B32" s="45"/>
      <c r="C32" s="256" t="s">
        <v>62</v>
      </c>
      <c r="D32" s="84">
        <v>6029827</v>
      </c>
      <c r="E32" s="84">
        <v>5743808</v>
      </c>
      <c r="F32" s="3">
        <f t="shared" si="0"/>
        <v>107.13800000000001</v>
      </c>
      <c r="G32" s="41">
        <f>E32/E27*100</f>
        <v>23.905571832568167</v>
      </c>
      <c r="H32" s="84">
        <v>6175978</v>
      </c>
      <c r="I32" s="84">
        <v>6072155</v>
      </c>
      <c r="J32" s="41">
        <f t="shared" si="10"/>
        <v>105.717</v>
      </c>
      <c r="K32" s="41">
        <f>I32/I27*100</f>
        <v>24.407567841116897</v>
      </c>
      <c r="L32" s="84">
        <v>6427891</v>
      </c>
      <c r="M32" s="84">
        <v>6276033</v>
      </c>
      <c r="N32" s="41">
        <f t="shared" si="11"/>
        <v>103.35799999999999</v>
      </c>
      <c r="O32" s="41">
        <f>M32/M27*100</f>
        <v>22.863186696172505</v>
      </c>
      <c r="P32" s="257">
        <v>6729057</v>
      </c>
      <c r="Q32" s="257">
        <v>6636081</v>
      </c>
      <c r="R32" s="196">
        <f t="shared" si="6"/>
        <v>105.73699999999999</v>
      </c>
      <c r="S32" s="258">
        <f t="shared" si="9"/>
        <v>24.334840234152871</v>
      </c>
      <c r="T32" s="111"/>
    </row>
    <row r="33" spans="1:20" ht="26.25" customHeight="1" thickBot="1" x14ac:dyDescent="0.2">
      <c r="A33" s="1060">
        <v>753221</v>
      </c>
      <c r="B33" s="82"/>
      <c r="C33" s="83" t="s">
        <v>63</v>
      </c>
      <c r="D33" s="87">
        <v>808103</v>
      </c>
      <c r="E33" s="87">
        <v>829072</v>
      </c>
      <c r="F33" s="262">
        <f t="shared" si="0"/>
        <v>110.07000000000001</v>
      </c>
      <c r="G33" s="158">
        <f>E33/E27*100</f>
        <v>3.450574993170203</v>
      </c>
      <c r="H33" s="87">
        <v>846938</v>
      </c>
      <c r="I33" s="87">
        <v>860321</v>
      </c>
      <c r="J33" s="88">
        <f t="shared" si="10"/>
        <v>103.76900000000001</v>
      </c>
      <c r="K33" s="158">
        <f>I33/I27*100</f>
        <v>3.4581368842919082</v>
      </c>
      <c r="L33" s="87">
        <v>899837</v>
      </c>
      <c r="M33" s="87">
        <v>909035</v>
      </c>
      <c r="N33" s="88">
        <f>ROUND(M33/I33,5)*100</f>
        <v>105.66199999999999</v>
      </c>
      <c r="O33" s="88">
        <f>M33/M27*100</f>
        <v>3.3115563475136565</v>
      </c>
      <c r="P33" s="261">
        <v>934507</v>
      </c>
      <c r="Q33" s="261">
        <v>972509</v>
      </c>
      <c r="R33" s="197">
        <f t="shared" si="6"/>
        <v>106.983</v>
      </c>
      <c r="S33" s="198">
        <f t="shared" si="9"/>
        <v>3.566239040975506</v>
      </c>
      <c r="T33" s="111"/>
    </row>
    <row r="34" spans="1:20" ht="15" customHeight="1" x14ac:dyDescent="0.15">
      <c r="B34" s="245" t="s">
        <v>331</v>
      </c>
      <c r="C34" s="245"/>
      <c r="D34" s="8"/>
      <c r="E34" s="8"/>
      <c r="F34" s="9"/>
      <c r="G34" s="9"/>
      <c r="H34" s="8"/>
      <c r="I34" s="8"/>
      <c r="J34" s="9"/>
      <c r="K34" s="9"/>
      <c r="L34" s="8"/>
      <c r="M34" s="8"/>
      <c r="N34" s="9"/>
      <c r="O34" s="9"/>
      <c r="P34" s="8"/>
      <c r="Q34" s="8"/>
      <c r="S34" s="89" t="s">
        <v>28</v>
      </c>
    </row>
    <row r="35" spans="1:20" ht="15.75" customHeight="1" x14ac:dyDescent="0.15">
      <c r="C35" s="17" t="s">
        <v>332</v>
      </c>
      <c r="D35" s="249"/>
    </row>
    <row r="36" spans="1:20" ht="24.95" customHeight="1" x14ac:dyDescent="0.15">
      <c r="D36" s="179"/>
      <c r="E36" s="1061">
        <v>561826</v>
      </c>
      <c r="F36" s="1062"/>
      <c r="G36" s="1062"/>
      <c r="H36" s="1061"/>
      <c r="I36" s="1061">
        <v>626946</v>
      </c>
      <c r="J36" s="1063">
        <f>ROUND(I36/E36,5)*100</f>
        <v>111.59099999999999</v>
      </c>
    </row>
  </sheetData>
  <sheetProtection sheet="1" objects="1" scenarios="1"/>
  <mergeCells count="19">
    <mergeCell ref="Q4:Q5"/>
    <mergeCell ref="S4:S5"/>
    <mergeCell ref="B6:C6"/>
    <mergeCell ref="B3:C5"/>
    <mergeCell ref="D3:G3"/>
    <mergeCell ref="H3:K3"/>
    <mergeCell ref="L3:O3"/>
    <mergeCell ref="P3:S3"/>
    <mergeCell ref="O4:O5"/>
    <mergeCell ref="I4:I5"/>
    <mergeCell ref="B27:C27"/>
    <mergeCell ref="P4:P5"/>
    <mergeCell ref="K4:K5"/>
    <mergeCell ref="L4:L5"/>
    <mergeCell ref="M4:M5"/>
    <mergeCell ref="D4:D5"/>
    <mergeCell ref="E4:E5"/>
    <mergeCell ref="G4:G5"/>
    <mergeCell ref="H4:H5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scale="89" firstPageNumber="158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6"/>
  <sheetViews>
    <sheetView view="pageBreakPreview" zoomScaleNormal="90" zoomScaleSheetLayoutView="100" workbookViewId="0">
      <pane xSplit="2" topLeftCell="I1" activePane="topRight" state="frozen"/>
      <selection activeCell="D38" sqref="D38"/>
      <selection pane="topRight" activeCell="D38" sqref="D38"/>
    </sheetView>
  </sheetViews>
  <sheetFormatPr defaultRowHeight="24.95" customHeight="1" x14ac:dyDescent="0.15"/>
  <cols>
    <col min="1" max="1" width="11.25" style="459" bestFit="1" customWidth="1"/>
    <col min="2" max="2" width="2.75" style="459" customWidth="1"/>
    <col min="3" max="3" width="21.625" style="459" customWidth="1"/>
    <col min="4" max="4" width="12.75" style="803" customWidth="1"/>
    <col min="5" max="5" width="12.75" style="976" customWidth="1"/>
    <col min="6" max="6" width="10.125" style="977" bestFit="1" customWidth="1"/>
    <col min="7" max="7" width="8.375" style="977" customWidth="1"/>
    <col min="8" max="9" width="12.75" style="976" customWidth="1"/>
    <col min="10" max="11" width="9.125" style="977" customWidth="1"/>
    <col min="12" max="13" width="14.125" style="976" customWidth="1"/>
    <col min="14" max="15" width="9.125" style="977" customWidth="1"/>
    <col min="16" max="17" width="14.125" style="976" customWidth="1"/>
    <col min="18" max="19" width="9.125" style="977" customWidth="1"/>
    <col min="20" max="16384" width="9" style="459"/>
  </cols>
  <sheetData>
    <row r="1" spans="1:19" ht="5.0999999999999996" customHeight="1" x14ac:dyDescent="0.15">
      <c r="D1" s="976"/>
      <c r="P1" s="803"/>
      <c r="Q1" s="803"/>
      <c r="R1" s="901"/>
      <c r="S1" s="974"/>
    </row>
    <row r="2" spans="1:19" ht="18" customHeight="1" thickBot="1" x14ac:dyDescent="0.2">
      <c r="B2" s="524" t="s">
        <v>438</v>
      </c>
      <c r="D2" s="976"/>
      <c r="P2" s="803"/>
      <c r="Q2" s="803"/>
      <c r="R2" s="901"/>
      <c r="S2" s="974" t="s">
        <v>1</v>
      </c>
    </row>
    <row r="3" spans="1:19" ht="17.25" customHeight="1" x14ac:dyDescent="0.15">
      <c r="B3" s="461" t="s">
        <v>30</v>
      </c>
      <c r="C3" s="462"/>
      <c r="D3" s="557" t="s">
        <v>392</v>
      </c>
      <c r="E3" s="557"/>
      <c r="F3" s="557"/>
      <c r="G3" s="557"/>
      <c r="H3" s="462" t="s">
        <v>393</v>
      </c>
      <c r="I3" s="462"/>
      <c r="J3" s="462"/>
      <c r="K3" s="462"/>
      <c r="L3" s="462" t="s">
        <v>394</v>
      </c>
      <c r="M3" s="462"/>
      <c r="N3" s="462"/>
      <c r="O3" s="462"/>
      <c r="P3" s="683" t="s">
        <v>395</v>
      </c>
      <c r="Q3" s="683"/>
      <c r="R3" s="683"/>
      <c r="S3" s="528"/>
    </row>
    <row r="4" spans="1:19" ht="13.5" customHeight="1" x14ac:dyDescent="0.15">
      <c r="A4" s="459" t="s">
        <v>435</v>
      </c>
      <c r="B4" s="467"/>
      <c r="C4" s="468"/>
      <c r="D4" s="1022" t="s">
        <v>31</v>
      </c>
      <c r="E4" s="985" t="s">
        <v>32</v>
      </c>
      <c r="F4" s="1023" t="s">
        <v>33</v>
      </c>
      <c r="G4" s="1024" t="s">
        <v>34</v>
      </c>
      <c r="H4" s="985" t="s">
        <v>31</v>
      </c>
      <c r="I4" s="985" t="s">
        <v>32</v>
      </c>
      <c r="J4" s="983" t="s">
        <v>33</v>
      </c>
      <c r="K4" s="984" t="s">
        <v>34</v>
      </c>
      <c r="L4" s="985" t="s">
        <v>31</v>
      </c>
      <c r="M4" s="985" t="s">
        <v>32</v>
      </c>
      <c r="N4" s="981" t="s">
        <v>33</v>
      </c>
      <c r="O4" s="1024" t="s">
        <v>34</v>
      </c>
      <c r="P4" s="1025" t="s">
        <v>31</v>
      </c>
      <c r="Q4" s="1025" t="s">
        <v>32</v>
      </c>
      <c r="R4" s="1026" t="s">
        <v>33</v>
      </c>
      <c r="S4" s="1027" t="s">
        <v>34</v>
      </c>
    </row>
    <row r="5" spans="1:19" ht="13.5" customHeight="1" x14ac:dyDescent="0.15">
      <c r="A5" s="459" t="s">
        <v>436</v>
      </c>
      <c r="B5" s="467"/>
      <c r="C5" s="468"/>
      <c r="D5" s="1022"/>
      <c r="E5" s="985"/>
      <c r="F5" s="1028" t="s">
        <v>35</v>
      </c>
      <c r="G5" s="1024"/>
      <c r="H5" s="985"/>
      <c r="I5" s="985"/>
      <c r="J5" s="991" t="s">
        <v>35</v>
      </c>
      <c r="K5" s="984"/>
      <c r="L5" s="985"/>
      <c r="M5" s="985"/>
      <c r="N5" s="989" t="s">
        <v>35</v>
      </c>
      <c r="O5" s="1024"/>
      <c r="P5" s="1025"/>
      <c r="Q5" s="1025"/>
      <c r="R5" s="1029" t="s">
        <v>35</v>
      </c>
      <c r="S5" s="1027"/>
    </row>
    <row r="6" spans="1:19" s="1037" customFormat="1" ht="26.25" customHeight="1" x14ac:dyDescent="0.15">
      <c r="A6" s="1030">
        <f>SUM(A7:A26)</f>
        <v>42922452</v>
      </c>
      <c r="B6" s="1031" t="s">
        <v>36</v>
      </c>
      <c r="C6" s="1032"/>
      <c r="D6" s="1030">
        <f>SUM(D7:D26)</f>
        <v>45436484</v>
      </c>
      <c r="E6" s="1030">
        <f>SUM(E7:E26)</f>
        <v>42982464</v>
      </c>
      <c r="F6" s="974">
        <f>ROUND(E6/A6,5)*100</f>
        <v>100.14</v>
      </c>
      <c r="G6" s="1033">
        <f>SUM(G7:G26)</f>
        <v>99.999999999999972</v>
      </c>
      <c r="H6" s="1030">
        <f>SUM(H7:H26)</f>
        <v>47924129</v>
      </c>
      <c r="I6" s="1030">
        <f>SUM(I7:I26)</f>
        <v>44681008</v>
      </c>
      <c r="J6" s="1033">
        <f>ROUND(I6/E6,5)*100</f>
        <v>103.952</v>
      </c>
      <c r="K6" s="1033">
        <v>100</v>
      </c>
      <c r="L6" s="1030">
        <f>SUM(L7:L26)</f>
        <v>50497485</v>
      </c>
      <c r="M6" s="1030">
        <f>SUM(M7:M26)</f>
        <v>46627440</v>
      </c>
      <c r="N6" s="1033">
        <f>ROUND(M6/I6,5)*100</f>
        <v>104.35600000000001</v>
      </c>
      <c r="O6" s="1033">
        <f>M6/M6*100</f>
        <v>100</v>
      </c>
      <c r="P6" s="1034">
        <f>SUM(P7:P26)</f>
        <v>57832708</v>
      </c>
      <c r="Q6" s="1034">
        <f>SUM(Q7:Q26)</f>
        <v>53533830</v>
      </c>
      <c r="R6" s="1035">
        <f>ROUND(Q6/M6,5)*100</f>
        <v>114.812</v>
      </c>
      <c r="S6" s="1036">
        <f>Q6/Q6*100</f>
        <v>100</v>
      </c>
    </row>
    <row r="7" spans="1:19" ht="26.25" customHeight="1" x14ac:dyDescent="0.15">
      <c r="A7" s="658">
        <v>13509102</v>
      </c>
      <c r="B7" s="514"/>
      <c r="C7" s="580" t="s">
        <v>37</v>
      </c>
      <c r="D7" s="658">
        <v>13741360</v>
      </c>
      <c r="E7" s="658">
        <v>13984803</v>
      </c>
      <c r="F7" s="974">
        <f t="shared" ref="F7:F33" si="0">ROUND(E7/A7,5)*100</f>
        <v>103.521</v>
      </c>
      <c r="G7" s="1038">
        <f>E7/E6*100</f>
        <v>32.536066336262152</v>
      </c>
      <c r="H7" s="658">
        <v>13952613</v>
      </c>
      <c r="I7" s="658">
        <v>14333664</v>
      </c>
      <c r="J7" s="1038">
        <f>ROUND(I7/E7,5)*100</f>
        <v>102.495</v>
      </c>
      <c r="K7" s="1038">
        <f>I7/I6*100</f>
        <v>32.079992465702659</v>
      </c>
      <c r="L7" s="658">
        <v>13815424</v>
      </c>
      <c r="M7" s="658">
        <v>14088234</v>
      </c>
      <c r="N7" s="1038">
        <f>ROUND(M7/I7,5)*100</f>
        <v>98.287999999999997</v>
      </c>
      <c r="O7" s="1038">
        <f>M7/M6*100</f>
        <v>30.214470277587619</v>
      </c>
      <c r="P7" s="1039">
        <v>13301828</v>
      </c>
      <c r="Q7" s="1039">
        <v>13505815</v>
      </c>
      <c r="R7" s="1040">
        <f>ROUND(Q7/M7,5)*100</f>
        <v>95.866</v>
      </c>
      <c r="S7" s="1041">
        <v>25.22</v>
      </c>
    </row>
    <row r="8" spans="1:19" ht="26.25" customHeight="1" x14ac:dyDescent="0.15">
      <c r="A8" s="658">
        <v>181781</v>
      </c>
      <c r="B8" s="514"/>
      <c r="C8" s="580" t="s">
        <v>38</v>
      </c>
      <c r="D8" s="658">
        <v>183465</v>
      </c>
      <c r="E8" s="658">
        <v>173061</v>
      </c>
      <c r="F8" s="974">
        <f t="shared" si="0"/>
        <v>95.203000000000003</v>
      </c>
      <c r="G8" s="1038">
        <f>E8/E6*100</f>
        <v>0.40263164066164281</v>
      </c>
      <c r="H8" s="658">
        <v>172199</v>
      </c>
      <c r="I8" s="658">
        <v>164562</v>
      </c>
      <c r="J8" s="1038">
        <f t="shared" ref="J8:J14" si="1">ROUND(I8/E8,5)*100</f>
        <v>95.088999999999999</v>
      </c>
      <c r="K8" s="1038">
        <f>I8/I6*100</f>
        <v>0.36830413494700032</v>
      </c>
      <c r="L8" s="658">
        <v>168066</v>
      </c>
      <c r="M8" s="658">
        <v>172753</v>
      </c>
      <c r="N8" s="1038">
        <f t="shared" ref="N8:N14" si="2">ROUND(M8/I8,5)*100</f>
        <v>104.977</v>
      </c>
      <c r="O8" s="1038">
        <f>M8/M6*100</f>
        <v>0.37049642871236338</v>
      </c>
      <c r="P8" s="1039">
        <v>168778</v>
      </c>
      <c r="Q8" s="1039">
        <v>177231</v>
      </c>
      <c r="R8" s="1040">
        <f t="shared" ref="R8:R14" si="3">ROUND(Q8/M8,5)*100</f>
        <v>102.592</v>
      </c>
      <c r="S8" s="1041">
        <f t="shared" ref="S8:S26" si="4">Q8/$Q$6*100</f>
        <v>0.33106355364448986</v>
      </c>
    </row>
    <row r="9" spans="1:19" ht="26.25" customHeight="1" x14ac:dyDescent="0.15">
      <c r="A9" s="658">
        <v>58031</v>
      </c>
      <c r="B9" s="514"/>
      <c r="C9" s="580" t="s">
        <v>39</v>
      </c>
      <c r="D9" s="658">
        <v>28462</v>
      </c>
      <c r="E9" s="658">
        <v>26376</v>
      </c>
      <c r="F9" s="974">
        <f t="shared" si="0"/>
        <v>45.451999999999998</v>
      </c>
      <c r="G9" s="1038">
        <f>E9/E6*100</f>
        <v>6.1364560207623271E-2</v>
      </c>
      <c r="H9" s="658">
        <v>22227</v>
      </c>
      <c r="I9" s="658">
        <v>21334</v>
      </c>
      <c r="J9" s="1038">
        <f t="shared" si="1"/>
        <v>80.884</v>
      </c>
      <c r="K9" s="1038">
        <f>I9/I6*100</f>
        <v>4.7747356102619709E-2</v>
      </c>
      <c r="L9" s="658">
        <v>18988</v>
      </c>
      <c r="M9" s="658">
        <v>17980</v>
      </c>
      <c r="N9" s="1038">
        <f t="shared" si="2"/>
        <v>84.279000000000011</v>
      </c>
      <c r="O9" s="1038">
        <f>M9/M6*100</f>
        <v>3.8560984690559894E-2</v>
      </c>
      <c r="P9" s="1039">
        <v>9953</v>
      </c>
      <c r="Q9" s="1039">
        <v>10571</v>
      </c>
      <c r="R9" s="1040">
        <f t="shared" si="3"/>
        <v>58.792999999999992</v>
      </c>
      <c r="S9" s="1041">
        <f t="shared" si="4"/>
        <v>1.9746392141193708E-2</v>
      </c>
    </row>
    <row r="10" spans="1:19" ht="26.25" customHeight="1" x14ac:dyDescent="0.15">
      <c r="A10" s="658">
        <v>9171</v>
      </c>
      <c r="B10" s="514"/>
      <c r="C10" s="580" t="s">
        <v>40</v>
      </c>
      <c r="D10" s="658">
        <v>11290</v>
      </c>
      <c r="E10" s="658">
        <v>18772</v>
      </c>
      <c r="F10" s="974">
        <f t="shared" si="0"/>
        <v>204.68899999999999</v>
      </c>
      <c r="G10" s="1038">
        <f>E10/E6*100</f>
        <v>4.3673624667026997E-2</v>
      </c>
      <c r="H10" s="658">
        <v>29652</v>
      </c>
      <c r="I10" s="658">
        <v>31761</v>
      </c>
      <c r="J10" s="1038">
        <f t="shared" si="1"/>
        <v>169.19299999999998</v>
      </c>
      <c r="K10" s="1038">
        <f>I10/I6*100</f>
        <v>7.1083893183430419E-2</v>
      </c>
      <c r="L10" s="658">
        <v>36841</v>
      </c>
      <c r="M10" s="658">
        <v>36024</v>
      </c>
      <c r="N10" s="1038">
        <f t="shared" si="2"/>
        <v>113.422</v>
      </c>
      <c r="O10" s="1038">
        <f>M10/M6*100</f>
        <v>7.7259227613611217E-2</v>
      </c>
      <c r="P10" s="1039">
        <v>28255</v>
      </c>
      <c r="Q10" s="1039">
        <v>17300</v>
      </c>
      <c r="R10" s="1040">
        <f t="shared" si="3"/>
        <v>48.024000000000001</v>
      </c>
      <c r="S10" s="1041">
        <f t="shared" si="4"/>
        <v>3.2316014004602323E-2</v>
      </c>
    </row>
    <row r="11" spans="1:19" ht="26.25" customHeight="1" x14ac:dyDescent="0.15">
      <c r="A11" s="658">
        <v>2413</v>
      </c>
      <c r="B11" s="514"/>
      <c r="C11" s="1042" t="s">
        <v>41</v>
      </c>
      <c r="D11" s="658">
        <v>22416</v>
      </c>
      <c r="E11" s="658">
        <v>30797</v>
      </c>
      <c r="F11" s="974">
        <f t="shared" si="0"/>
        <v>1276.2950000000001</v>
      </c>
      <c r="G11" s="1038">
        <f>E11/E6*100</f>
        <v>7.165015016356438E-2</v>
      </c>
      <c r="H11" s="658">
        <v>25920</v>
      </c>
      <c r="I11" s="658">
        <v>23884</v>
      </c>
      <c r="J11" s="1038">
        <f t="shared" si="1"/>
        <v>77.553000000000011</v>
      </c>
      <c r="K11" s="1038">
        <f>I11/I6*100</f>
        <v>5.3454478914173112E-2</v>
      </c>
      <c r="L11" s="658">
        <v>31495</v>
      </c>
      <c r="M11" s="658">
        <v>28931</v>
      </c>
      <c r="N11" s="1038">
        <f t="shared" si="2"/>
        <v>121.13100000000001</v>
      </c>
      <c r="O11" s="1038">
        <f>M11/M6*100</f>
        <v>6.2047155065772436E-2</v>
      </c>
      <c r="P11" s="1039">
        <v>30173</v>
      </c>
      <c r="Q11" s="1039">
        <v>13659</v>
      </c>
      <c r="R11" s="1040">
        <f t="shared" si="3"/>
        <v>47.211999999999996</v>
      </c>
      <c r="S11" s="1041">
        <f t="shared" si="4"/>
        <v>2.5514707242130816E-2</v>
      </c>
    </row>
    <row r="12" spans="1:19" ht="26.25" customHeight="1" x14ac:dyDescent="0.15">
      <c r="A12" s="658">
        <v>960977</v>
      </c>
      <c r="B12" s="514"/>
      <c r="C12" s="580" t="s">
        <v>42</v>
      </c>
      <c r="D12" s="658">
        <v>942248</v>
      </c>
      <c r="E12" s="658">
        <v>942248</v>
      </c>
      <c r="F12" s="974">
        <f t="shared" si="0"/>
        <v>98.051000000000002</v>
      </c>
      <c r="G12" s="1038">
        <f>E12/E6*100</f>
        <v>2.1921684154728776</v>
      </c>
      <c r="H12" s="658">
        <v>1139286</v>
      </c>
      <c r="I12" s="658">
        <v>1122142</v>
      </c>
      <c r="J12" s="1038">
        <f t="shared" si="1"/>
        <v>119.092</v>
      </c>
      <c r="K12" s="1038">
        <f>I12/I6*100</f>
        <v>2.5114518454910417</v>
      </c>
      <c r="L12" s="658">
        <v>1846826</v>
      </c>
      <c r="M12" s="658">
        <v>1968363</v>
      </c>
      <c r="N12" s="1038">
        <f t="shared" si="2"/>
        <v>175.411</v>
      </c>
      <c r="O12" s="1038">
        <f>M12/M6*100</f>
        <v>4.2214691606487511</v>
      </c>
      <c r="P12" s="1039">
        <v>1781276</v>
      </c>
      <c r="Q12" s="1039">
        <v>1781276</v>
      </c>
      <c r="R12" s="1040">
        <f t="shared" si="3"/>
        <v>90.495000000000005</v>
      </c>
      <c r="S12" s="1041">
        <f t="shared" si="4"/>
        <v>3.327383824396648</v>
      </c>
    </row>
    <row r="13" spans="1:19" ht="26.25" customHeight="1" x14ac:dyDescent="0.15">
      <c r="A13" s="658">
        <v>37391</v>
      </c>
      <c r="B13" s="514"/>
      <c r="C13" s="580" t="s">
        <v>43</v>
      </c>
      <c r="D13" s="658">
        <v>41308</v>
      </c>
      <c r="E13" s="658">
        <v>36626</v>
      </c>
      <c r="F13" s="974">
        <f t="shared" si="0"/>
        <v>97.953999999999994</v>
      </c>
      <c r="G13" s="1038">
        <f>E13/E6*100</f>
        <v>8.521149462255119E-2</v>
      </c>
      <c r="H13" s="658">
        <v>15587</v>
      </c>
      <c r="I13" s="658">
        <v>15792</v>
      </c>
      <c r="J13" s="1038">
        <f t="shared" si="1"/>
        <v>43.116999999999997</v>
      </c>
      <c r="K13" s="1038">
        <f>I13/I6*100</f>
        <v>3.5343875858843653E-2</v>
      </c>
      <c r="L13" s="658">
        <v>32278</v>
      </c>
      <c r="M13" s="658">
        <v>30233</v>
      </c>
      <c r="N13" s="1038">
        <f t="shared" si="2"/>
        <v>191.44499999999999</v>
      </c>
      <c r="O13" s="1038">
        <f>M13/M6*100</f>
        <v>6.4839502233019874E-2</v>
      </c>
      <c r="P13" s="1039">
        <v>34905</v>
      </c>
      <c r="Q13" s="1039">
        <v>33416</v>
      </c>
      <c r="R13" s="1040">
        <f>ROUND(Q13/M13,5)*100</f>
        <v>110.52800000000001</v>
      </c>
      <c r="S13" s="1041">
        <f t="shared" si="4"/>
        <v>6.2420342426461925E-2</v>
      </c>
    </row>
    <row r="14" spans="1:19" ht="26.25" customHeight="1" x14ac:dyDescent="0.15">
      <c r="A14" s="658">
        <v>513341</v>
      </c>
      <c r="B14" s="514"/>
      <c r="C14" s="1043" t="s">
        <v>44</v>
      </c>
      <c r="D14" s="658">
        <v>513341</v>
      </c>
      <c r="E14" s="658">
        <v>503286</v>
      </c>
      <c r="F14" s="974">
        <f t="shared" si="0"/>
        <v>98.040999999999997</v>
      </c>
      <c r="G14" s="1038">
        <f>E14/E6*100</f>
        <v>1.1709100716050156</v>
      </c>
      <c r="H14" s="658">
        <v>492532</v>
      </c>
      <c r="I14" s="658">
        <v>492532</v>
      </c>
      <c r="J14" s="1038">
        <f t="shared" si="1"/>
        <v>97.863</v>
      </c>
      <c r="K14" s="1038">
        <f>I14/I6*100</f>
        <v>1.1023296520078507</v>
      </c>
      <c r="L14" s="658">
        <v>481315</v>
      </c>
      <c r="M14" s="658">
        <v>481315</v>
      </c>
      <c r="N14" s="1038">
        <f t="shared" si="2"/>
        <v>97.722999999999999</v>
      </c>
      <c r="O14" s="1038">
        <f>M14/M6*100</f>
        <v>1.0322569714314147</v>
      </c>
      <c r="P14" s="1039">
        <v>477377</v>
      </c>
      <c r="Q14" s="1039">
        <v>477377</v>
      </c>
      <c r="R14" s="1040">
        <f t="shared" si="3"/>
        <v>99.182000000000002</v>
      </c>
      <c r="S14" s="1041">
        <f t="shared" si="4"/>
        <v>0.89172958482514697</v>
      </c>
    </row>
    <row r="15" spans="1:19" ht="26.25" customHeight="1" x14ac:dyDescent="0.15">
      <c r="A15" s="658">
        <v>5156009</v>
      </c>
      <c r="B15" s="514"/>
      <c r="C15" s="1043" t="s">
        <v>45</v>
      </c>
      <c r="D15" s="658">
        <v>4778528</v>
      </c>
      <c r="E15" s="658">
        <v>4928154</v>
      </c>
      <c r="F15" s="974">
        <f t="shared" si="0"/>
        <v>95.581000000000003</v>
      </c>
      <c r="G15" s="1038">
        <f>E15/E6*100</f>
        <v>11.465499046308745</v>
      </c>
      <c r="H15" s="658">
        <v>4905077</v>
      </c>
      <c r="I15" s="658">
        <v>4992348</v>
      </c>
      <c r="J15" s="1038">
        <f>ROUND(I15/E15,5)*100</f>
        <v>101.30300000000001</v>
      </c>
      <c r="K15" s="1038">
        <f>I15/I6*100</f>
        <v>11.173311040789411</v>
      </c>
      <c r="L15" s="658">
        <v>4684019</v>
      </c>
      <c r="M15" s="658">
        <v>4789826</v>
      </c>
      <c r="N15" s="1038">
        <f>ROUND(M15/I15,5)*100</f>
        <v>95.942999999999998</v>
      </c>
      <c r="O15" s="1038">
        <f>M15/M6*100</f>
        <v>10.272547667210553</v>
      </c>
      <c r="P15" s="1039">
        <v>5004285</v>
      </c>
      <c r="Q15" s="1039">
        <v>5000241</v>
      </c>
      <c r="R15" s="1040">
        <f>ROUND(Q15/M15,5)*100</f>
        <v>104.393</v>
      </c>
      <c r="S15" s="1041">
        <f t="shared" si="4"/>
        <v>9.3403386232593473</v>
      </c>
    </row>
    <row r="16" spans="1:19" ht="26.25" customHeight="1" x14ac:dyDescent="0.15">
      <c r="A16" s="658">
        <v>18008</v>
      </c>
      <c r="B16" s="514"/>
      <c r="C16" s="1044" t="s">
        <v>46</v>
      </c>
      <c r="D16" s="658">
        <v>16500</v>
      </c>
      <c r="E16" s="658">
        <v>17739</v>
      </c>
      <c r="F16" s="974">
        <f t="shared" si="0"/>
        <v>98.506</v>
      </c>
      <c r="G16" s="1038">
        <f>E16/E6*100</f>
        <v>4.1270318984039635E-2</v>
      </c>
      <c r="H16" s="658">
        <v>17500</v>
      </c>
      <c r="I16" s="658">
        <v>16566</v>
      </c>
      <c r="J16" s="1038">
        <f>ROUND(I16/E16,5)*100</f>
        <v>93.387</v>
      </c>
      <c r="K16" s="1038">
        <f>I16/I6*100</f>
        <v>3.707615548870339E-2</v>
      </c>
      <c r="L16" s="658">
        <v>17000</v>
      </c>
      <c r="M16" s="658">
        <v>17832</v>
      </c>
      <c r="N16" s="1038">
        <f>ROUND(M16/I16,5)*100</f>
        <v>107.642</v>
      </c>
      <c r="O16" s="1038">
        <f>M16/M6*100</f>
        <v>3.8243575027923471E-2</v>
      </c>
      <c r="P16" s="1039">
        <v>17500</v>
      </c>
      <c r="Q16" s="1039">
        <v>16276</v>
      </c>
      <c r="R16" s="1040">
        <f>ROUND(Q16/M16,5)*100</f>
        <v>91.274000000000001</v>
      </c>
      <c r="S16" s="1041">
        <f t="shared" si="4"/>
        <v>3.0403204851959967E-2</v>
      </c>
    </row>
    <row r="17" spans="1:19" ht="26.25" customHeight="1" x14ac:dyDescent="0.15">
      <c r="A17" s="658">
        <v>634893</v>
      </c>
      <c r="B17" s="514"/>
      <c r="C17" s="580" t="s">
        <v>47</v>
      </c>
      <c r="D17" s="658">
        <v>653495</v>
      </c>
      <c r="E17" s="658">
        <v>646415</v>
      </c>
      <c r="F17" s="974">
        <f t="shared" si="0"/>
        <v>101.81500000000001</v>
      </c>
      <c r="G17" s="1038">
        <f>E17/E6*100</f>
        <v>1.503904010714695</v>
      </c>
      <c r="H17" s="658">
        <v>714396</v>
      </c>
      <c r="I17" s="658">
        <v>671139</v>
      </c>
      <c r="J17" s="1038">
        <f>ROUND(I17/E17,5)*100</f>
        <v>103.82499999999999</v>
      </c>
      <c r="K17" s="1038">
        <f>I17/I6*100</f>
        <v>1.5020677241659364</v>
      </c>
      <c r="L17" s="658">
        <v>665902</v>
      </c>
      <c r="M17" s="658">
        <v>604689</v>
      </c>
      <c r="N17" s="1038">
        <f t="shared" ref="N17:N27" si="5">ROUND(M17/I17,5)*100</f>
        <v>90.09899999999999</v>
      </c>
      <c r="O17" s="1038">
        <f>M17/M6*100</f>
        <v>1.296852239796995</v>
      </c>
      <c r="P17" s="1039">
        <v>640036</v>
      </c>
      <c r="Q17" s="1039">
        <v>602423</v>
      </c>
      <c r="R17" s="1040">
        <f t="shared" ref="R17:R33" si="6">ROUND(Q17/M17,5)*100</f>
        <v>99.625</v>
      </c>
      <c r="S17" s="1041">
        <f t="shared" si="4"/>
        <v>1.1253127228147137</v>
      </c>
    </row>
    <row r="18" spans="1:19" ht="26.25" customHeight="1" x14ac:dyDescent="0.15">
      <c r="A18" s="658">
        <v>506807</v>
      </c>
      <c r="B18" s="514"/>
      <c r="C18" s="580" t="s">
        <v>48</v>
      </c>
      <c r="D18" s="658">
        <v>478117</v>
      </c>
      <c r="E18" s="658">
        <v>508853</v>
      </c>
      <c r="F18" s="974">
        <f t="shared" si="0"/>
        <v>100.40400000000001</v>
      </c>
      <c r="G18" s="1038">
        <f>E18/E6*100</f>
        <v>1.1838618651550548</v>
      </c>
      <c r="H18" s="658">
        <v>508539</v>
      </c>
      <c r="I18" s="658">
        <v>521480</v>
      </c>
      <c r="J18" s="1038">
        <f t="shared" ref="J18:J29" si="7">ROUND(I18/E18,5)*100</f>
        <v>102.48099999999999</v>
      </c>
      <c r="K18" s="1038">
        <f>I18/I6*100</f>
        <v>1.1671178053995559</v>
      </c>
      <c r="L18" s="658">
        <v>621362</v>
      </c>
      <c r="M18" s="658">
        <v>610398</v>
      </c>
      <c r="N18" s="1038">
        <f t="shared" si="5"/>
        <v>117.05099999999999</v>
      </c>
      <c r="O18" s="1038">
        <f>M18/M6*100</f>
        <v>1.3090961030672068</v>
      </c>
      <c r="P18" s="1039">
        <v>651686</v>
      </c>
      <c r="Q18" s="1039">
        <v>632884</v>
      </c>
      <c r="R18" s="1040">
        <f t="shared" si="6"/>
        <v>103.684</v>
      </c>
      <c r="S18" s="1041">
        <f t="shared" si="4"/>
        <v>1.1822131911727594</v>
      </c>
    </row>
    <row r="19" spans="1:19" ht="26.25" customHeight="1" x14ac:dyDescent="0.15">
      <c r="A19" s="658">
        <v>8269045</v>
      </c>
      <c r="B19" s="514"/>
      <c r="C19" s="580" t="s">
        <v>49</v>
      </c>
      <c r="D19" s="658">
        <v>9446940</v>
      </c>
      <c r="E19" s="658">
        <v>8861903</v>
      </c>
      <c r="F19" s="974">
        <f t="shared" si="0"/>
        <v>107.17000000000002</v>
      </c>
      <c r="G19" s="1038">
        <f>E19/E6*100</f>
        <v>20.617484842190525</v>
      </c>
      <c r="H19" s="658">
        <v>10795769</v>
      </c>
      <c r="I19" s="658">
        <v>10447629</v>
      </c>
      <c r="J19" s="1038">
        <f t="shared" si="7"/>
        <v>117.89400000000001</v>
      </c>
      <c r="K19" s="1038">
        <f>I19/I6*100</f>
        <v>23.382706585312487</v>
      </c>
      <c r="L19" s="658">
        <v>10639242</v>
      </c>
      <c r="M19" s="658">
        <v>9472689</v>
      </c>
      <c r="N19" s="1038">
        <f t="shared" si="5"/>
        <v>90.668000000000006</v>
      </c>
      <c r="O19" s="1038">
        <f>M19/M6*100</f>
        <v>20.315696079390161</v>
      </c>
      <c r="P19" s="1039">
        <v>12789479</v>
      </c>
      <c r="Q19" s="1039">
        <v>11133970</v>
      </c>
      <c r="R19" s="1040">
        <f t="shared" si="6"/>
        <v>117.53800000000001</v>
      </c>
      <c r="S19" s="1041">
        <f t="shared" si="4"/>
        <v>20.798007540278736</v>
      </c>
    </row>
    <row r="20" spans="1:19" ht="26.25" customHeight="1" x14ac:dyDescent="0.15">
      <c r="A20" s="658">
        <v>5198500</v>
      </c>
      <c r="B20" s="514"/>
      <c r="C20" s="580" t="s">
        <v>50</v>
      </c>
      <c r="D20" s="658">
        <v>7509936</v>
      </c>
      <c r="E20" s="658">
        <v>6095910</v>
      </c>
      <c r="F20" s="974">
        <f t="shared" si="0"/>
        <v>117.26300000000001</v>
      </c>
      <c r="G20" s="1038">
        <f>E20/E6*100</f>
        <v>14.182318631151533</v>
      </c>
      <c r="H20" s="658">
        <v>8070837</v>
      </c>
      <c r="I20" s="658">
        <v>6429495</v>
      </c>
      <c r="J20" s="1038">
        <f t="shared" si="7"/>
        <v>105.47200000000001</v>
      </c>
      <c r="K20" s="1038">
        <f>I20/I6*100</f>
        <v>14.389771600497465</v>
      </c>
      <c r="L20" s="658">
        <v>9811137</v>
      </c>
      <c r="M20" s="658">
        <v>7929475</v>
      </c>
      <c r="N20" s="1038">
        <f t="shared" si="5"/>
        <v>123.33000000000001</v>
      </c>
      <c r="O20" s="1038">
        <f>M20/M6*100</f>
        <v>17.006026923202302</v>
      </c>
      <c r="P20" s="1039">
        <v>11736900</v>
      </c>
      <c r="Q20" s="1039">
        <v>9620428</v>
      </c>
      <c r="R20" s="1040">
        <f t="shared" si="6"/>
        <v>121.32499999999999</v>
      </c>
      <c r="S20" s="1041">
        <f t="shared" si="4"/>
        <v>17.970744854235164</v>
      </c>
    </row>
    <row r="21" spans="1:19" ht="26.25" customHeight="1" x14ac:dyDescent="0.15">
      <c r="A21" s="658">
        <v>1018925</v>
      </c>
      <c r="B21" s="514"/>
      <c r="C21" s="580" t="s">
        <v>51</v>
      </c>
      <c r="D21" s="658">
        <v>890371</v>
      </c>
      <c r="E21" s="658">
        <v>892762</v>
      </c>
      <c r="F21" s="974">
        <f t="shared" si="0"/>
        <v>87.617999999999995</v>
      </c>
      <c r="G21" s="1038">
        <f>E21/E6*100</f>
        <v>2.0770377426477924</v>
      </c>
      <c r="H21" s="658">
        <v>134203</v>
      </c>
      <c r="I21" s="658">
        <v>243101</v>
      </c>
      <c r="J21" s="1038">
        <f t="shared" si="7"/>
        <v>27.229999999999997</v>
      </c>
      <c r="K21" s="1038">
        <f>I21/I6*100</f>
        <v>0.54408127945546791</v>
      </c>
      <c r="L21" s="658">
        <v>33588</v>
      </c>
      <c r="M21" s="658">
        <v>35834</v>
      </c>
      <c r="N21" s="1038">
        <f t="shared" si="5"/>
        <v>14.74</v>
      </c>
      <c r="O21" s="1038">
        <f>M21/M6*100</f>
        <v>7.6851742235902284E-2</v>
      </c>
      <c r="P21" s="1039">
        <v>214594</v>
      </c>
      <c r="Q21" s="1039">
        <v>224346</v>
      </c>
      <c r="R21" s="1040">
        <f t="shared" si="6"/>
        <v>626.06999999999994</v>
      </c>
      <c r="S21" s="1041">
        <f t="shared" si="4"/>
        <v>0.41907332242060769</v>
      </c>
    </row>
    <row r="22" spans="1:19" ht="26.25" customHeight="1" x14ac:dyDescent="0.15">
      <c r="A22" s="658">
        <v>14336</v>
      </c>
      <c r="B22" s="514"/>
      <c r="C22" s="580" t="s">
        <v>52</v>
      </c>
      <c r="D22" s="658">
        <v>21683</v>
      </c>
      <c r="E22" s="658">
        <v>28140</v>
      </c>
      <c r="F22" s="974">
        <f t="shared" si="0"/>
        <v>196.28900000000002</v>
      </c>
      <c r="G22" s="1038">
        <f>E22/E6*100</f>
        <v>6.5468559457177708E-2</v>
      </c>
      <c r="H22" s="658">
        <v>8569</v>
      </c>
      <c r="I22" s="658">
        <v>10903</v>
      </c>
      <c r="J22" s="1038">
        <f t="shared" si="7"/>
        <v>38.746000000000002</v>
      </c>
      <c r="K22" s="1038">
        <f>I22/I6*100</f>
        <v>2.4401866672300678E-2</v>
      </c>
      <c r="L22" s="658">
        <v>38217</v>
      </c>
      <c r="M22" s="658">
        <v>43194</v>
      </c>
      <c r="N22" s="1038">
        <f t="shared" si="5"/>
        <v>396.166</v>
      </c>
      <c r="O22" s="1038">
        <f>M22/M6*100</f>
        <v>9.2636438972416232E-2</v>
      </c>
      <c r="P22" s="1039">
        <v>103505</v>
      </c>
      <c r="Q22" s="1039">
        <v>108699</v>
      </c>
      <c r="R22" s="1040">
        <f t="shared" si="6"/>
        <v>251.65299999999999</v>
      </c>
      <c r="S22" s="1041">
        <f t="shared" si="4"/>
        <v>0.20304730672174959</v>
      </c>
    </row>
    <row r="23" spans="1:19" ht="26.25" customHeight="1" x14ac:dyDescent="0.15">
      <c r="A23" s="658">
        <v>1978787</v>
      </c>
      <c r="B23" s="514"/>
      <c r="C23" s="580" t="s">
        <v>53</v>
      </c>
      <c r="D23" s="658">
        <v>652794</v>
      </c>
      <c r="E23" s="658">
        <v>194520</v>
      </c>
      <c r="F23" s="974">
        <f t="shared" si="0"/>
        <v>9.83</v>
      </c>
      <c r="G23" s="1038">
        <f>E23/E6*100</f>
        <v>0.45255665194066125</v>
      </c>
      <c r="H23" s="658">
        <v>1921460</v>
      </c>
      <c r="I23" s="658">
        <v>570559</v>
      </c>
      <c r="J23" s="1038">
        <f t="shared" si="7"/>
        <v>293.31599999999997</v>
      </c>
      <c r="K23" s="1038">
        <f>I23/I6*100</f>
        <v>1.2769608957792535</v>
      </c>
      <c r="L23" s="658">
        <v>2177514</v>
      </c>
      <c r="M23" s="658">
        <v>1437968</v>
      </c>
      <c r="N23" s="1038">
        <f t="shared" si="5"/>
        <v>252.02800000000002</v>
      </c>
      <c r="O23" s="1038">
        <f>M23/M6*100</f>
        <v>3.0839522821754746</v>
      </c>
      <c r="P23" s="1039">
        <v>5310903</v>
      </c>
      <c r="Q23" s="1039">
        <v>5061737</v>
      </c>
      <c r="R23" s="1040">
        <f t="shared" si="6"/>
        <v>352.00599999999997</v>
      </c>
      <c r="S23" s="1041">
        <f t="shared" si="4"/>
        <v>9.4552117791684243</v>
      </c>
    </row>
    <row r="24" spans="1:19" ht="26.25" customHeight="1" x14ac:dyDescent="0.15">
      <c r="A24" s="658">
        <v>1281342</v>
      </c>
      <c r="B24" s="514"/>
      <c r="C24" s="580" t="s">
        <v>54</v>
      </c>
      <c r="D24" s="658">
        <v>1608334</v>
      </c>
      <c r="E24" s="658">
        <v>1608335</v>
      </c>
      <c r="F24" s="974">
        <f t="shared" si="0"/>
        <v>125.52000000000001</v>
      </c>
      <c r="G24" s="1038">
        <f>E24/E6*100</f>
        <v>3.7418399280227397</v>
      </c>
      <c r="H24" s="658">
        <v>1192160</v>
      </c>
      <c r="I24" s="658">
        <v>1192160</v>
      </c>
      <c r="J24" s="1038">
        <f t="shared" si="7"/>
        <v>74.123999999999995</v>
      </c>
      <c r="K24" s="1038">
        <f>I24/I6*100</f>
        <v>2.6681582474594125</v>
      </c>
      <c r="L24" s="658">
        <v>1057317</v>
      </c>
      <c r="M24" s="658">
        <v>1057317</v>
      </c>
      <c r="N24" s="1038">
        <f t="shared" si="5"/>
        <v>88.688999999999993</v>
      </c>
      <c r="O24" s="1038">
        <f>M24/M6*100</f>
        <v>2.2675853531740109</v>
      </c>
      <c r="P24" s="1039">
        <v>1335927</v>
      </c>
      <c r="Q24" s="1039">
        <v>1335927</v>
      </c>
      <c r="R24" s="1040">
        <f t="shared" si="6"/>
        <v>126.35099999999998</v>
      </c>
      <c r="S24" s="1041">
        <f t="shared" si="4"/>
        <v>2.4954818289668421</v>
      </c>
    </row>
    <row r="25" spans="1:19" ht="26.25" customHeight="1" x14ac:dyDescent="0.15">
      <c r="A25" s="658">
        <v>330147</v>
      </c>
      <c r="B25" s="514"/>
      <c r="C25" s="580" t="s">
        <v>55</v>
      </c>
      <c r="D25" s="658">
        <v>315376</v>
      </c>
      <c r="E25" s="658">
        <v>382644</v>
      </c>
      <c r="F25" s="974">
        <f t="shared" si="0"/>
        <v>115.90100000000001</v>
      </c>
      <c r="G25" s="1038">
        <f>E25/E6*100</f>
        <v>0.89023281680640742</v>
      </c>
      <c r="H25" s="658">
        <v>309322</v>
      </c>
      <c r="I25" s="658">
        <v>344076</v>
      </c>
      <c r="J25" s="1038">
        <f t="shared" si="7"/>
        <v>89.920999999999992</v>
      </c>
      <c r="K25" s="1038">
        <f>I25/I6*100</f>
        <v>0.77007215235609716</v>
      </c>
      <c r="L25" s="658">
        <v>903236</v>
      </c>
      <c r="M25" s="658">
        <v>969153</v>
      </c>
      <c r="N25" s="1038">
        <f t="shared" si="5"/>
        <v>281.66800000000001</v>
      </c>
      <c r="O25" s="1038">
        <f>M25/M6*100</f>
        <v>2.0785035592775412</v>
      </c>
      <c r="P25" s="1039">
        <v>488379</v>
      </c>
      <c r="Q25" s="1039">
        <v>485985</v>
      </c>
      <c r="R25" s="1040">
        <f t="shared" si="6"/>
        <v>50.144999999999996</v>
      </c>
      <c r="S25" s="1041">
        <f t="shared" si="4"/>
        <v>0.90780913676454678</v>
      </c>
    </row>
    <row r="26" spans="1:19" ht="26.25" customHeight="1" x14ac:dyDescent="0.15">
      <c r="A26" s="658">
        <v>3243446</v>
      </c>
      <c r="B26" s="514"/>
      <c r="C26" s="580" t="s">
        <v>56</v>
      </c>
      <c r="D26" s="658">
        <v>3580520</v>
      </c>
      <c r="E26" s="658">
        <v>3101120</v>
      </c>
      <c r="F26" s="974">
        <f t="shared" si="0"/>
        <v>95.611999999999995</v>
      </c>
      <c r="G26" s="1038">
        <f>E26/E6*100</f>
        <v>7.2148492929581698</v>
      </c>
      <c r="H26" s="658">
        <v>3496281</v>
      </c>
      <c r="I26" s="658">
        <v>3035881</v>
      </c>
      <c r="J26" s="1038">
        <f t="shared" si="7"/>
        <v>97.896000000000001</v>
      </c>
      <c r="K26" s="1038">
        <v>6.8</v>
      </c>
      <c r="L26" s="658">
        <v>3417718</v>
      </c>
      <c r="M26" s="658">
        <v>2835232</v>
      </c>
      <c r="N26" s="1038">
        <f t="shared" si="5"/>
        <v>93.391000000000005</v>
      </c>
      <c r="O26" s="1038">
        <v>6.08</v>
      </c>
      <c r="P26" s="1039">
        <v>3706969</v>
      </c>
      <c r="Q26" s="1039">
        <v>3294269</v>
      </c>
      <c r="R26" s="1040">
        <f t="shared" si="6"/>
        <v>116.19</v>
      </c>
      <c r="S26" s="1041">
        <f t="shared" si="4"/>
        <v>6.153620990689439</v>
      </c>
    </row>
    <row r="27" spans="1:19" ht="26.25" customHeight="1" x14ac:dyDescent="0.15">
      <c r="A27" s="658">
        <f>SUM(A28:A33)</f>
        <v>24385574</v>
      </c>
      <c r="B27" s="699" t="s">
        <v>57</v>
      </c>
      <c r="C27" s="700"/>
      <c r="D27" s="658">
        <f>SUM(D28:D33)</f>
        <v>26144029</v>
      </c>
      <c r="E27" s="658">
        <f>SUM(E28:E33)</f>
        <v>24027068</v>
      </c>
      <c r="F27" s="974">
        <f t="shared" si="0"/>
        <v>98.53</v>
      </c>
      <c r="G27" s="1038">
        <f>SUM(G28:G33)</f>
        <v>100.00000000000001</v>
      </c>
      <c r="H27" s="658">
        <f>SUM(H28:H33)</f>
        <v>26837630</v>
      </c>
      <c r="I27" s="658">
        <f>SUM(I28:I33)</f>
        <v>24878165</v>
      </c>
      <c r="J27" s="1038">
        <f t="shared" si="7"/>
        <v>103.542</v>
      </c>
      <c r="K27" s="1038">
        <f>SUM(K28:K33)</f>
        <v>100</v>
      </c>
      <c r="L27" s="658">
        <f>SUM(L28:L33)</f>
        <v>29261904</v>
      </c>
      <c r="M27" s="658">
        <f>SUM(M28:M33)</f>
        <v>27450386</v>
      </c>
      <c r="N27" s="1038">
        <f t="shared" si="5"/>
        <v>110.33900000000001</v>
      </c>
      <c r="O27" s="1038">
        <f>M27/M27*100</f>
        <v>100</v>
      </c>
      <c r="P27" s="1039">
        <f>SUM(P28:P33)</f>
        <v>13845843</v>
      </c>
      <c r="Q27" s="1039">
        <f>SUM(Q28:Q33)</f>
        <v>27269877</v>
      </c>
      <c r="R27" s="1040">
        <f t="shared" si="6"/>
        <v>99.341999999999999</v>
      </c>
      <c r="S27" s="1041">
        <f>Q27/Q27*100</f>
        <v>100</v>
      </c>
    </row>
    <row r="28" spans="1:19" ht="26.25" customHeight="1" x14ac:dyDescent="0.15">
      <c r="A28" s="658">
        <v>13958729</v>
      </c>
      <c r="B28" s="514"/>
      <c r="C28" s="580" t="s">
        <v>58</v>
      </c>
      <c r="D28" s="658">
        <v>14702857</v>
      </c>
      <c r="E28" s="658">
        <v>13909492</v>
      </c>
      <c r="F28" s="974">
        <f t="shared" si="0"/>
        <v>99.646999999999991</v>
      </c>
      <c r="G28" s="1038">
        <f>E28/E27*100</f>
        <v>57.890925351357893</v>
      </c>
      <c r="H28" s="658">
        <v>15034510</v>
      </c>
      <c r="I28" s="658">
        <v>14142349</v>
      </c>
      <c r="J28" s="1038">
        <f t="shared" si="7"/>
        <v>101.67399999999999</v>
      </c>
      <c r="K28" s="1038">
        <f>I28/I27*100</f>
        <v>56.846431398778805</v>
      </c>
      <c r="L28" s="658">
        <v>17300077</v>
      </c>
      <c r="M28" s="658">
        <v>16120057</v>
      </c>
      <c r="N28" s="1038">
        <f>ROUND(M28/I28,5)*100</f>
        <v>113.98399999999999</v>
      </c>
      <c r="O28" s="1038">
        <v>58.73</v>
      </c>
      <c r="P28" s="1039">
        <v>1593932</v>
      </c>
      <c r="Q28" s="1039">
        <v>15556231</v>
      </c>
      <c r="R28" s="1040">
        <f>ROUND(Q28/M28,5)*100</f>
        <v>96.501999999999995</v>
      </c>
      <c r="S28" s="1041">
        <v>57.05</v>
      </c>
    </row>
    <row r="29" spans="1:19" ht="26.25" customHeight="1" x14ac:dyDescent="0.15">
      <c r="A29" s="658">
        <v>2070826</v>
      </c>
      <c r="B29" s="514"/>
      <c r="C29" s="1042" t="s">
        <v>59</v>
      </c>
      <c r="D29" s="658">
        <v>2584996</v>
      </c>
      <c r="E29" s="658">
        <v>1740215</v>
      </c>
      <c r="F29" s="974">
        <f t="shared" si="0"/>
        <v>84.035000000000011</v>
      </c>
      <c r="G29" s="1038">
        <f>E29/E27*100</f>
        <v>7.2427272441231692</v>
      </c>
      <c r="H29" s="658">
        <v>2702519</v>
      </c>
      <c r="I29" s="658">
        <v>1927479</v>
      </c>
      <c r="J29" s="1038">
        <f t="shared" si="7"/>
        <v>110.761</v>
      </c>
      <c r="K29" s="1038">
        <f>I29/I27*100</f>
        <v>7.7476735120938374</v>
      </c>
      <c r="L29" s="658">
        <v>2627068</v>
      </c>
      <c r="M29" s="658">
        <v>2128406</v>
      </c>
      <c r="N29" s="1038">
        <f t="shared" ref="N29" si="8">ROUND(M29/I29,5)*100</f>
        <v>110.42400000000001</v>
      </c>
      <c r="O29" s="1038">
        <f>M29/M27*100</f>
        <v>7.7536468886084151</v>
      </c>
      <c r="P29" s="1039">
        <v>2613382</v>
      </c>
      <c r="Q29" s="1039">
        <v>2236364</v>
      </c>
      <c r="R29" s="1040">
        <f t="shared" si="6"/>
        <v>105.072</v>
      </c>
      <c r="S29" s="1041">
        <f t="shared" ref="S29:S33" si="9">Q29/$Q$27*100</f>
        <v>8.2008584050452438</v>
      </c>
    </row>
    <row r="30" spans="1:19" ht="26.25" customHeight="1" x14ac:dyDescent="0.15">
      <c r="A30" s="1009">
        <v>0</v>
      </c>
      <c r="B30" s="514"/>
      <c r="C30" s="580" t="s">
        <v>60</v>
      </c>
      <c r="D30" s="1009">
        <v>0</v>
      </c>
      <c r="E30" s="1009">
        <v>0</v>
      </c>
      <c r="F30" s="974" t="e">
        <f t="shared" si="0"/>
        <v>#DIV/0!</v>
      </c>
      <c r="G30" s="1045">
        <f>E30/E27*100</f>
        <v>0</v>
      </c>
      <c r="H30" s="1009">
        <v>0</v>
      </c>
      <c r="I30" s="1009">
        <v>0</v>
      </c>
      <c r="J30" s="1045">
        <v>0</v>
      </c>
      <c r="K30" s="1045">
        <f>I30/I27*100</f>
        <v>0</v>
      </c>
      <c r="L30" s="1009">
        <v>0</v>
      </c>
      <c r="M30" s="1009">
        <v>0</v>
      </c>
      <c r="N30" s="1009">
        <v>0</v>
      </c>
      <c r="O30" s="1009">
        <f>M30/M27*100</f>
        <v>0</v>
      </c>
      <c r="P30" s="1045">
        <v>0</v>
      </c>
      <c r="Q30" s="1045">
        <v>0</v>
      </c>
      <c r="R30" s="1045">
        <v>0</v>
      </c>
      <c r="S30" s="1046">
        <f>Q30/$Q$27*100</f>
        <v>0</v>
      </c>
    </row>
    <row r="31" spans="1:19" ht="26.25" customHeight="1" x14ac:dyDescent="0.15">
      <c r="A31" s="658">
        <v>2241650</v>
      </c>
      <c r="B31" s="514"/>
      <c r="C31" s="580" t="s">
        <v>61</v>
      </c>
      <c r="D31" s="658">
        <v>2018246</v>
      </c>
      <c r="E31" s="658">
        <v>1804481</v>
      </c>
      <c r="F31" s="974">
        <f t="shared" si="0"/>
        <v>80.498000000000005</v>
      </c>
      <c r="G31" s="1038">
        <f>E31/E27*100</f>
        <v>7.510200578780565</v>
      </c>
      <c r="H31" s="658">
        <v>2077685</v>
      </c>
      <c r="I31" s="658">
        <v>1875861</v>
      </c>
      <c r="J31" s="1038">
        <f t="shared" ref="J31:J33" si="10">ROUND(I31/E31,5)*100</f>
        <v>103.956</v>
      </c>
      <c r="K31" s="1038">
        <f>I31/I27*100</f>
        <v>7.5401903637185459</v>
      </c>
      <c r="L31" s="658">
        <v>2007031</v>
      </c>
      <c r="M31" s="658">
        <v>2016855</v>
      </c>
      <c r="N31" s="1038">
        <f t="shared" ref="N31:N32" si="11">ROUND(M31/I31,5)*100</f>
        <v>107.51599999999999</v>
      </c>
      <c r="O31" s="1038">
        <f>M31/M27*100</f>
        <v>7.3472737323256583</v>
      </c>
      <c r="P31" s="1039">
        <v>1974965</v>
      </c>
      <c r="Q31" s="1039">
        <v>1868692</v>
      </c>
      <c r="R31" s="1040">
        <f t="shared" si="6"/>
        <v>92.653999999999996</v>
      </c>
      <c r="S31" s="1041">
        <f t="shared" si="9"/>
        <v>6.8525868305163247</v>
      </c>
    </row>
    <row r="32" spans="1:19" ht="26.25" customHeight="1" x14ac:dyDescent="0.15">
      <c r="A32" s="658">
        <v>5361148</v>
      </c>
      <c r="B32" s="514"/>
      <c r="C32" s="580" t="s">
        <v>62</v>
      </c>
      <c r="D32" s="658">
        <v>6029827</v>
      </c>
      <c r="E32" s="658">
        <v>5743808</v>
      </c>
      <c r="F32" s="974">
        <f t="shared" si="0"/>
        <v>107.13800000000001</v>
      </c>
      <c r="G32" s="1038">
        <f>E32/E27*100</f>
        <v>23.905571832568167</v>
      </c>
      <c r="H32" s="658">
        <v>6175978</v>
      </c>
      <c r="I32" s="658">
        <v>6072155</v>
      </c>
      <c r="J32" s="1038">
        <f t="shared" si="10"/>
        <v>105.717</v>
      </c>
      <c r="K32" s="1038">
        <f>I32/I27*100</f>
        <v>24.407567841116897</v>
      </c>
      <c r="L32" s="658">
        <v>6427891</v>
      </c>
      <c r="M32" s="658">
        <v>6276033</v>
      </c>
      <c r="N32" s="1038">
        <f t="shared" si="11"/>
        <v>103.35799999999999</v>
      </c>
      <c r="O32" s="1038">
        <f>M32/M27*100</f>
        <v>22.863186696172505</v>
      </c>
      <c r="P32" s="1039">
        <v>6729057</v>
      </c>
      <c r="Q32" s="1039">
        <v>6636081</v>
      </c>
      <c r="R32" s="1040">
        <f t="shared" si="6"/>
        <v>105.73699999999999</v>
      </c>
      <c r="S32" s="1041">
        <f t="shared" si="9"/>
        <v>24.334840234152871</v>
      </c>
    </row>
    <row r="33" spans="1:19" ht="26.25" customHeight="1" thickBot="1" x14ac:dyDescent="0.2">
      <c r="A33" s="653">
        <v>753221</v>
      </c>
      <c r="B33" s="676"/>
      <c r="C33" s="1047" t="s">
        <v>63</v>
      </c>
      <c r="D33" s="653">
        <v>808103</v>
      </c>
      <c r="E33" s="653">
        <v>829072</v>
      </c>
      <c r="F33" s="1048">
        <f t="shared" si="0"/>
        <v>110.07000000000001</v>
      </c>
      <c r="G33" s="1049">
        <f>E33/E27*100</f>
        <v>3.450574993170203</v>
      </c>
      <c r="H33" s="653">
        <v>846938</v>
      </c>
      <c r="I33" s="653">
        <v>860321</v>
      </c>
      <c r="J33" s="1050">
        <f t="shared" si="10"/>
        <v>103.76900000000001</v>
      </c>
      <c r="K33" s="1049">
        <f>I33/I27*100</f>
        <v>3.4581368842919082</v>
      </c>
      <c r="L33" s="653">
        <v>899837</v>
      </c>
      <c r="M33" s="653">
        <v>909035</v>
      </c>
      <c r="N33" s="1050">
        <f>ROUND(M33/I33,5)*100</f>
        <v>105.66199999999999</v>
      </c>
      <c r="O33" s="1050">
        <f>M33/M27*100</f>
        <v>3.3115563475136565</v>
      </c>
      <c r="P33" s="1051">
        <v>934507</v>
      </c>
      <c r="Q33" s="1051">
        <v>972509</v>
      </c>
      <c r="R33" s="1052">
        <f t="shared" si="6"/>
        <v>106.983</v>
      </c>
      <c r="S33" s="1053">
        <f t="shared" si="9"/>
        <v>3.566239040975506</v>
      </c>
    </row>
    <row r="34" spans="1:19" ht="15" customHeight="1" x14ac:dyDescent="0.15">
      <c r="B34" s="1054" t="s">
        <v>331</v>
      </c>
      <c r="C34" s="1054"/>
      <c r="D34" s="1055"/>
      <c r="E34" s="1055"/>
      <c r="F34" s="1056"/>
      <c r="G34" s="1056"/>
      <c r="H34" s="1055"/>
      <c r="I34" s="1055"/>
      <c r="J34" s="1056"/>
      <c r="K34" s="1056"/>
      <c r="L34" s="1055"/>
      <c r="M34" s="1055"/>
      <c r="N34" s="1056"/>
      <c r="O34" s="1056"/>
      <c r="P34" s="1055"/>
      <c r="Q34" s="1055"/>
      <c r="S34" s="979" t="s">
        <v>28</v>
      </c>
    </row>
    <row r="35" spans="1:19" ht="15.75" customHeight="1" x14ac:dyDescent="0.15">
      <c r="C35" s="459" t="s">
        <v>332</v>
      </c>
    </row>
    <row r="36" spans="1:19" ht="24.95" customHeight="1" x14ac:dyDescent="0.15">
      <c r="E36" s="976">
        <v>561826</v>
      </c>
      <c r="I36" s="976">
        <v>626946</v>
      </c>
      <c r="J36" s="974">
        <f>ROUND(I36/E36,5)*100</f>
        <v>111.59099999999999</v>
      </c>
    </row>
  </sheetData>
  <sheetProtection sheet="1" objects="1" scenarios="1"/>
  <mergeCells count="19">
    <mergeCell ref="B6:C6"/>
    <mergeCell ref="B27:C27"/>
    <mergeCell ref="D4:D5"/>
    <mergeCell ref="B3:C5"/>
    <mergeCell ref="D3:G3"/>
    <mergeCell ref="G4:G5"/>
    <mergeCell ref="H3:K3"/>
    <mergeCell ref="L3:O3"/>
    <mergeCell ref="P3:S3"/>
    <mergeCell ref="E4:E5"/>
    <mergeCell ref="O4:O5"/>
    <mergeCell ref="P4:P5"/>
    <mergeCell ref="H4:H5"/>
    <mergeCell ref="K4:K5"/>
    <mergeCell ref="L4:L5"/>
    <mergeCell ref="I4:I5"/>
    <mergeCell ref="M4:M5"/>
    <mergeCell ref="Q4:Q5"/>
    <mergeCell ref="S4:S5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159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T32"/>
  <sheetViews>
    <sheetView view="pageBreakPreview" zoomScale="115" zoomScaleNormal="115" zoomScaleSheetLayoutView="115" workbookViewId="0">
      <pane xSplit="3" ySplit="5" topLeftCell="D6" activePane="bottomRight" state="frozen"/>
      <selection activeCell="D38" sqref="D38"/>
      <selection pane="topRight" activeCell="D38" sqref="D38"/>
      <selection pane="bottomLeft" activeCell="D38" sqref="D38"/>
      <selection pane="bottomRight" activeCell="D38" sqref="D38"/>
    </sheetView>
  </sheetViews>
  <sheetFormatPr defaultRowHeight="26.1" customHeight="1" x14ac:dyDescent="0.15"/>
  <cols>
    <col min="1" max="1" width="11.25" style="1019" bestFit="1" customWidth="1"/>
    <col min="2" max="2" width="1.75" style="31" customWidth="1"/>
    <col min="3" max="3" width="17.5" style="31" customWidth="1"/>
    <col min="4" max="4" width="12.5" style="74" customWidth="1"/>
    <col min="5" max="5" width="11.75" style="74" customWidth="1"/>
    <col min="6" max="6" width="7.75" style="55" customWidth="1"/>
    <col min="7" max="7" width="7.875" style="55" customWidth="1"/>
    <col min="8" max="8" width="12" style="74" customWidth="1"/>
    <col min="9" max="9" width="11.875" style="74" customWidth="1"/>
    <col min="10" max="10" width="8.625" style="55" customWidth="1"/>
    <col min="11" max="11" width="7.625" style="55" customWidth="1"/>
    <col min="12" max="13" width="12.625" style="74" customWidth="1"/>
    <col min="14" max="15" width="7.625" style="55" customWidth="1"/>
    <col min="16" max="17" width="12.625" style="74" customWidth="1"/>
    <col min="18" max="18" width="9.125" style="55" customWidth="1"/>
    <col min="19" max="19" width="7.625" style="55" customWidth="1"/>
    <col min="20" max="16384" width="9" style="31"/>
  </cols>
  <sheetData>
    <row r="1" spans="1:20" ht="5.0999999999999996" customHeight="1" x14ac:dyDescent="0.15">
      <c r="B1" s="318"/>
      <c r="C1" s="318"/>
      <c r="D1" s="318"/>
      <c r="E1" s="179"/>
      <c r="F1" s="52"/>
      <c r="G1" s="52"/>
      <c r="H1" s="179"/>
      <c r="I1" s="179"/>
      <c r="J1" s="53"/>
      <c r="K1" s="52"/>
      <c r="L1" s="225"/>
      <c r="M1" s="225"/>
      <c r="N1" s="52"/>
      <c r="O1" s="52"/>
      <c r="P1" s="225"/>
      <c r="Q1" s="225"/>
      <c r="R1" s="52"/>
      <c r="S1" s="3"/>
      <c r="T1" s="17"/>
    </row>
    <row r="2" spans="1:20" ht="15" customHeight="1" thickBot="1" x14ac:dyDescent="0.2">
      <c r="B2" s="319" t="s">
        <v>322</v>
      </c>
      <c r="C2" s="319"/>
      <c r="D2" s="319"/>
      <c r="E2" s="54"/>
      <c r="F2" s="10"/>
      <c r="G2" s="10"/>
      <c r="H2" s="54"/>
      <c r="I2" s="54"/>
      <c r="K2" s="10"/>
      <c r="L2" s="54"/>
      <c r="M2" s="54"/>
      <c r="N2" s="10"/>
      <c r="O2" s="10"/>
      <c r="P2" s="54"/>
      <c r="Q2" s="54"/>
      <c r="R2" s="10"/>
      <c r="S2" s="89" t="s">
        <v>1</v>
      </c>
      <c r="T2" s="17"/>
    </row>
    <row r="3" spans="1:20" ht="40.5" customHeight="1" x14ac:dyDescent="0.15">
      <c r="A3" s="1019" t="s">
        <v>435</v>
      </c>
      <c r="B3" s="320" t="s">
        <v>64</v>
      </c>
      <c r="C3" s="321"/>
      <c r="D3" s="307" t="s">
        <v>396</v>
      </c>
      <c r="E3" s="308"/>
      <c r="F3" s="308"/>
      <c r="G3" s="302"/>
      <c r="H3" s="307" t="s">
        <v>397</v>
      </c>
      <c r="I3" s="308"/>
      <c r="J3" s="308"/>
      <c r="K3" s="302"/>
      <c r="L3" s="299" t="s">
        <v>398</v>
      </c>
      <c r="M3" s="299"/>
      <c r="N3" s="299"/>
      <c r="O3" s="299"/>
      <c r="P3" s="309" t="s">
        <v>399</v>
      </c>
      <c r="Q3" s="303"/>
      <c r="R3" s="303"/>
      <c r="S3" s="304"/>
      <c r="T3" s="111"/>
    </row>
    <row r="4" spans="1:20" s="17" customFormat="1" ht="30" customHeight="1" x14ac:dyDescent="0.15">
      <c r="A4" s="775"/>
      <c r="B4" s="322"/>
      <c r="C4" s="323"/>
      <c r="D4" s="312" t="s">
        <v>31</v>
      </c>
      <c r="E4" s="312" t="s">
        <v>32</v>
      </c>
      <c r="F4" s="56" t="s">
        <v>33</v>
      </c>
      <c r="G4" s="326" t="s">
        <v>34</v>
      </c>
      <c r="H4" s="312" t="s">
        <v>31</v>
      </c>
      <c r="I4" s="312" t="s">
        <v>32</v>
      </c>
      <c r="J4" s="57" t="s">
        <v>33</v>
      </c>
      <c r="K4" s="316" t="s">
        <v>34</v>
      </c>
      <c r="L4" s="292" t="s">
        <v>31</v>
      </c>
      <c r="M4" s="292" t="s">
        <v>32</v>
      </c>
      <c r="N4" s="56" t="s">
        <v>33</v>
      </c>
      <c r="O4" s="315" t="s">
        <v>34</v>
      </c>
      <c r="P4" s="292" t="s">
        <v>31</v>
      </c>
      <c r="Q4" s="292" t="s">
        <v>32</v>
      </c>
      <c r="R4" s="56" t="s">
        <v>33</v>
      </c>
      <c r="S4" s="306" t="s">
        <v>34</v>
      </c>
      <c r="T4" s="111"/>
    </row>
    <row r="5" spans="1:20" ht="30" customHeight="1" x14ac:dyDescent="0.15">
      <c r="A5" s="1019" t="s">
        <v>436</v>
      </c>
      <c r="B5" s="324"/>
      <c r="C5" s="325"/>
      <c r="D5" s="313"/>
      <c r="E5" s="313"/>
      <c r="F5" s="58" t="s">
        <v>35</v>
      </c>
      <c r="G5" s="327"/>
      <c r="H5" s="313"/>
      <c r="I5" s="313"/>
      <c r="J5" s="59" t="s">
        <v>35</v>
      </c>
      <c r="K5" s="317"/>
      <c r="L5" s="292"/>
      <c r="M5" s="292"/>
      <c r="N5" s="58" t="s">
        <v>35</v>
      </c>
      <c r="O5" s="315"/>
      <c r="P5" s="292"/>
      <c r="Q5" s="292"/>
      <c r="R5" s="58" t="s">
        <v>35</v>
      </c>
      <c r="S5" s="306"/>
      <c r="T5" s="111"/>
    </row>
    <row r="6" spans="1:20" ht="9" customHeight="1" x14ac:dyDescent="0.15">
      <c r="B6" s="152"/>
      <c r="C6" s="153"/>
      <c r="D6" s="61"/>
      <c r="E6" s="61"/>
      <c r="F6" s="62"/>
      <c r="G6" s="62"/>
      <c r="H6" s="61"/>
      <c r="I6" s="61"/>
      <c r="J6" s="62"/>
      <c r="K6" s="62"/>
      <c r="L6" s="61"/>
      <c r="M6" s="61"/>
      <c r="N6" s="62"/>
      <c r="O6" s="62"/>
      <c r="P6" s="61"/>
      <c r="Q6" s="61"/>
      <c r="R6" s="62"/>
      <c r="S6" s="63"/>
      <c r="T6" s="111"/>
    </row>
    <row r="7" spans="1:20" s="64" customFormat="1" ht="26.1" customHeight="1" x14ac:dyDescent="0.15">
      <c r="A7" s="449">
        <f>SUM(A8:A21)</f>
        <v>41314117</v>
      </c>
      <c r="B7" s="310" t="s">
        <v>36</v>
      </c>
      <c r="C7" s="311"/>
      <c r="D7" s="178">
        <f>SUM(D8:D21)</f>
        <v>45456484</v>
      </c>
      <c r="E7" s="178">
        <f>SUM(E8:E21)</f>
        <v>41790305</v>
      </c>
      <c r="F7" s="3">
        <f>ROUND(E7/A7,5)*100</f>
        <v>101.15300000000001</v>
      </c>
      <c r="G7" s="3">
        <f>ROUND(E7/E7,5)*100</f>
        <v>100</v>
      </c>
      <c r="H7" s="178">
        <f>SUM(H8:H21)</f>
        <v>47924129</v>
      </c>
      <c r="I7" s="178">
        <f>SUM(I8:I21)</f>
        <v>43623690</v>
      </c>
      <c r="J7" s="3">
        <f>ROUND(I7/E7,5)*100</f>
        <v>104.387</v>
      </c>
      <c r="K7" s="3">
        <f>ROUND(I7/I7,5)*100</f>
        <v>100</v>
      </c>
      <c r="L7" s="224">
        <f>SUM(L8:L21)</f>
        <v>50497484</v>
      </c>
      <c r="M7" s="224">
        <f>SUM(M8:M21)</f>
        <v>45291513</v>
      </c>
      <c r="N7" s="3">
        <f>ROUND(M7/I7,5)*100</f>
        <v>103.82299999999999</v>
      </c>
      <c r="O7" s="3">
        <f>ROUND(M7/M7,5)*100</f>
        <v>100</v>
      </c>
      <c r="P7" s="226">
        <f>SUM(P8:P21)</f>
        <v>0</v>
      </c>
      <c r="Q7" s="226">
        <f>SUM(Q8:Q21)</f>
        <v>0</v>
      </c>
      <c r="R7" s="12">
        <f>ROUND(Q7/M7,5)*100</f>
        <v>0</v>
      </c>
      <c r="S7" s="46" t="e">
        <f>ROUND(Q7/$Q$7,5)*100</f>
        <v>#DIV/0!</v>
      </c>
      <c r="T7" s="13"/>
    </row>
    <row r="8" spans="1:20" ht="26.1" customHeight="1" x14ac:dyDescent="0.15">
      <c r="A8" s="449">
        <v>366966</v>
      </c>
      <c r="B8" s="60"/>
      <c r="C8" s="154" t="s">
        <v>65</v>
      </c>
      <c r="D8" s="178">
        <v>349832</v>
      </c>
      <c r="E8" s="178">
        <v>345480</v>
      </c>
      <c r="F8" s="3">
        <f t="shared" ref="F8:F29" si="0">ROUND(E8/A8,5)*100</f>
        <v>94.144999999999996</v>
      </c>
      <c r="G8" s="3">
        <f>ROUND(E8/E7,5)*100</f>
        <v>0.82699999999999996</v>
      </c>
      <c r="H8" s="178">
        <v>356908</v>
      </c>
      <c r="I8" s="178">
        <v>354007</v>
      </c>
      <c r="J8" s="3">
        <f>ROUND(I8/E8,5)*100</f>
        <v>102.468</v>
      </c>
      <c r="K8" s="3">
        <f>ROUND(I8/I7,5)*100</f>
        <v>0.81200000000000006</v>
      </c>
      <c r="L8" s="224">
        <v>374435</v>
      </c>
      <c r="M8" s="224">
        <v>370189</v>
      </c>
      <c r="N8" s="3">
        <f t="shared" ref="N8:N17" si="1">ROUND(M8/I8,5)*100</f>
        <v>104.571</v>
      </c>
      <c r="O8" s="3">
        <f>ROUND(M8/M7,5)*100</f>
        <v>0.81700000000000006</v>
      </c>
      <c r="P8" s="232"/>
      <c r="Q8" s="232"/>
      <c r="R8" s="12">
        <f>ROUND(Q8/M8,5)*100</f>
        <v>0</v>
      </c>
      <c r="S8" s="46" t="e">
        <f>ROUND(Q8/$Q$7,5)*100</f>
        <v>#DIV/0!</v>
      </c>
      <c r="T8" s="111"/>
    </row>
    <row r="9" spans="1:20" ht="26.1" customHeight="1" x14ac:dyDescent="0.15">
      <c r="A9" s="449">
        <v>7517839</v>
      </c>
      <c r="B9" s="60"/>
      <c r="C9" s="154" t="s">
        <v>66</v>
      </c>
      <c r="D9" s="178">
        <v>7152843</v>
      </c>
      <c r="E9" s="178">
        <v>6905983</v>
      </c>
      <c r="F9" s="3">
        <f t="shared" si="0"/>
        <v>91.861000000000004</v>
      </c>
      <c r="G9" s="3">
        <f>ROUND(E9/E7,5)*100</f>
        <v>16.525000000000002</v>
      </c>
      <c r="H9" s="178">
        <v>6613063</v>
      </c>
      <c r="I9" s="178">
        <v>6458547</v>
      </c>
      <c r="J9" s="3">
        <f>ROUND(I9/E9,5)*100</f>
        <v>93.521000000000001</v>
      </c>
      <c r="K9" s="3">
        <f>ROUND(I9/I7,5)*100</f>
        <v>14.804999999999998</v>
      </c>
      <c r="L9" s="224">
        <v>7607746</v>
      </c>
      <c r="M9" s="224">
        <v>7319861</v>
      </c>
      <c r="N9" s="3">
        <f t="shared" si="1"/>
        <v>113.336</v>
      </c>
      <c r="O9" s="3">
        <v>14.8</v>
      </c>
      <c r="P9" s="232"/>
      <c r="Q9" s="232"/>
      <c r="R9" s="12">
        <f t="shared" ref="R9:R29" si="2">ROUND(Q9/M9,5)*100</f>
        <v>0</v>
      </c>
      <c r="S9" s="46" t="e">
        <f>ROUND(Q9/$Q$7,5)*100</f>
        <v>#DIV/0!</v>
      </c>
      <c r="T9" s="111"/>
    </row>
    <row r="10" spans="1:20" ht="26.1" customHeight="1" x14ac:dyDescent="0.15">
      <c r="A10" s="449">
        <v>17614595</v>
      </c>
      <c r="B10" s="60"/>
      <c r="C10" s="154" t="s">
        <v>67</v>
      </c>
      <c r="D10" s="178">
        <v>19495169</v>
      </c>
      <c r="E10" s="178">
        <v>18529415</v>
      </c>
      <c r="F10" s="3">
        <f t="shared" si="0"/>
        <v>105.19400000000002</v>
      </c>
      <c r="G10" s="3">
        <f>ROUND(E10/E7,5)*100</f>
        <v>44.338999999999999</v>
      </c>
      <c r="H10" s="178">
        <v>20821166</v>
      </c>
      <c r="I10" s="178">
        <v>19930891</v>
      </c>
      <c r="J10" s="3">
        <f>ROUND(I10/E10,5)*100</f>
        <v>107.56399999999999</v>
      </c>
      <c r="K10" s="3">
        <f>ROUND(I10/I7,5)*100</f>
        <v>45.688000000000002</v>
      </c>
      <c r="L10" s="224">
        <v>21781521</v>
      </c>
      <c r="M10" s="224">
        <v>20554172</v>
      </c>
      <c r="N10" s="3">
        <f t="shared" si="1"/>
        <v>103.127</v>
      </c>
      <c r="O10" s="3">
        <f>ROUND(M10/M7,5)*100</f>
        <v>45.381999999999998</v>
      </c>
      <c r="P10" s="232"/>
      <c r="Q10" s="232"/>
      <c r="R10" s="12">
        <f t="shared" si="2"/>
        <v>0</v>
      </c>
      <c r="S10" s="46" t="e">
        <f t="shared" ref="S10:S21" si="3">ROUND(Q10/$Q$7,5)*100</f>
        <v>#DIV/0!</v>
      </c>
      <c r="T10" s="111"/>
    </row>
    <row r="11" spans="1:20" ht="26.1" customHeight="1" x14ac:dyDescent="0.15">
      <c r="A11" s="449">
        <v>3202224</v>
      </c>
      <c r="B11" s="60"/>
      <c r="C11" s="154" t="s">
        <v>68</v>
      </c>
      <c r="D11" s="178">
        <v>2186734</v>
      </c>
      <c r="E11" s="178">
        <v>2090576</v>
      </c>
      <c r="F11" s="3">
        <f t="shared" si="0"/>
        <v>65.285000000000011</v>
      </c>
      <c r="G11" s="3">
        <f>ROUND(E11/E7,5)*100</f>
        <v>5.0030000000000001</v>
      </c>
      <c r="H11" s="178">
        <v>2163936</v>
      </c>
      <c r="I11" s="178">
        <v>2087788</v>
      </c>
      <c r="J11" s="3">
        <f t="shared" ref="J11:J17" si="4">ROUND(I11/E11,5)*100</f>
        <v>99.86699999999999</v>
      </c>
      <c r="K11" s="3">
        <f>ROUND(I11/I7,5)*100</f>
        <v>4.7859999999999996</v>
      </c>
      <c r="L11" s="224">
        <v>2228658</v>
      </c>
      <c r="M11" s="224">
        <v>2116753</v>
      </c>
      <c r="N11" s="3">
        <f t="shared" si="1"/>
        <v>101.387</v>
      </c>
      <c r="O11" s="3">
        <f>ROUND(M11/M7,5)*100</f>
        <v>4.6739999999999995</v>
      </c>
      <c r="P11" s="232"/>
      <c r="Q11" s="232"/>
      <c r="R11" s="12">
        <f t="shared" si="2"/>
        <v>0</v>
      </c>
      <c r="S11" s="46" t="e">
        <f t="shared" si="3"/>
        <v>#DIV/0!</v>
      </c>
      <c r="T11" s="111"/>
    </row>
    <row r="12" spans="1:20" ht="26.1" customHeight="1" x14ac:dyDescent="0.15">
      <c r="A12" s="449">
        <v>42499</v>
      </c>
      <c r="B12" s="60"/>
      <c r="C12" s="154" t="s">
        <v>69</v>
      </c>
      <c r="D12" s="178">
        <v>47076</v>
      </c>
      <c r="E12" s="178">
        <v>43182</v>
      </c>
      <c r="F12" s="3">
        <f t="shared" si="0"/>
        <v>101.607</v>
      </c>
      <c r="G12" s="3">
        <f>ROUND(E12/E7,5)*100</f>
        <v>0.10300000000000001</v>
      </c>
      <c r="H12" s="178">
        <v>94397</v>
      </c>
      <c r="I12" s="178">
        <v>61833</v>
      </c>
      <c r="J12" s="3">
        <f t="shared" si="4"/>
        <v>143.19200000000001</v>
      </c>
      <c r="K12" s="3">
        <f>ROUND(I12/I7,5)*100</f>
        <v>0.14200000000000002</v>
      </c>
      <c r="L12" s="224">
        <v>72944</v>
      </c>
      <c r="M12" s="224">
        <v>50528</v>
      </c>
      <c r="N12" s="3">
        <f t="shared" si="1"/>
        <v>81.716999999999999</v>
      </c>
      <c r="O12" s="3">
        <f>ROUND(M12/M7,5)*100</f>
        <v>0.11199999999999999</v>
      </c>
      <c r="P12" s="232"/>
      <c r="Q12" s="232"/>
      <c r="R12" s="12">
        <f t="shared" si="2"/>
        <v>0</v>
      </c>
      <c r="S12" s="46" t="e">
        <f t="shared" si="3"/>
        <v>#DIV/0!</v>
      </c>
      <c r="T12" s="111"/>
    </row>
    <row r="13" spans="1:20" ht="26.1" customHeight="1" x14ac:dyDescent="0.15">
      <c r="A13" s="449">
        <v>88422</v>
      </c>
      <c r="B13" s="60"/>
      <c r="C13" s="154" t="s">
        <v>70</v>
      </c>
      <c r="D13" s="178">
        <v>84092</v>
      </c>
      <c r="E13" s="178">
        <v>75495</v>
      </c>
      <c r="F13" s="3">
        <f t="shared" si="0"/>
        <v>85.38</v>
      </c>
      <c r="G13" s="3">
        <f>ROUND(E13/E7,5)*100</f>
        <v>0.18099999999999999</v>
      </c>
      <c r="H13" s="178">
        <v>88219</v>
      </c>
      <c r="I13" s="178">
        <v>81504</v>
      </c>
      <c r="J13" s="3">
        <f t="shared" si="4"/>
        <v>107.959</v>
      </c>
      <c r="K13" s="3">
        <f>ROUND(I13/I7,5)*100</f>
        <v>0.187</v>
      </c>
      <c r="L13" s="224">
        <v>284923</v>
      </c>
      <c r="M13" s="224">
        <v>249731</v>
      </c>
      <c r="N13" s="3">
        <f t="shared" si="1"/>
        <v>306.40299999999996</v>
      </c>
      <c r="O13" s="3">
        <f>ROUND(M13/M7,5)*100</f>
        <v>0.55100000000000005</v>
      </c>
      <c r="P13" s="232"/>
      <c r="Q13" s="232"/>
      <c r="R13" s="12">
        <f t="shared" si="2"/>
        <v>0</v>
      </c>
      <c r="S13" s="46" t="e">
        <f t="shared" si="3"/>
        <v>#DIV/0!</v>
      </c>
      <c r="T13" s="111"/>
    </row>
    <row r="14" spans="1:20" ht="26.1" customHeight="1" x14ac:dyDescent="0.15">
      <c r="A14" s="449">
        <v>288686</v>
      </c>
      <c r="B14" s="60"/>
      <c r="C14" s="154" t="s">
        <v>71</v>
      </c>
      <c r="D14" s="178">
        <v>284187</v>
      </c>
      <c r="E14" s="178">
        <v>256177</v>
      </c>
      <c r="F14" s="3">
        <f t="shared" si="0"/>
        <v>88.739000000000004</v>
      </c>
      <c r="G14" s="3">
        <f>ROUND(E14/E7,5)*100</f>
        <v>0.61299999999999999</v>
      </c>
      <c r="H14" s="178">
        <v>580544</v>
      </c>
      <c r="I14" s="178">
        <v>400212</v>
      </c>
      <c r="J14" s="3">
        <f t="shared" si="4"/>
        <v>156.22499999999999</v>
      </c>
      <c r="K14" s="3">
        <f>ROUND(I14/I7,5)*100</f>
        <v>0.91699999999999993</v>
      </c>
      <c r="L14" s="224">
        <v>404172</v>
      </c>
      <c r="M14" s="224">
        <v>383830</v>
      </c>
      <c r="N14" s="3">
        <f t="shared" si="1"/>
        <v>95.906999999999996</v>
      </c>
      <c r="O14" s="3">
        <f>ROUND(M14/M7,5)*100</f>
        <v>0.84699999999999998</v>
      </c>
      <c r="P14" s="232"/>
      <c r="Q14" s="232"/>
      <c r="R14" s="12">
        <f t="shared" si="2"/>
        <v>0</v>
      </c>
      <c r="S14" s="46" t="e">
        <f t="shared" si="3"/>
        <v>#DIV/0!</v>
      </c>
      <c r="T14" s="111"/>
    </row>
    <row r="15" spans="1:20" ht="26.1" customHeight="1" x14ac:dyDescent="0.15">
      <c r="A15" s="449">
        <v>3246486</v>
      </c>
      <c r="B15" s="60"/>
      <c r="C15" s="154" t="s">
        <v>72</v>
      </c>
      <c r="D15" s="178">
        <v>6003261</v>
      </c>
      <c r="E15" s="178">
        <v>4083862</v>
      </c>
      <c r="F15" s="3">
        <f t="shared" si="0"/>
        <v>125.79300000000001</v>
      </c>
      <c r="G15" s="3">
        <f>ROUND(E15/E7,5)*100</f>
        <v>9.7720000000000002</v>
      </c>
      <c r="H15" s="178">
        <v>7634639</v>
      </c>
      <c r="I15" s="178">
        <v>5002527</v>
      </c>
      <c r="J15" s="3">
        <f t="shared" si="4"/>
        <v>122.495</v>
      </c>
      <c r="K15" s="3">
        <f>ROUND(I15/I7,5)*100</f>
        <v>11.466999999999999</v>
      </c>
      <c r="L15" s="224">
        <v>8401575</v>
      </c>
      <c r="M15" s="224">
        <v>5732393</v>
      </c>
      <c r="N15" s="3">
        <f t="shared" si="1"/>
        <v>114.58999999999999</v>
      </c>
      <c r="O15" s="3">
        <f>ROUND(M15/M7,5)*100</f>
        <v>12.656999999999998</v>
      </c>
      <c r="P15" s="232"/>
      <c r="Q15" s="232"/>
      <c r="R15" s="12">
        <f t="shared" si="2"/>
        <v>0</v>
      </c>
      <c r="S15" s="46" t="e">
        <f t="shared" si="3"/>
        <v>#DIV/0!</v>
      </c>
      <c r="T15" s="111"/>
    </row>
    <row r="16" spans="1:20" ht="26.1" customHeight="1" x14ac:dyDescent="0.15">
      <c r="A16" s="449">
        <v>991361</v>
      </c>
      <c r="B16" s="60"/>
      <c r="C16" s="154" t="s">
        <v>73</v>
      </c>
      <c r="D16" s="178">
        <v>974099</v>
      </c>
      <c r="E16" s="178">
        <v>860072</v>
      </c>
      <c r="F16" s="3">
        <f t="shared" si="0"/>
        <v>86.756999999999991</v>
      </c>
      <c r="G16" s="3">
        <f>ROUND(E16/E7,5)*100</f>
        <v>2.0580000000000003</v>
      </c>
      <c r="H16" s="178">
        <v>961057</v>
      </c>
      <c r="I16" s="178">
        <v>924196</v>
      </c>
      <c r="J16" s="3">
        <f t="shared" si="4"/>
        <v>107.45599999999999</v>
      </c>
      <c r="K16" s="3">
        <f>ROUND(I16/I7,5)*100</f>
        <v>2.1190000000000002</v>
      </c>
      <c r="L16" s="224">
        <v>1249192</v>
      </c>
      <c r="M16" s="224">
        <v>1083077</v>
      </c>
      <c r="N16" s="3">
        <f t="shared" si="1"/>
        <v>117.191</v>
      </c>
      <c r="O16" s="3">
        <f>ROUND(M16/M7,5)*100</f>
        <v>2.391</v>
      </c>
      <c r="P16" s="232"/>
      <c r="Q16" s="232"/>
      <c r="R16" s="12">
        <f t="shared" si="2"/>
        <v>0</v>
      </c>
      <c r="S16" s="46" t="e">
        <f t="shared" si="3"/>
        <v>#DIV/0!</v>
      </c>
      <c r="T16" s="111"/>
    </row>
    <row r="17" spans="1:20" ht="26.1" customHeight="1" x14ac:dyDescent="0.15">
      <c r="A17" s="449">
        <v>4442332</v>
      </c>
      <c r="B17" s="60"/>
      <c r="C17" s="154" t="s">
        <v>74</v>
      </c>
      <c r="D17" s="178">
        <v>5341543</v>
      </c>
      <c r="E17" s="178">
        <v>5138607</v>
      </c>
      <c r="F17" s="3">
        <f t="shared" si="0"/>
        <v>115.67400000000001</v>
      </c>
      <c r="G17" s="3">
        <f>ROUND(E17/E7,5)*100</f>
        <v>12.295999999999999</v>
      </c>
      <c r="H17" s="178">
        <v>5185448</v>
      </c>
      <c r="I17" s="178">
        <v>4943756</v>
      </c>
      <c r="J17" s="3">
        <f t="shared" si="4"/>
        <v>96.207999999999998</v>
      </c>
      <c r="K17" s="3">
        <f>ROUND(I17/I7,5)*100</f>
        <v>11.333</v>
      </c>
      <c r="L17" s="224">
        <v>4824024</v>
      </c>
      <c r="M17" s="224">
        <v>4205181</v>
      </c>
      <c r="N17" s="3">
        <f t="shared" si="1"/>
        <v>85.06</v>
      </c>
      <c r="O17" s="3">
        <f>ROUND(M17/M7,5)*100</f>
        <v>9.2850000000000001</v>
      </c>
      <c r="P17" s="232"/>
      <c r="Q17" s="232"/>
      <c r="R17" s="12">
        <f t="shared" si="2"/>
        <v>0</v>
      </c>
      <c r="S17" s="46" t="e">
        <f t="shared" si="3"/>
        <v>#DIV/0!</v>
      </c>
      <c r="T17" s="111"/>
    </row>
    <row r="18" spans="1:20" ht="26.1" customHeight="1" x14ac:dyDescent="0.15">
      <c r="A18" s="1020">
        <v>0</v>
      </c>
      <c r="B18" s="60"/>
      <c r="C18" s="154" t="s">
        <v>75</v>
      </c>
      <c r="D18" s="178">
        <v>15841</v>
      </c>
      <c r="E18" s="151">
        <v>15578</v>
      </c>
      <c r="F18" s="159" t="s">
        <v>437</v>
      </c>
      <c r="G18" s="151">
        <f>ROUND(E18/E7,5)*100</f>
        <v>3.6999999999999998E-2</v>
      </c>
      <c r="H18" s="178">
        <v>3</v>
      </c>
      <c r="I18" s="151">
        <v>0</v>
      </c>
      <c r="J18" s="151">
        <v>0</v>
      </c>
      <c r="K18" s="3">
        <f>ROUND(I18/I7,5)*100</f>
        <v>0</v>
      </c>
      <c r="L18" s="224">
        <v>3</v>
      </c>
      <c r="M18" s="151">
        <v>0</v>
      </c>
      <c r="N18" s="151">
        <v>0</v>
      </c>
      <c r="O18" s="151">
        <f>ROUND(M18/M7,5)*100</f>
        <v>0</v>
      </c>
      <c r="P18" s="232"/>
      <c r="Q18" s="233"/>
      <c r="R18" s="186">
        <v>0</v>
      </c>
      <c r="S18" s="199" t="e">
        <f t="shared" si="3"/>
        <v>#DIV/0!</v>
      </c>
      <c r="T18" s="111"/>
    </row>
    <row r="19" spans="1:20" ht="26.1" customHeight="1" x14ac:dyDescent="0.15">
      <c r="A19" s="449">
        <v>3512707</v>
      </c>
      <c r="B19" s="60"/>
      <c r="C19" s="154" t="s">
        <v>18</v>
      </c>
      <c r="D19" s="178">
        <v>3446875</v>
      </c>
      <c r="E19" s="178">
        <v>3445878</v>
      </c>
      <c r="F19" s="3">
        <f t="shared" si="0"/>
        <v>98.097999999999999</v>
      </c>
      <c r="G19" s="3">
        <f>ROUND(E19/E7,5)*100</f>
        <v>8.2460000000000004</v>
      </c>
      <c r="H19" s="178">
        <v>3379846</v>
      </c>
      <c r="I19" s="178">
        <v>3378429</v>
      </c>
      <c r="J19" s="3">
        <f t="shared" ref="J19" si="5">ROUND(I19/E19,5)*100</f>
        <v>98.043000000000006</v>
      </c>
      <c r="K19" s="3">
        <f>ROUND(I19/I7,5)*100</f>
        <v>7.7439999999999998</v>
      </c>
      <c r="L19" s="224">
        <v>3226380</v>
      </c>
      <c r="M19" s="224">
        <v>3225798</v>
      </c>
      <c r="N19" s="3">
        <f t="shared" ref="N19" si="6">ROUND(M19/I19,5)*100</f>
        <v>95.481999999999999</v>
      </c>
      <c r="O19" s="3">
        <f>ROUND(M19/M7,5)*100</f>
        <v>7.1220000000000008</v>
      </c>
      <c r="P19" s="232"/>
      <c r="Q19" s="232"/>
      <c r="R19" s="12">
        <f t="shared" si="2"/>
        <v>0</v>
      </c>
      <c r="S19" s="46" t="e">
        <f t="shared" si="3"/>
        <v>#DIV/0!</v>
      </c>
      <c r="T19" s="111"/>
    </row>
    <row r="20" spans="1:20" ht="26.1" customHeight="1" x14ac:dyDescent="0.15">
      <c r="A20" s="1020">
        <v>0</v>
      </c>
      <c r="B20" s="60"/>
      <c r="C20" s="154" t="s">
        <v>76</v>
      </c>
      <c r="D20" s="178">
        <v>1</v>
      </c>
      <c r="E20" s="151">
        <v>0</v>
      </c>
      <c r="F20" s="159" t="s">
        <v>437</v>
      </c>
      <c r="G20" s="151">
        <f>ROUND(E20/E7,5)*100</f>
        <v>0</v>
      </c>
      <c r="H20" s="178">
        <v>1</v>
      </c>
      <c r="I20" s="151">
        <v>0</v>
      </c>
      <c r="J20" s="151">
        <v>0</v>
      </c>
      <c r="K20" s="151">
        <f>ROUND(I20/I7,5)*100</f>
        <v>0</v>
      </c>
      <c r="L20" s="224">
        <v>1</v>
      </c>
      <c r="M20" s="151">
        <v>0</v>
      </c>
      <c r="N20" s="151">
        <v>0</v>
      </c>
      <c r="O20" s="151">
        <f>ROUND(M20/M7,5)*100</f>
        <v>0</v>
      </c>
      <c r="P20" s="232"/>
      <c r="Q20" s="233"/>
      <c r="R20" s="186">
        <v>0</v>
      </c>
      <c r="S20" s="187" t="e">
        <f t="shared" si="3"/>
        <v>#DIV/0!</v>
      </c>
      <c r="T20" s="111"/>
    </row>
    <row r="21" spans="1:20" ht="26.1" customHeight="1" x14ac:dyDescent="0.15">
      <c r="A21" s="1020">
        <v>0</v>
      </c>
      <c r="B21" s="60"/>
      <c r="C21" s="154" t="s">
        <v>77</v>
      </c>
      <c r="D21" s="178">
        <v>74931</v>
      </c>
      <c r="E21" s="151">
        <v>0</v>
      </c>
      <c r="F21" s="159" t="s">
        <v>437</v>
      </c>
      <c r="G21" s="151">
        <f>ROUND(E21/E7,5)*100</f>
        <v>0</v>
      </c>
      <c r="H21" s="178">
        <v>44902</v>
      </c>
      <c r="I21" s="151">
        <v>0</v>
      </c>
      <c r="J21" s="151">
        <v>0</v>
      </c>
      <c r="K21" s="151">
        <f>ROUND(I21/I7,5)*100</f>
        <v>0</v>
      </c>
      <c r="L21" s="224">
        <v>41910</v>
      </c>
      <c r="M21" s="151">
        <v>0</v>
      </c>
      <c r="N21" s="151">
        <v>0</v>
      </c>
      <c r="O21" s="151">
        <f>ROUND(M21/M7,5)*100</f>
        <v>0</v>
      </c>
      <c r="P21" s="232"/>
      <c r="Q21" s="233"/>
      <c r="R21" s="186">
        <v>0</v>
      </c>
      <c r="S21" s="187" t="e">
        <f t="shared" si="3"/>
        <v>#DIV/0!</v>
      </c>
      <c r="T21" s="111"/>
    </row>
    <row r="22" spans="1:20" ht="26.1" customHeight="1" x14ac:dyDescent="0.15">
      <c r="A22" s="449"/>
      <c r="B22" s="60"/>
      <c r="C22" s="154"/>
      <c r="D22" s="178"/>
      <c r="E22" s="178"/>
      <c r="F22" s="159"/>
      <c r="G22" s="3"/>
      <c r="H22" s="178"/>
      <c r="I22" s="178"/>
      <c r="J22" s="3"/>
      <c r="K22" s="3"/>
      <c r="L22" s="224"/>
      <c r="M22" s="224"/>
      <c r="N22" s="3"/>
      <c r="O22" s="3"/>
      <c r="P22" s="226"/>
      <c r="Q22" s="226"/>
      <c r="R22" s="12"/>
      <c r="S22" s="46"/>
      <c r="T22" s="111"/>
    </row>
    <row r="23" spans="1:20" s="64" customFormat="1" ht="26.1" customHeight="1" x14ac:dyDescent="0.15">
      <c r="A23" s="449">
        <f>SUM(A24:A29)</f>
        <v>24030276</v>
      </c>
      <c r="B23" s="310" t="s">
        <v>57</v>
      </c>
      <c r="C23" s="311"/>
      <c r="D23" s="178">
        <f>SUM(D24:D29)</f>
        <v>26144029</v>
      </c>
      <c r="E23" s="178">
        <f>SUM(E24:E29)</f>
        <v>23927914</v>
      </c>
      <c r="F23" s="3">
        <f t="shared" si="0"/>
        <v>99.573999999999998</v>
      </c>
      <c r="G23" s="3">
        <f>ROUND(E23/E23,5)*100</f>
        <v>100</v>
      </c>
      <c r="H23" s="178">
        <f>SUM(H24:H29)</f>
        <v>26837630</v>
      </c>
      <c r="I23" s="178">
        <f>SUM(I24:I29)</f>
        <v>25807548</v>
      </c>
      <c r="J23" s="3">
        <f>ROUND(I23/E23,5)*100</f>
        <v>107.85499999999999</v>
      </c>
      <c r="K23" s="3">
        <f>ROUND(I23/I23,5)*100</f>
        <v>100</v>
      </c>
      <c r="L23" s="224">
        <f>SUM(L24:L29)</f>
        <v>29261904</v>
      </c>
      <c r="M23" s="224">
        <f>SUM(M24:M29)</f>
        <v>27067336</v>
      </c>
      <c r="N23" s="3">
        <f t="shared" ref="N23" si="7">ROUND(M23/I23,5)*100</f>
        <v>104.881</v>
      </c>
      <c r="O23" s="3">
        <f>ROUND(M23/M23,5)*100</f>
        <v>100</v>
      </c>
      <c r="P23" s="226">
        <f>SUM(P24:P29)</f>
        <v>0</v>
      </c>
      <c r="Q23" s="226">
        <f>SUM(Q24:Q29)</f>
        <v>0</v>
      </c>
      <c r="R23" s="12">
        <f t="shared" si="2"/>
        <v>0</v>
      </c>
      <c r="S23" s="46" t="e">
        <f>ROUND(Q23/$Q$23,5)*100</f>
        <v>#DIV/0!</v>
      </c>
      <c r="T23" s="13"/>
    </row>
    <row r="24" spans="1:20" ht="26.1" customHeight="1" x14ac:dyDescent="0.15">
      <c r="A24" s="449">
        <v>13768795</v>
      </c>
      <c r="B24" s="65"/>
      <c r="C24" s="155" t="s">
        <v>78</v>
      </c>
      <c r="D24" s="178">
        <v>14702857</v>
      </c>
      <c r="E24" s="178">
        <v>14068814</v>
      </c>
      <c r="F24" s="3">
        <f t="shared" si="0"/>
        <v>102.179</v>
      </c>
      <c r="G24" s="3">
        <f>ROUND(E24/E23,5)*100</f>
        <v>58.796999999999997</v>
      </c>
      <c r="H24" s="178">
        <v>15034510</v>
      </c>
      <c r="I24" s="178">
        <v>15265657</v>
      </c>
      <c r="J24" s="3">
        <f>ROUND(I24/E24,5)*100</f>
        <v>108.50700000000001</v>
      </c>
      <c r="K24" s="3">
        <f>ROUND(I24/I23,5)*100</f>
        <v>59.152000000000001</v>
      </c>
      <c r="L24" s="224">
        <v>17300077</v>
      </c>
      <c r="M24" s="224">
        <v>16101739</v>
      </c>
      <c r="N24" s="3">
        <f>ROUND(M24/I24,5)*100</f>
        <v>105.477</v>
      </c>
      <c r="O24" s="3">
        <f>ROUND(M24/M23,5)*100</f>
        <v>59.488</v>
      </c>
      <c r="P24" s="232"/>
      <c r="Q24" s="232"/>
      <c r="R24" s="12">
        <f>ROUND(Q24/M24,5)*100</f>
        <v>0</v>
      </c>
      <c r="S24" s="46" t="e">
        <f t="shared" ref="S24:S29" si="8">ROUND(Q24/$Q$23,5)*100</f>
        <v>#DIV/0!</v>
      </c>
      <c r="T24" s="111"/>
    </row>
    <row r="25" spans="1:20" ht="26.1" customHeight="1" x14ac:dyDescent="0.15">
      <c r="A25" s="449">
        <v>2018399</v>
      </c>
      <c r="B25" s="65"/>
      <c r="C25" s="163" t="s">
        <v>373</v>
      </c>
      <c r="D25" s="178">
        <v>2584996</v>
      </c>
      <c r="E25" s="178">
        <v>1661587</v>
      </c>
      <c r="F25" s="3">
        <f t="shared" si="0"/>
        <v>82.321999999999989</v>
      </c>
      <c r="G25" s="3">
        <f>ROUND(E25/E23,5)*100</f>
        <v>6.944</v>
      </c>
      <c r="H25" s="178">
        <v>2702519</v>
      </c>
      <c r="I25" s="178">
        <v>1891084</v>
      </c>
      <c r="J25" s="3">
        <f t="shared" ref="J25" si="9">ROUND(I25/E25,5)*100</f>
        <v>113.812</v>
      </c>
      <c r="K25" s="3">
        <f>ROUND(I25/I23,5)*100</f>
        <v>7.3279999999999994</v>
      </c>
      <c r="L25" s="224">
        <v>2627068</v>
      </c>
      <c r="M25" s="224">
        <v>2098411</v>
      </c>
      <c r="N25" s="3">
        <f t="shared" ref="N25" si="10">ROUND(M25/I25,5)*100</f>
        <v>110.96299999999999</v>
      </c>
      <c r="O25" s="3">
        <f>ROUND(M25/M23,5)*100</f>
        <v>7.7530000000000001</v>
      </c>
      <c r="P25" s="232"/>
      <c r="Q25" s="232"/>
      <c r="R25" s="12">
        <f>ROUND(Q25/M25,5)*100</f>
        <v>0</v>
      </c>
      <c r="S25" s="46" t="e">
        <f t="shared" si="8"/>
        <v>#DIV/0!</v>
      </c>
      <c r="T25" s="111"/>
    </row>
    <row r="26" spans="1:20" ht="26.1" customHeight="1" x14ac:dyDescent="0.15">
      <c r="A26" s="1020">
        <v>0</v>
      </c>
      <c r="B26" s="65"/>
      <c r="C26" s="154" t="s">
        <v>60</v>
      </c>
      <c r="D26" s="151">
        <v>0</v>
      </c>
      <c r="E26" s="151">
        <v>0</v>
      </c>
      <c r="F26" s="159" t="s">
        <v>437</v>
      </c>
      <c r="G26" s="66">
        <f>ROUND(E26/E23,5)*100</f>
        <v>0</v>
      </c>
      <c r="H26" s="151">
        <v>0</v>
      </c>
      <c r="I26" s="151">
        <v>0</v>
      </c>
      <c r="J26" s="151">
        <v>0</v>
      </c>
      <c r="K26" s="151">
        <f>ROUND(I26/I23,5)*100</f>
        <v>0</v>
      </c>
      <c r="L26" s="151">
        <v>0</v>
      </c>
      <c r="M26" s="151">
        <v>0</v>
      </c>
      <c r="N26" s="151">
        <v>0</v>
      </c>
      <c r="O26" s="151">
        <f>ROUND(M26/M23,5)*100</f>
        <v>0</v>
      </c>
      <c r="P26" s="233"/>
      <c r="Q26" s="233"/>
      <c r="R26" s="186">
        <v>0</v>
      </c>
      <c r="S26" s="187" t="e">
        <f t="shared" si="8"/>
        <v>#DIV/0!</v>
      </c>
      <c r="T26" s="111"/>
    </row>
    <row r="27" spans="1:20" ht="26.1" customHeight="1" x14ac:dyDescent="0.15">
      <c r="A27" s="449">
        <v>2209206</v>
      </c>
      <c r="B27" s="65"/>
      <c r="C27" s="155" t="s">
        <v>61</v>
      </c>
      <c r="D27" s="178">
        <v>2018246</v>
      </c>
      <c r="E27" s="178">
        <v>1767136</v>
      </c>
      <c r="F27" s="3">
        <f t="shared" si="0"/>
        <v>79.990000000000009</v>
      </c>
      <c r="G27" s="3">
        <f>ROUND(E27/E23,5)*100</f>
        <v>7.3849999999999998</v>
      </c>
      <c r="H27" s="178">
        <v>2077685</v>
      </c>
      <c r="I27" s="178">
        <v>1831328</v>
      </c>
      <c r="J27" s="3">
        <f>ROUND(I27/E27,5)*100</f>
        <v>103.633</v>
      </c>
      <c r="K27" s="3">
        <f>ROUND(I27/I23,5)*100</f>
        <v>7.0959999999999992</v>
      </c>
      <c r="L27" s="224">
        <v>2007031</v>
      </c>
      <c r="M27" s="224">
        <v>1845875</v>
      </c>
      <c r="N27" s="3">
        <f t="shared" ref="N27:N29" si="11">ROUND(M27/I27,5)*100</f>
        <v>100.79400000000001</v>
      </c>
      <c r="O27" s="3">
        <f>ROUND(M27/M23,5)*100</f>
        <v>6.8199999999999994</v>
      </c>
      <c r="P27" s="232"/>
      <c r="Q27" s="232"/>
      <c r="R27" s="12">
        <f t="shared" si="2"/>
        <v>0</v>
      </c>
      <c r="S27" s="46" t="e">
        <f t="shared" si="8"/>
        <v>#DIV/0!</v>
      </c>
      <c r="T27" s="111"/>
    </row>
    <row r="28" spans="1:20" ht="26.1" customHeight="1" x14ac:dyDescent="0.15">
      <c r="A28" s="449">
        <v>5325395</v>
      </c>
      <c r="B28" s="65"/>
      <c r="C28" s="154" t="s">
        <v>62</v>
      </c>
      <c r="D28" s="178">
        <v>6029827</v>
      </c>
      <c r="E28" s="178">
        <v>5634301</v>
      </c>
      <c r="F28" s="3">
        <f t="shared" si="0"/>
        <v>105.80099999999999</v>
      </c>
      <c r="G28" s="3">
        <f>ROUND(E28/E23,5)*100</f>
        <v>23.547000000000001</v>
      </c>
      <c r="H28" s="178">
        <v>6175978</v>
      </c>
      <c r="I28" s="178">
        <v>5994773</v>
      </c>
      <c r="J28" s="3">
        <f t="shared" ref="J28:J29" si="12">ROUND(I28/E28,5)*100</f>
        <v>106.398</v>
      </c>
      <c r="K28" s="3">
        <f>ROUND(I28/I23,5)*100</f>
        <v>23.228999999999999</v>
      </c>
      <c r="L28" s="224">
        <v>6427891</v>
      </c>
      <c r="M28" s="224">
        <v>6157927</v>
      </c>
      <c r="N28" s="3">
        <f t="shared" si="11"/>
        <v>102.72200000000001</v>
      </c>
      <c r="O28" s="3">
        <f>ROUND(M28/M23,5)*100</f>
        <v>22.75</v>
      </c>
      <c r="P28" s="232"/>
      <c r="Q28" s="232"/>
      <c r="R28" s="12">
        <f t="shared" si="2"/>
        <v>0</v>
      </c>
      <c r="S28" s="46" t="e">
        <f t="shared" si="8"/>
        <v>#DIV/0!</v>
      </c>
      <c r="T28" s="111"/>
    </row>
    <row r="29" spans="1:20" ht="26.1" customHeight="1" x14ac:dyDescent="0.15">
      <c r="A29" s="449">
        <v>708481</v>
      </c>
      <c r="B29" s="67"/>
      <c r="C29" s="155" t="s">
        <v>63</v>
      </c>
      <c r="D29" s="178">
        <v>808103</v>
      </c>
      <c r="E29" s="178">
        <v>796076</v>
      </c>
      <c r="F29" s="3">
        <f t="shared" si="0"/>
        <v>112.364</v>
      </c>
      <c r="G29" s="3">
        <f>ROUND(E29/E23,5)*100</f>
        <v>3.327</v>
      </c>
      <c r="H29" s="178">
        <v>846938</v>
      </c>
      <c r="I29" s="178">
        <v>824706</v>
      </c>
      <c r="J29" s="3">
        <f t="shared" si="12"/>
        <v>103.596</v>
      </c>
      <c r="K29" s="3">
        <f>ROUND(I29/I23,5)*100</f>
        <v>3.1960000000000002</v>
      </c>
      <c r="L29" s="224">
        <v>899837</v>
      </c>
      <c r="M29" s="224">
        <v>863384</v>
      </c>
      <c r="N29" s="3">
        <f t="shared" si="11"/>
        <v>104.69</v>
      </c>
      <c r="O29" s="3">
        <v>3.19</v>
      </c>
      <c r="P29" s="232"/>
      <c r="Q29" s="232"/>
      <c r="R29" s="12">
        <f t="shared" si="2"/>
        <v>0</v>
      </c>
      <c r="S29" s="46" t="e">
        <f t="shared" si="8"/>
        <v>#DIV/0!</v>
      </c>
      <c r="T29" s="111"/>
    </row>
    <row r="30" spans="1:20" ht="9" customHeight="1" thickBot="1" x14ac:dyDescent="0.2">
      <c r="A30" s="1021"/>
      <c r="B30" s="68"/>
      <c r="C30" s="156"/>
      <c r="D30" s="180"/>
      <c r="E30" s="180"/>
      <c r="F30" s="70"/>
      <c r="G30" s="70"/>
      <c r="H30" s="71"/>
      <c r="I30" s="71"/>
      <c r="J30" s="72"/>
      <c r="K30" s="72"/>
      <c r="L30" s="71"/>
      <c r="M30" s="71"/>
      <c r="N30" s="72"/>
      <c r="O30" s="72"/>
      <c r="P30" s="71"/>
      <c r="Q30" s="71"/>
      <c r="R30" s="72"/>
      <c r="S30" s="73"/>
      <c r="T30" s="111"/>
    </row>
    <row r="31" spans="1:20" ht="15" customHeight="1" x14ac:dyDescent="0.15">
      <c r="B31" s="314" t="s">
        <v>333</v>
      </c>
      <c r="C31" s="31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S31" s="3" t="s">
        <v>28</v>
      </c>
      <c r="T31" s="17"/>
    </row>
    <row r="32" spans="1:20" ht="18.75" customHeight="1" x14ac:dyDescent="0.15">
      <c r="B32" s="305" t="s">
        <v>359</v>
      </c>
      <c r="C32" s="305"/>
      <c r="D32" s="305"/>
      <c r="E32" s="305"/>
      <c r="F32" s="305"/>
      <c r="G32" s="305"/>
      <c r="H32" s="305"/>
      <c r="I32" s="305"/>
      <c r="J32" s="305"/>
    </row>
  </sheetData>
  <sheetProtection sheet="1" objects="1" scenarios="1"/>
  <mergeCells count="23">
    <mergeCell ref="B1:D1"/>
    <mergeCell ref="B2:D2"/>
    <mergeCell ref="B3:C5"/>
    <mergeCell ref="D3:G3"/>
    <mergeCell ref="D4:D5"/>
    <mergeCell ref="G4:G5"/>
    <mergeCell ref="E4:E5"/>
    <mergeCell ref="B32:J32"/>
    <mergeCell ref="S4:S5"/>
    <mergeCell ref="H3:K3"/>
    <mergeCell ref="P3:S3"/>
    <mergeCell ref="B7:C7"/>
    <mergeCell ref="L3:O3"/>
    <mergeCell ref="H4:H5"/>
    <mergeCell ref="B23:C23"/>
    <mergeCell ref="B31:Q31"/>
    <mergeCell ref="M4:M5"/>
    <mergeCell ref="O4:O5"/>
    <mergeCell ref="P4:P5"/>
    <mergeCell ref="Q4:Q5"/>
    <mergeCell ref="I4:I5"/>
    <mergeCell ref="K4:K5"/>
    <mergeCell ref="L4:L5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60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32"/>
  <sheetViews>
    <sheetView view="pageBreakPreview" zoomScaleNormal="115" zoomScaleSheetLayoutView="100" workbookViewId="0">
      <pane xSplit="2" ySplit="5" topLeftCell="F6" activePane="bottomRight" state="frozen"/>
      <selection activeCell="D38" sqref="D38"/>
      <selection pane="topRight" activeCell="D38" sqref="D38"/>
      <selection pane="bottomLeft" activeCell="D38" sqref="D38"/>
      <selection pane="bottomRight" activeCell="D38" sqref="D38"/>
    </sheetView>
  </sheetViews>
  <sheetFormatPr defaultRowHeight="26.1" customHeight="1" x14ac:dyDescent="0.15"/>
  <cols>
    <col min="1" max="1" width="1.75" style="622" customWidth="1"/>
    <col min="2" max="2" width="17.5" style="622" customWidth="1"/>
    <col min="3" max="3" width="12.5" style="1018" customWidth="1"/>
    <col min="4" max="4" width="11.75" style="1018" customWidth="1"/>
    <col min="5" max="5" width="7.75" style="978" customWidth="1"/>
    <col min="6" max="6" width="7.875" style="978" customWidth="1"/>
    <col min="7" max="7" width="12" style="1018" customWidth="1"/>
    <col min="8" max="8" width="11.875" style="1018" customWidth="1"/>
    <col min="9" max="9" width="8.625" style="978" customWidth="1"/>
    <col min="10" max="10" width="7.625" style="978" customWidth="1"/>
    <col min="11" max="12" width="12.625" style="1018" customWidth="1"/>
    <col min="13" max="14" width="7.625" style="978" customWidth="1"/>
    <col min="15" max="16" width="12.625" style="1018" customWidth="1"/>
    <col min="17" max="17" width="9.125" style="978" customWidth="1"/>
    <col min="18" max="18" width="8.75" style="978" customWidth="1"/>
    <col min="19" max="16384" width="9" style="622"/>
  </cols>
  <sheetData>
    <row r="1" spans="1:19" ht="5.0999999999999996" customHeight="1" x14ac:dyDescent="0.15">
      <c r="A1" s="972"/>
      <c r="B1" s="972"/>
      <c r="C1" s="972"/>
      <c r="D1" s="803"/>
      <c r="E1" s="901"/>
      <c r="F1" s="901"/>
      <c r="G1" s="803"/>
      <c r="H1" s="803"/>
      <c r="I1" s="973"/>
      <c r="J1" s="901"/>
      <c r="K1" s="803"/>
      <c r="L1" s="803"/>
      <c r="M1" s="901"/>
      <c r="N1" s="901"/>
      <c r="O1" s="803"/>
      <c r="P1" s="803"/>
      <c r="Q1" s="901"/>
      <c r="R1" s="974"/>
      <c r="S1" s="459"/>
    </row>
    <row r="2" spans="1:19" ht="15" customHeight="1" thickBot="1" x14ac:dyDescent="0.2">
      <c r="A2" s="975" t="s">
        <v>322</v>
      </c>
      <c r="B2" s="975"/>
      <c r="C2" s="975"/>
      <c r="D2" s="976"/>
      <c r="E2" s="977"/>
      <c r="F2" s="977"/>
      <c r="G2" s="976"/>
      <c r="H2" s="976"/>
      <c r="J2" s="977"/>
      <c r="K2" s="976"/>
      <c r="L2" s="976"/>
      <c r="M2" s="977"/>
      <c r="N2" s="977"/>
      <c r="O2" s="976"/>
      <c r="P2" s="976"/>
      <c r="Q2" s="977"/>
      <c r="R2" s="979" t="s">
        <v>1</v>
      </c>
      <c r="S2" s="459"/>
    </row>
    <row r="3" spans="1:19" ht="40.5" customHeight="1" x14ac:dyDescent="0.15">
      <c r="A3" s="554" t="s">
        <v>64</v>
      </c>
      <c r="B3" s="556"/>
      <c r="C3" s="526" t="s">
        <v>396</v>
      </c>
      <c r="D3" s="463"/>
      <c r="E3" s="463"/>
      <c r="F3" s="557"/>
      <c r="G3" s="462" t="s">
        <v>400</v>
      </c>
      <c r="H3" s="462"/>
      <c r="I3" s="462"/>
      <c r="J3" s="462"/>
      <c r="K3" s="462" t="s">
        <v>398</v>
      </c>
      <c r="L3" s="462"/>
      <c r="M3" s="462"/>
      <c r="N3" s="462"/>
      <c r="O3" s="527" t="s">
        <v>426</v>
      </c>
      <c r="P3" s="683"/>
      <c r="Q3" s="683"/>
      <c r="R3" s="528"/>
      <c r="S3" s="493"/>
    </row>
    <row r="4" spans="1:19" s="459" customFormat="1" ht="30" customHeight="1" x14ac:dyDescent="0.15">
      <c r="A4" s="574"/>
      <c r="B4" s="575"/>
      <c r="C4" s="980" t="s">
        <v>31</v>
      </c>
      <c r="D4" s="980" t="s">
        <v>32</v>
      </c>
      <c r="E4" s="981" t="s">
        <v>33</v>
      </c>
      <c r="F4" s="982" t="s">
        <v>34</v>
      </c>
      <c r="G4" s="980" t="s">
        <v>31</v>
      </c>
      <c r="H4" s="980" t="s">
        <v>32</v>
      </c>
      <c r="I4" s="983" t="s">
        <v>33</v>
      </c>
      <c r="J4" s="984" t="s">
        <v>34</v>
      </c>
      <c r="K4" s="985" t="s">
        <v>31</v>
      </c>
      <c r="L4" s="985" t="s">
        <v>32</v>
      </c>
      <c r="M4" s="981" t="s">
        <v>33</v>
      </c>
      <c r="N4" s="986" t="s">
        <v>34</v>
      </c>
      <c r="O4" s="985" t="s">
        <v>31</v>
      </c>
      <c r="P4" s="985" t="s">
        <v>32</v>
      </c>
      <c r="Q4" s="981" t="s">
        <v>33</v>
      </c>
      <c r="R4" s="987" t="s">
        <v>34</v>
      </c>
      <c r="S4" s="493"/>
    </row>
    <row r="5" spans="1:19" ht="30" customHeight="1" x14ac:dyDescent="0.15">
      <c r="A5" s="560"/>
      <c r="B5" s="562"/>
      <c r="C5" s="988"/>
      <c r="D5" s="988"/>
      <c r="E5" s="989" t="s">
        <v>35</v>
      </c>
      <c r="F5" s="990"/>
      <c r="G5" s="988"/>
      <c r="H5" s="988"/>
      <c r="I5" s="991" t="s">
        <v>35</v>
      </c>
      <c r="J5" s="984"/>
      <c r="K5" s="985"/>
      <c r="L5" s="985"/>
      <c r="M5" s="989" t="s">
        <v>35</v>
      </c>
      <c r="N5" s="986"/>
      <c r="O5" s="985"/>
      <c r="P5" s="985"/>
      <c r="Q5" s="989" t="s">
        <v>35</v>
      </c>
      <c r="R5" s="987"/>
      <c r="S5" s="493"/>
    </row>
    <row r="6" spans="1:19" ht="9" customHeight="1" x14ac:dyDescent="0.15">
      <c r="A6" s="992"/>
      <c r="B6" s="993"/>
      <c r="C6" s="994"/>
      <c r="D6" s="994"/>
      <c r="E6" s="995"/>
      <c r="F6" s="995"/>
      <c r="G6" s="994"/>
      <c r="H6" s="994"/>
      <c r="I6" s="995"/>
      <c r="J6" s="995"/>
      <c r="K6" s="994"/>
      <c r="L6" s="994"/>
      <c r="M6" s="995"/>
      <c r="N6" s="995"/>
      <c r="O6" s="994"/>
      <c r="P6" s="994"/>
      <c r="Q6" s="995"/>
      <c r="R6" s="996"/>
      <c r="S6" s="493"/>
    </row>
    <row r="7" spans="1:19" s="1002" customFormat="1" ht="26.1" customHeight="1" x14ac:dyDescent="0.15">
      <c r="A7" s="997" t="s">
        <v>36</v>
      </c>
      <c r="B7" s="998"/>
      <c r="C7" s="488">
        <f>SUM(C8:C21)</f>
        <v>45456484</v>
      </c>
      <c r="D7" s="488">
        <f>SUM(D8:D21)</f>
        <v>41790305</v>
      </c>
      <c r="E7" s="974">
        <v>115.99600000000001</v>
      </c>
      <c r="F7" s="974">
        <f>ROUND(D7/D7,5)*100</f>
        <v>100</v>
      </c>
      <c r="G7" s="488">
        <f>SUM(G8:G21)</f>
        <v>47924129</v>
      </c>
      <c r="H7" s="488">
        <f>SUM(H8:H21)</f>
        <v>43623690</v>
      </c>
      <c r="I7" s="974">
        <f>ROUND(H7/D7,5)*100</f>
        <v>104.387</v>
      </c>
      <c r="J7" s="974">
        <f>ROUND(H7/H7,5)*100</f>
        <v>100</v>
      </c>
      <c r="K7" s="488">
        <f>SUM(K8:K21)</f>
        <v>50497484</v>
      </c>
      <c r="L7" s="488">
        <f>SUM(L8:L21)</f>
        <v>45291513</v>
      </c>
      <c r="M7" s="974">
        <f>ROUND(L7/H7,5)*100</f>
        <v>103.82299999999999</v>
      </c>
      <c r="N7" s="974">
        <f>ROUND(L7/L7,5)*100</f>
        <v>100</v>
      </c>
      <c r="O7" s="999">
        <f>SUM(O8:O21)</f>
        <v>57832708</v>
      </c>
      <c r="P7" s="999">
        <f>SUM(P8:P21)</f>
        <v>52617619</v>
      </c>
      <c r="Q7" s="1000">
        <f>ROUND(P7/L7,5)*100</f>
        <v>116.17500000000001</v>
      </c>
      <c r="R7" s="1001">
        <f>ROUND(P7/$P$7,5)*100</f>
        <v>100</v>
      </c>
      <c r="S7" s="954"/>
    </row>
    <row r="8" spans="1:19" ht="26.1" customHeight="1" x14ac:dyDescent="0.15">
      <c r="A8" s="791"/>
      <c r="B8" s="1003" t="s">
        <v>65</v>
      </c>
      <c r="C8" s="488">
        <v>349832</v>
      </c>
      <c r="D8" s="488">
        <v>345480</v>
      </c>
      <c r="E8" s="974">
        <v>86.358000000000004</v>
      </c>
      <c r="F8" s="974">
        <f>ROUND(D8/D7,5)*100</f>
        <v>0.82699999999999996</v>
      </c>
      <c r="G8" s="488">
        <v>356908</v>
      </c>
      <c r="H8" s="488">
        <v>354007</v>
      </c>
      <c r="I8" s="974">
        <f>ROUND(H8/D8,5)*100</f>
        <v>102.468</v>
      </c>
      <c r="J8" s="974">
        <f>ROUND(H8/H7,5)*100</f>
        <v>0.81200000000000006</v>
      </c>
      <c r="K8" s="488">
        <v>374435</v>
      </c>
      <c r="L8" s="488">
        <v>370189</v>
      </c>
      <c r="M8" s="974">
        <f t="shared" ref="M8:M17" si="0">ROUND(L8/H8,5)*100</f>
        <v>104.571</v>
      </c>
      <c r="N8" s="974">
        <f>ROUND(L8/L7,5)*100</f>
        <v>0.81700000000000006</v>
      </c>
      <c r="O8" s="999">
        <v>328459</v>
      </c>
      <c r="P8" s="999">
        <v>321453</v>
      </c>
      <c r="Q8" s="1000">
        <f>ROUND(P8/L8,5)*100</f>
        <v>86.834999999999994</v>
      </c>
      <c r="R8" s="1001">
        <f>ROUND(P8/$P$7,5)*100</f>
        <v>0.61099999999999999</v>
      </c>
      <c r="S8" s="493"/>
    </row>
    <row r="9" spans="1:19" ht="26.1" customHeight="1" x14ac:dyDescent="0.15">
      <c r="A9" s="791"/>
      <c r="B9" s="1003" t="s">
        <v>66</v>
      </c>
      <c r="C9" s="488">
        <v>7152843</v>
      </c>
      <c r="D9" s="488">
        <v>6905983</v>
      </c>
      <c r="E9" s="974">
        <v>174.017</v>
      </c>
      <c r="F9" s="974">
        <f>ROUND(D9/D7,5)*100</f>
        <v>16.525000000000002</v>
      </c>
      <c r="G9" s="488">
        <v>6613063</v>
      </c>
      <c r="H9" s="488">
        <v>6458547</v>
      </c>
      <c r="I9" s="974">
        <f>ROUND(H9/D9,5)*100</f>
        <v>93.521000000000001</v>
      </c>
      <c r="J9" s="974">
        <f>ROUND(H9/H7,5)*100</f>
        <v>14.804999999999998</v>
      </c>
      <c r="K9" s="488">
        <v>7607746</v>
      </c>
      <c r="L9" s="488">
        <v>7319861</v>
      </c>
      <c r="M9" s="974">
        <f t="shared" si="0"/>
        <v>113.336</v>
      </c>
      <c r="N9" s="974">
        <f>ROUND(L9/L7,5)*100</f>
        <v>16.162000000000003</v>
      </c>
      <c r="O9" s="999">
        <v>12304388</v>
      </c>
      <c r="P9" s="999">
        <v>11725490</v>
      </c>
      <c r="Q9" s="1000">
        <f t="shared" ref="Q9:Q29" si="1">ROUND(P9/L9,5)*100</f>
        <v>160.18699999999998</v>
      </c>
      <c r="R9" s="1001">
        <f>ROUND(P9/$P$7,5)*100</f>
        <v>22.284000000000002</v>
      </c>
      <c r="S9" s="493"/>
    </row>
    <row r="10" spans="1:19" ht="26.1" customHeight="1" x14ac:dyDescent="0.15">
      <c r="A10" s="791"/>
      <c r="B10" s="1003" t="s">
        <v>67</v>
      </c>
      <c r="C10" s="488">
        <v>19495169</v>
      </c>
      <c r="D10" s="488">
        <v>18529415</v>
      </c>
      <c r="E10" s="974">
        <v>104.52999999999999</v>
      </c>
      <c r="F10" s="974">
        <f>ROUND(D10/D7,5)*100</f>
        <v>44.338999999999999</v>
      </c>
      <c r="G10" s="488">
        <v>20821166</v>
      </c>
      <c r="H10" s="488">
        <v>19930891</v>
      </c>
      <c r="I10" s="974">
        <f>ROUND(H10/D10,5)*100</f>
        <v>107.56399999999999</v>
      </c>
      <c r="J10" s="974">
        <f>ROUND(H10/H7,5)*100</f>
        <v>45.688000000000002</v>
      </c>
      <c r="K10" s="488">
        <v>21781521</v>
      </c>
      <c r="L10" s="488">
        <v>20554172</v>
      </c>
      <c r="M10" s="974">
        <f t="shared" si="0"/>
        <v>103.127</v>
      </c>
      <c r="N10" s="974">
        <f>ROUND(L10/L7,5)*100</f>
        <v>45.381999999999998</v>
      </c>
      <c r="O10" s="999">
        <v>23533819</v>
      </c>
      <c r="P10" s="999">
        <v>21412760</v>
      </c>
      <c r="Q10" s="1000">
        <f t="shared" si="1"/>
        <v>104.17700000000001</v>
      </c>
      <c r="R10" s="1001">
        <f t="shared" ref="R10:R21" si="2">ROUND(P10/$P$7,5)*100</f>
        <v>40.695</v>
      </c>
      <c r="S10" s="493"/>
    </row>
    <row r="11" spans="1:19" ht="26.1" customHeight="1" x14ac:dyDescent="0.15">
      <c r="A11" s="791"/>
      <c r="B11" s="1003" t="s">
        <v>68</v>
      </c>
      <c r="C11" s="488">
        <v>2186734</v>
      </c>
      <c r="D11" s="488">
        <v>2090576</v>
      </c>
      <c r="E11" s="974">
        <v>145.327</v>
      </c>
      <c r="F11" s="974">
        <f>ROUND(D11/D7,5)*100</f>
        <v>5.0030000000000001</v>
      </c>
      <c r="G11" s="488">
        <v>2163936</v>
      </c>
      <c r="H11" s="488">
        <v>2087788</v>
      </c>
      <c r="I11" s="974">
        <f t="shared" ref="I11:I17" si="3">ROUND(H11/D11,5)*100</f>
        <v>99.86699999999999</v>
      </c>
      <c r="J11" s="974">
        <f>ROUND(H11/H7,5)*100</f>
        <v>4.7859999999999996</v>
      </c>
      <c r="K11" s="488">
        <v>2228658</v>
      </c>
      <c r="L11" s="488">
        <v>2116753</v>
      </c>
      <c r="M11" s="974">
        <f t="shared" si="0"/>
        <v>101.387</v>
      </c>
      <c r="N11" s="974">
        <f>ROUND(L11/L7,5)*100</f>
        <v>4.6739999999999995</v>
      </c>
      <c r="O11" s="999">
        <v>2143714</v>
      </c>
      <c r="P11" s="999">
        <v>2061811</v>
      </c>
      <c r="Q11" s="1000">
        <f t="shared" si="1"/>
        <v>97.403999999999996</v>
      </c>
      <c r="R11" s="1001">
        <f t="shared" si="2"/>
        <v>3.9180000000000001</v>
      </c>
      <c r="S11" s="493"/>
    </row>
    <row r="12" spans="1:19" ht="26.1" customHeight="1" x14ac:dyDescent="0.15">
      <c r="A12" s="791"/>
      <c r="B12" s="1003" t="s">
        <v>69</v>
      </c>
      <c r="C12" s="488">
        <v>47076</v>
      </c>
      <c r="D12" s="488">
        <v>43182</v>
      </c>
      <c r="E12" s="974">
        <v>110.26700000000001</v>
      </c>
      <c r="F12" s="974">
        <f>ROUND(D12/D7,5)*100</f>
        <v>0.10300000000000001</v>
      </c>
      <c r="G12" s="488">
        <v>94397</v>
      </c>
      <c r="H12" s="488">
        <v>61833</v>
      </c>
      <c r="I12" s="974">
        <f t="shared" si="3"/>
        <v>143.19200000000001</v>
      </c>
      <c r="J12" s="974">
        <f>ROUND(H12/H7,5)*100</f>
        <v>0.14200000000000002</v>
      </c>
      <c r="K12" s="488">
        <v>72944</v>
      </c>
      <c r="L12" s="488">
        <v>50528</v>
      </c>
      <c r="M12" s="974">
        <f t="shared" si="0"/>
        <v>81.716999999999999</v>
      </c>
      <c r="N12" s="974">
        <f>ROUND(L12/L7,5)*100</f>
        <v>0.11199999999999999</v>
      </c>
      <c r="O12" s="999">
        <v>56538</v>
      </c>
      <c r="P12" s="999">
        <v>53722</v>
      </c>
      <c r="Q12" s="1000">
        <f t="shared" si="1"/>
        <v>106.321</v>
      </c>
      <c r="R12" s="1001">
        <f t="shared" si="2"/>
        <v>0.10200000000000001</v>
      </c>
      <c r="S12" s="493"/>
    </row>
    <row r="13" spans="1:19" ht="26.1" customHeight="1" x14ac:dyDescent="0.15">
      <c r="A13" s="791"/>
      <c r="B13" s="1003" t="s">
        <v>70</v>
      </c>
      <c r="C13" s="488">
        <v>84092</v>
      </c>
      <c r="D13" s="488">
        <v>75495</v>
      </c>
      <c r="E13" s="974">
        <v>88.134</v>
      </c>
      <c r="F13" s="974">
        <f>ROUND(D13/D7,5)*100</f>
        <v>0.18099999999999999</v>
      </c>
      <c r="G13" s="488">
        <v>88219</v>
      </c>
      <c r="H13" s="488">
        <v>81504</v>
      </c>
      <c r="I13" s="974">
        <f t="shared" si="3"/>
        <v>107.959</v>
      </c>
      <c r="J13" s="974">
        <f>ROUND(H13/H7,5)*100</f>
        <v>0.187</v>
      </c>
      <c r="K13" s="488">
        <v>284923</v>
      </c>
      <c r="L13" s="488">
        <v>249731</v>
      </c>
      <c r="M13" s="974">
        <f t="shared" si="0"/>
        <v>306.40299999999996</v>
      </c>
      <c r="N13" s="974">
        <f>ROUND(L13/L7,5)*100</f>
        <v>0.55100000000000005</v>
      </c>
      <c r="O13" s="999">
        <v>184658</v>
      </c>
      <c r="P13" s="999">
        <v>132935</v>
      </c>
      <c r="Q13" s="1000">
        <f t="shared" si="1"/>
        <v>53.230999999999995</v>
      </c>
      <c r="R13" s="1001">
        <f t="shared" si="2"/>
        <v>0.253</v>
      </c>
      <c r="S13" s="493"/>
    </row>
    <row r="14" spans="1:19" ht="26.1" customHeight="1" x14ac:dyDescent="0.15">
      <c r="A14" s="791"/>
      <c r="B14" s="1003" t="s">
        <v>71</v>
      </c>
      <c r="C14" s="488">
        <v>284187</v>
      </c>
      <c r="D14" s="488">
        <v>256177</v>
      </c>
      <c r="E14" s="974">
        <v>115.70499999999998</v>
      </c>
      <c r="F14" s="974">
        <f>ROUND(D14/D7,5)*100</f>
        <v>0.61299999999999999</v>
      </c>
      <c r="G14" s="488">
        <v>580544</v>
      </c>
      <c r="H14" s="488">
        <v>400212</v>
      </c>
      <c r="I14" s="974">
        <f t="shared" si="3"/>
        <v>156.22499999999999</v>
      </c>
      <c r="J14" s="974">
        <f>ROUND(H14/H7,5)*100</f>
        <v>0.91699999999999993</v>
      </c>
      <c r="K14" s="488">
        <v>404172</v>
      </c>
      <c r="L14" s="488">
        <v>383830</v>
      </c>
      <c r="M14" s="974">
        <f t="shared" si="0"/>
        <v>95.906999999999996</v>
      </c>
      <c r="N14" s="974">
        <f>ROUND(L14/L7,5)*100</f>
        <v>0.84699999999999998</v>
      </c>
      <c r="O14" s="999">
        <v>218904</v>
      </c>
      <c r="P14" s="999">
        <v>211448</v>
      </c>
      <c r="Q14" s="1000">
        <f t="shared" si="1"/>
        <v>55.088999999999999</v>
      </c>
      <c r="R14" s="1001">
        <f t="shared" si="2"/>
        <v>0.40200000000000002</v>
      </c>
      <c r="S14" s="493"/>
    </row>
    <row r="15" spans="1:19" ht="26.1" customHeight="1" x14ac:dyDescent="0.15">
      <c r="A15" s="791"/>
      <c r="B15" s="1003" t="s">
        <v>72</v>
      </c>
      <c r="C15" s="488">
        <v>6003261</v>
      </c>
      <c r="D15" s="488">
        <v>4083862</v>
      </c>
      <c r="E15" s="974">
        <v>103.492</v>
      </c>
      <c r="F15" s="974">
        <f>ROUND(D15/D7,5)*100</f>
        <v>9.7720000000000002</v>
      </c>
      <c r="G15" s="488">
        <v>7634639</v>
      </c>
      <c r="H15" s="488">
        <v>5002527</v>
      </c>
      <c r="I15" s="974">
        <f t="shared" si="3"/>
        <v>122.495</v>
      </c>
      <c r="J15" s="974">
        <f>ROUND(H15/H7,5)*100</f>
        <v>11.466999999999999</v>
      </c>
      <c r="K15" s="488">
        <v>8401575</v>
      </c>
      <c r="L15" s="488">
        <v>5732393</v>
      </c>
      <c r="M15" s="974">
        <f t="shared" si="0"/>
        <v>114.58999999999999</v>
      </c>
      <c r="N15" s="974">
        <f>ROUND(L15/L7,5)*100</f>
        <v>12.656999999999998</v>
      </c>
      <c r="O15" s="999">
        <v>8787257</v>
      </c>
      <c r="P15" s="999">
        <v>6710215</v>
      </c>
      <c r="Q15" s="1000">
        <f t="shared" si="1"/>
        <v>117.05799999999999</v>
      </c>
      <c r="R15" s="1001">
        <f t="shared" si="2"/>
        <v>12.753</v>
      </c>
      <c r="S15" s="493"/>
    </row>
    <row r="16" spans="1:19" ht="26.1" customHeight="1" x14ac:dyDescent="0.15">
      <c r="A16" s="791"/>
      <c r="B16" s="1003" t="s">
        <v>73</v>
      </c>
      <c r="C16" s="488">
        <v>974099</v>
      </c>
      <c r="D16" s="488">
        <v>860072</v>
      </c>
      <c r="E16" s="974">
        <v>130.12300000000002</v>
      </c>
      <c r="F16" s="974">
        <f>ROUND(D16/D7,5)*100</f>
        <v>2.0580000000000003</v>
      </c>
      <c r="G16" s="488">
        <v>961057</v>
      </c>
      <c r="H16" s="488">
        <v>924196</v>
      </c>
      <c r="I16" s="974">
        <f t="shared" si="3"/>
        <v>107.45599999999999</v>
      </c>
      <c r="J16" s="974">
        <f>ROUND(H16/H7,5)*100</f>
        <v>2.1190000000000002</v>
      </c>
      <c r="K16" s="488">
        <v>1249192</v>
      </c>
      <c r="L16" s="488">
        <v>1083077</v>
      </c>
      <c r="M16" s="974">
        <f t="shared" si="0"/>
        <v>117.191</v>
      </c>
      <c r="N16" s="974">
        <f>ROUND(L16/L7,5)*100</f>
        <v>2.391</v>
      </c>
      <c r="O16" s="999">
        <v>1184209</v>
      </c>
      <c r="P16" s="999">
        <v>1150673</v>
      </c>
      <c r="Q16" s="1000">
        <f t="shared" si="1"/>
        <v>106.24100000000001</v>
      </c>
      <c r="R16" s="1001">
        <f t="shared" si="2"/>
        <v>2.1870000000000003</v>
      </c>
      <c r="S16" s="493"/>
    </row>
    <row r="17" spans="1:19" ht="26.1" customHeight="1" x14ac:dyDescent="0.15">
      <c r="A17" s="791"/>
      <c r="B17" s="1003" t="s">
        <v>74</v>
      </c>
      <c r="C17" s="488">
        <v>5341543</v>
      </c>
      <c r="D17" s="488">
        <v>5138607</v>
      </c>
      <c r="E17" s="974">
        <v>109.86499999999999</v>
      </c>
      <c r="F17" s="974">
        <f>ROUND(D17/D7,5)*100</f>
        <v>12.295999999999999</v>
      </c>
      <c r="G17" s="488">
        <v>5185448</v>
      </c>
      <c r="H17" s="488">
        <v>4943756</v>
      </c>
      <c r="I17" s="974">
        <f t="shared" si="3"/>
        <v>96.207999999999998</v>
      </c>
      <c r="J17" s="974">
        <f>ROUND(H17/H7,5)*100</f>
        <v>11.333</v>
      </c>
      <c r="K17" s="488">
        <v>4824024</v>
      </c>
      <c r="L17" s="488">
        <v>4205181</v>
      </c>
      <c r="M17" s="974">
        <f t="shared" si="0"/>
        <v>85.06</v>
      </c>
      <c r="N17" s="974">
        <f>ROUND(L17/L7,5)*100</f>
        <v>9.2850000000000001</v>
      </c>
      <c r="O17" s="999">
        <v>5906858</v>
      </c>
      <c r="P17" s="999">
        <v>5661830</v>
      </c>
      <c r="Q17" s="1000">
        <f t="shared" si="1"/>
        <v>134.63900000000001</v>
      </c>
      <c r="R17" s="1001">
        <f t="shared" si="2"/>
        <v>10.76</v>
      </c>
      <c r="S17" s="493"/>
    </row>
    <row r="18" spans="1:19" ht="26.1" customHeight="1" x14ac:dyDescent="0.15">
      <c r="A18" s="791"/>
      <c r="B18" s="1003" t="s">
        <v>75</v>
      </c>
      <c r="C18" s="488">
        <v>15841</v>
      </c>
      <c r="D18" s="546">
        <v>15578</v>
      </c>
      <c r="E18" s="546">
        <v>0</v>
      </c>
      <c r="F18" s="546">
        <f>ROUND(D18/D7,5)*100</f>
        <v>3.6999999999999998E-2</v>
      </c>
      <c r="G18" s="488">
        <v>3</v>
      </c>
      <c r="H18" s="546">
        <v>0</v>
      </c>
      <c r="I18" s="546">
        <v>0</v>
      </c>
      <c r="J18" s="974">
        <f>ROUND(H18/H7,5)*100</f>
        <v>0</v>
      </c>
      <c r="K18" s="488">
        <v>3</v>
      </c>
      <c r="L18" s="546">
        <v>0</v>
      </c>
      <c r="M18" s="546">
        <v>0</v>
      </c>
      <c r="N18" s="546">
        <f>ROUND(L18/L7,5)*100</f>
        <v>0</v>
      </c>
      <c r="O18" s="999">
        <v>3</v>
      </c>
      <c r="P18" s="817">
        <v>0</v>
      </c>
      <c r="Q18" s="817">
        <v>0</v>
      </c>
      <c r="R18" s="1004">
        <f t="shared" si="2"/>
        <v>0</v>
      </c>
      <c r="S18" s="493"/>
    </row>
    <row r="19" spans="1:19" ht="26.1" customHeight="1" x14ac:dyDescent="0.15">
      <c r="A19" s="791"/>
      <c r="B19" s="1003" t="s">
        <v>18</v>
      </c>
      <c r="C19" s="488">
        <v>3446875</v>
      </c>
      <c r="D19" s="488">
        <v>3445878</v>
      </c>
      <c r="E19" s="974">
        <v>100.755</v>
      </c>
      <c r="F19" s="974">
        <f>ROUND(D19/D7,5)*100</f>
        <v>8.2460000000000004</v>
      </c>
      <c r="G19" s="488">
        <v>3379846</v>
      </c>
      <c r="H19" s="488">
        <v>3378429</v>
      </c>
      <c r="I19" s="974">
        <f t="shared" ref="I19" si="4">ROUND(H19/D19,5)*100</f>
        <v>98.043000000000006</v>
      </c>
      <c r="J19" s="974">
        <f>ROUND(H19/H7,5)*100</f>
        <v>7.7439999999999998</v>
      </c>
      <c r="K19" s="488">
        <v>3226380</v>
      </c>
      <c r="L19" s="488">
        <v>3225798</v>
      </c>
      <c r="M19" s="974">
        <f t="shared" ref="M19" si="5">ROUND(L19/H19,5)*100</f>
        <v>95.481999999999999</v>
      </c>
      <c r="N19" s="974">
        <f>ROUND(L19/L7,5)*100</f>
        <v>7.1220000000000008</v>
      </c>
      <c r="O19" s="999">
        <v>3176326</v>
      </c>
      <c r="P19" s="999">
        <v>3175282</v>
      </c>
      <c r="Q19" s="1000">
        <f t="shared" si="1"/>
        <v>98.433999999999997</v>
      </c>
      <c r="R19" s="1001">
        <f t="shared" si="2"/>
        <v>6.0350000000000001</v>
      </c>
      <c r="S19" s="493"/>
    </row>
    <row r="20" spans="1:19" ht="26.1" customHeight="1" x14ac:dyDescent="0.15">
      <c r="A20" s="791"/>
      <c r="B20" s="1003" t="s">
        <v>76</v>
      </c>
      <c r="C20" s="488">
        <v>1</v>
      </c>
      <c r="D20" s="546">
        <v>0</v>
      </c>
      <c r="E20" s="546">
        <v>0</v>
      </c>
      <c r="F20" s="546">
        <f>ROUND(D20/D7,5)*100</f>
        <v>0</v>
      </c>
      <c r="G20" s="488">
        <v>1</v>
      </c>
      <c r="H20" s="546">
        <v>0</v>
      </c>
      <c r="I20" s="546">
        <v>0</v>
      </c>
      <c r="J20" s="546">
        <f>ROUND(H20/H7,5)*100</f>
        <v>0</v>
      </c>
      <c r="K20" s="488">
        <v>1</v>
      </c>
      <c r="L20" s="546">
        <v>0</v>
      </c>
      <c r="M20" s="546">
        <v>0</v>
      </c>
      <c r="N20" s="546">
        <f>ROUND(L20/L7,5)*100</f>
        <v>0</v>
      </c>
      <c r="O20" s="999">
        <v>1</v>
      </c>
      <c r="P20" s="817">
        <v>0</v>
      </c>
      <c r="Q20" s="817">
        <v>0</v>
      </c>
      <c r="R20" s="1005">
        <f t="shared" si="2"/>
        <v>0</v>
      </c>
      <c r="S20" s="493"/>
    </row>
    <row r="21" spans="1:19" ht="26.1" customHeight="1" x14ac:dyDescent="0.15">
      <c r="A21" s="791"/>
      <c r="B21" s="1003" t="s">
        <v>77</v>
      </c>
      <c r="C21" s="488">
        <v>74931</v>
      </c>
      <c r="D21" s="546">
        <v>0</v>
      </c>
      <c r="E21" s="546">
        <v>0</v>
      </c>
      <c r="F21" s="546">
        <f>ROUND(D21/D7,5)*100</f>
        <v>0</v>
      </c>
      <c r="G21" s="488">
        <v>44902</v>
      </c>
      <c r="H21" s="546">
        <v>0</v>
      </c>
      <c r="I21" s="546">
        <v>0</v>
      </c>
      <c r="J21" s="546">
        <f>ROUND(H21/H7,5)*100</f>
        <v>0</v>
      </c>
      <c r="K21" s="488">
        <v>41910</v>
      </c>
      <c r="L21" s="546">
        <v>0</v>
      </c>
      <c r="M21" s="546">
        <v>0</v>
      </c>
      <c r="N21" s="546">
        <f>ROUND(L21/L7,5)*100</f>
        <v>0</v>
      </c>
      <c r="O21" s="999">
        <v>7574</v>
      </c>
      <c r="P21" s="817">
        <v>0</v>
      </c>
      <c r="Q21" s="817">
        <v>0</v>
      </c>
      <c r="R21" s="1005">
        <f t="shared" si="2"/>
        <v>0</v>
      </c>
      <c r="S21" s="493"/>
    </row>
    <row r="22" spans="1:19" ht="26.1" customHeight="1" x14ac:dyDescent="0.15">
      <c r="A22" s="791"/>
      <c r="B22" s="1003"/>
      <c r="C22" s="488"/>
      <c r="D22" s="488"/>
      <c r="E22" s="974"/>
      <c r="F22" s="974"/>
      <c r="G22" s="488"/>
      <c r="H22" s="488"/>
      <c r="I22" s="974"/>
      <c r="J22" s="974"/>
      <c r="K22" s="488"/>
      <c r="L22" s="488"/>
      <c r="M22" s="974"/>
      <c r="N22" s="974"/>
      <c r="O22" s="999"/>
      <c r="P22" s="999"/>
      <c r="Q22" s="1000"/>
      <c r="R22" s="1001"/>
      <c r="S22" s="493"/>
    </row>
    <row r="23" spans="1:19" s="1002" customFormat="1" ht="26.1" customHeight="1" x14ac:dyDescent="0.15">
      <c r="A23" s="997" t="s">
        <v>57</v>
      </c>
      <c r="B23" s="998"/>
      <c r="C23" s="488">
        <f>SUM(C24:C29)</f>
        <v>26144029</v>
      </c>
      <c r="D23" s="488">
        <f>SUM(D24:D29)</f>
        <v>23927914</v>
      </c>
      <c r="E23" s="974">
        <v>106.913</v>
      </c>
      <c r="F23" s="974">
        <f>ROUND(D23/D23,5)*100</f>
        <v>100</v>
      </c>
      <c r="G23" s="488">
        <f>SUM(G24:G29)</f>
        <v>26837630</v>
      </c>
      <c r="H23" s="488">
        <f>SUM(H24:H29)</f>
        <v>25807548</v>
      </c>
      <c r="I23" s="974">
        <f>ROUND(H23/D23,5)*100</f>
        <v>107.85499999999999</v>
      </c>
      <c r="J23" s="974">
        <f>ROUND(H23/H23,5)*100</f>
        <v>100</v>
      </c>
      <c r="K23" s="488">
        <f>SUM(K24:K29)</f>
        <v>29261904</v>
      </c>
      <c r="L23" s="488">
        <f>SUM(L24:L29)</f>
        <v>27067336</v>
      </c>
      <c r="M23" s="974">
        <f t="shared" ref="M23" si="6">ROUND(L23/H23,5)*100</f>
        <v>104.881</v>
      </c>
      <c r="N23" s="974">
        <f>ROUND(L23/L23,5)*100</f>
        <v>100</v>
      </c>
      <c r="O23" s="999">
        <f>SUM(O24:O29)</f>
        <v>28205843</v>
      </c>
      <c r="P23" s="999">
        <f>SUM(P24:P29)</f>
        <v>26906215</v>
      </c>
      <c r="Q23" s="1000">
        <f t="shared" si="1"/>
        <v>99.405000000000001</v>
      </c>
      <c r="R23" s="1001">
        <f>ROUND(P23/$P$23,5)*100</f>
        <v>100</v>
      </c>
      <c r="S23" s="954"/>
    </row>
    <row r="24" spans="1:19" ht="26.1" customHeight="1" x14ac:dyDescent="0.15">
      <c r="A24" s="1006"/>
      <c r="B24" s="1007" t="s">
        <v>78</v>
      </c>
      <c r="C24" s="488">
        <v>14702857</v>
      </c>
      <c r="D24" s="488">
        <v>14068814</v>
      </c>
      <c r="E24" s="974">
        <v>107.024</v>
      </c>
      <c r="F24" s="974">
        <f>ROUND(D24/D23,5)*100</f>
        <v>58.796999999999997</v>
      </c>
      <c r="G24" s="488">
        <v>15034510</v>
      </c>
      <c r="H24" s="488">
        <v>15265657</v>
      </c>
      <c r="I24" s="974">
        <f>ROUND(H24/D24,5)*100</f>
        <v>108.50700000000001</v>
      </c>
      <c r="J24" s="974">
        <f>ROUND(H24/H23,5)*100</f>
        <v>59.152000000000001</v>
      </c>
      <c r="K24" s="488">
        <v>17300077</v>
      </c>
      <c r="L24" s="488">
        <v>16101739</v>
      </c>
      <c r="M24" s="974">
        <f>ROUND(L24/H24,5)*100</f>
        <v>105.477</v>
      </c>
      <c r="N24" s="974">
        <f>ROUND(L24/L23,5)*100</f>
        <v>59.488</v>
      </c>
      <c r="O24" s="999">
        <v>15953932</v>
      </c>
      <c r="P24" s="999">
        <v>15533176</v>
      </c>
      <c r="Q24" s="1000">
        <f>ROUND(P24/L24,5)*100</f>
        <v>96.469000000000008</v>
      </c>
      <c r="R24" s="1001">
        <f t="shared" ref="R24:R29" si="7">ROUND(P24/$P$23,5)*100</f>
        <v>57.731000000000002</v>
      </c>
      <c r="S24" s="493"/>
    </row>
    <row r="25" spans="1:19" ht="26.1" customHeight="1" x14ac:dyDescent="0.15">
      <c r="A25" s="1006"/>
      <c r="B25" s="1008" t="s">
        <v>373</v>
      </c>
      <c r="C25" s="488">
        <v>2584996</v>
      </c>
      <c r="D25" s="488">
        <v>1661587</v>
      </c>
      <c r="E25" s="974">
        <v>99.975999999999999</v>
      </c>
      <c r="F25" s="974">
        <f>ROUND(D25/D23,5)*100</f>
        <v>6.944</v>
      </c>
      <c r="G25" s="488">
        <v>2702519</v>
      </c>
      <c r="H25" s="488">
        <v>1891084</v>
      </c>
      <c r="I25" s="974">
        <f t="shared" ref="I25" si="8">ROUND(H25/D25,5)*100</f>
        <v>113.812</v>
      </c>
      <c r="J25" s="974">
        <f>ROUND(H25/H23,5)*100</f>
        <v>7.3279999999999994</v>
      </c>
      <c r="K25" s="488">
        <v>2627068</v>
      </c>
      <c r="L25" s="488">
        <v>2098411</v>
      </c>
      <c r="M25" s="974">
        <f t="shared" ref="M25" si="9">ROUND(L25/H25,5)*100</f>
        <v>110.96299999999999</v>
      </c>
      <c r="N25" s="974">
        <f>ROUND(L25/L23,5)*100</f>
        <v>7.7530000000000001</v>
      </c>
      <c r="O25" s="999">
        <v>2613382</v>
      </c>
      <c r="P25" s="999">
        <v>2211752</v>
      </c>
      <c r="Q25" s="1000">
        <f>ROUND(P25/L25,5)*100</f>
        <v>105.40099999999998</v>
      </c>
      <c r="R25" s="1001">
        <f t="shared" si="7"/>
        <v>8.2199999999999989</v>
      </c>
      <c r="S25" s="493"/>
    </row>
    <row r="26" spans="1:19" ht="26.1" customHeight="1" x14ac:dyDescent="0.15">
      <c r="A26" s="1006"/>
      <c r="B26" s="1003" t="s">
        <v>60</v>
      </c>
      <c r="C26" s="546">
        <v>0</v>
      </c>
      <c r="D26" s="546">
        <v>0</v>
      </c>
      <c r="E26" s="546">
        <v>0</v>
      </c>
      <c r="F26" s="1009">
        <f>ROUND(D26/D23,5)*100</f>
        <v>0</v>
      </c>
      <c r="G26" s="546">
        <v>0</v>
      </c>
      <c r="H26" s="546">
        <v>0</v>
      </c>
      <c r="I26" s="546">
        <v>0</v>
      </c>
      <c r="J26" s="546">
        <f>ROUND(H26/H23,5)*100</f>
        <v>0</v>
      </c>
      <c r="K26" s="546">
        <v>0</v>
      </c>
      <c r="L26" s="546">
        <v>0</v>
      </c>
      <c r="M26" s="546">
        <v>0</v>
      </c>
      <c r="N26" s="546">
        <f>ROUND(L26/L23,5)*100</f>
        <v>0</v>
      </c>
      <c r="O26" s="817">
        <v>0</v>
      </c>
      <c r="P26" s="817">
        <v>0</v>
      </c>
      <c r="Q26" s="817">
        <v>0</v>
      </c>
      <c r="R26" s="1005">
        <f t="shared" si="7"/>
        <v>0</v>
      </c>
      <c r="S26" s="493"/>
    </row>
    <row r="27" spans="1:19" ht="26.1" customHeight="1" x14ac:dyDescent="0.15">
      <c r="A27" s="1006"/>
      <c r="B27" s="1007" t="s">
        <v>61</v>
      </c>
      <c r="C27" s="488">
        <v>2018246</v>
      </c>
      <c r="D27" s="488">
        <v>1767136</v>
      </c>
      <c r="E27" s="974">
        <v>112.85400000000001</v>
      </c>
      <c r="F27" s="974">
        <f>ROUND(D27/D23,5)*100</f>
        <v>7.3849999999999998</v>
      </c>
      <c r="G27" s="488">
        <v>2077685</v>
      </c>
      <c r="H27" s="488">
        <v>1831328</v>
      </c>
      <c r="I27" s="974">
        <f>ROUND(H27/D27,5)*100</f>
        <v>103.633</v>
      </c>
      <c r="J27" s="974">
        <f>ROUND(H27/H23,5)*100</f>
        <v>7.0959999999999992</v>
      </c>
      <c r="K27" s="488">
        <v>2007031</v>
      </c>
      <c r="L27" s="488">
        <v>1845875</v>
      </c>
      <c r="M27" s="974">
        <f t="shared" ref="M27:M29" si="10">ROUND(L27/H27,5)*100</f>
        <v>100.79400000000001</v>
      </c>
      <c r="N27" s="974">
        <f>ROUND(L27/L23,5)*100</f>
        <v>6.8199999999999994</v>
      </c>
      <c r="O27" s="999">
        <v>1974965</v>
      </c>
      <c r="P27" s="999">
        <v>1772019</v>
      </c>
      <c r="Q27" s="1000">
        <f t="shared" si="1"/>
        <v>95.998999999999995</v>
      </c>
      <c r="R27" s="1001">
        <f t="shared" si="7"/>
        <v>6.5860000000000003</v>
      </c>
      <c r="S27" s="493"/>
    </row>
    <row r="28" spans="1:19" ht="26.1" customHeight="1" x14ac:dyDescent="0.15">
      <c r="A28" s="1006"/>
      <c r="B28" s="1003" t="s">
        <v>62</v>
      </c>
      <c r="C28" s="488">
        <v>6029827</v>
      </c>
      <c r="D28" s="488">
        <v>5634301</v>
      </c>
      <c r="E28" s="974">
        <v>107.423</v>
      </c>
      <c r="F28" s="974">
        <f>ROUND(D28/D23,5)*100</f>
        <v>23.547000000000001</v>
      </c>
      <c r="G28" s="488">
        <v>6175978</v>
      </c>
      <c r="H28" s="488">
        <v>5994773</v>
      </c>
      <c r="I28" s="974">
        <f t="shared" ref="I28:I29" si="11">ROUND(H28/D28,5)*100</f>
        <v>106.398</v>
      </c>
      <c r="J28" s="974">
        <f>ROUND(H28/H23,5)*100</f>
        <v>23.228999999999999</v>
      </c>
      <c r="K28" s="488">
        <v>6427891</v>
      </c>
      <c r="L28" s="488">
        <v>6157927</v>
      </c>
      <c r="M28" s="974">
        <f t="shared" si="10"/>
        <v>102.72200000000001</v>
      </c>
      <c r="N28" s="974">
        <f>ROUND(L28/L23,5)*100</f>
        <v>22.75</v>
      </c>
      <c r="O28" s="999">
        <v>6729057</v>
      </c>
      <c r="P28" s="999">
        <v>6479628</v>
      </c>
      <c r="Q28" s="1000">
        <f t="shared" si="1"/>
        <v>105.224</v>
      </c>
      <c r="R28" s="1001">
        <f t="shared" si="7"/>
        <v>24.082000000000001</v>
      </c>
      <c r="S28" s="493"/>
    </row>
    <row r="29" spans="1:19" ht="26.1" customHeight="1" x14ac:dyDescent="0.15">
      <c r="A29" s="1010"/>
      <c r="B29" s="1007" t="s">
        <v>63</v>
      </c>
      <c r="C29" s="488">
        <v>808103</v>
      </c>
      <c r="D29" s="488">
        <v>796076</v>
      </c>
      <c r="E29" s="974">
        <v>104.596</v>
      </c>
      <c r="F29" s="974">
        <f>ROUND(D29/D23,5)*100</f>
        <v>3.327</v>
      </c>
      <c r="G29" s="488">
        <v>846938</v>
      </c>
      <c r="H29" s="488">
        <v>824706</v>
      </c>
      <c r="I29" s="974">
        <f t="shared" si="11"/>
        <v>103.596</v>
      </c>
      <c r="J29" s="974">
        <v>3.19</v>
      </c>
      <c r="K29" s="488">
        <v>899837</v>
      </c>
      <c r="L29" s="488">
        <v>863384</v>
      </c>
      <c r="M29" s="974">
        <f t="shared" si="10"/>
        <v>104.69</v>
      </c>
      <c r="N29" s="974">
        <v>3.19</v>
      </c>
      <c r="O29" s="999">
        <v>934507</v>
      </c>
      <c r="P29" s="999">
        <v>909640</v>
      </c>
      <c r="Q29" s="1000">
        <f t="shared" si="1"/>
        <v>105.35799999999999</v>
      </c>
      <c r="R29" s="1001">
        <f t="shared" si="7"/>
        <v>3.3809999999999998</v>
      </c>
      <c r="S29" s="493"/>
    </row>
    <row r="30" spans="1:19" ht="9" customHeight="1" thickBot="1" x14ac:dyDescent="0.2">
      <c r="A30" s="651"/>
      <c r="B30" s="1011"/>
      <c r="C30" s="1012"/>
      <c r="D30" s="1012"/>
      <c r="E30" s="1013"/>
      <c r="F30" s="1013"/>
      <c r="G30" s="1014"/>
      <c r="H30" s="1014"/>
      <c r="I30" s="1015"/>
      <c r="J30" s="1015"/>
      <c r="K30" s="1014"/>
      <c r="L30" s="1014"/>
      <c r="M30" s="1015"/>
      <c r="N30" s="1015"/>
      <c r="O30" s="1014"/>
      <c r="P30" s="1014"/>
      <c r="Q30" s="1015"/>
      <c r="R30" s="1016"/>
      <c r="S30" s="493"/>
    </row>
    <row r="31" spans="1:19" ht="15" customHeight="1" x14ac:dyDescent="0.15">
      <c r="A31" s="773" t="s">
        <v>333</v>
      </c>
      <c r="B31" s="773"/>
      <c r="C31" s="773"/>
      <c r="D31" s="773"/>
      <c r="E31" s="773"/>
      <c r="F31" s="773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R31" s="974" t="s">
        <v>28</v>
      </c>
      <c r="S31" s="459"/>
    </row>
    <row r="32" spans="1:19" ht="18.75" customHeight="1" x14ac:dyDescent="0.15">
      <c r="A32" s="1017" t="s">
        <v>359</v>
      </c>
      <c r="B32" s="1017"/>
      <c r="C32" s="1017"/>
      <c r="D32" s="1017"/>
      <c r="E32" s="1017"/>
      <c r="F32" s="1017"/>
      <c r="G32" s="1017"/>
      <c r="H32" s="1017"/>
      <c r="I32" s="1017"/>
    </row>
  </sheetData>
  <sheetProtection sheet="1" objects="1" scenarios="1"/>
  <mergeCells count="23">
    <mergeCell ref="G3:J3"/>
    <mergeCell ref="R4:R5"/>
    <mergeCell ref="K3:N3"/>
    <mergeCell ref="H4:H5"/>
    <mergeCell ref="A7:B7"/>
    <mergeCell ref="J4:J5"/>
    <mergeCell ref="K4:K5"/>
    <mergeCell ref="A32:I32"/>
    <mergeCell ref="A23:B23"/>
    <mergeCell ref="A1:C1"/>
    <mergeCell ref="A2:C2"/>
    <mergeCell ref="C3:F3"/>
    <mergeCell ref="D4:D5"/>
    <mergeCell ref="F4:F5"/>
    <mergeCell ref="A31:P31"/>
    <mergeCell ref="L4:L5"/>
    <mergeCell ref="N4:N5"/>
    <mergeCell ref="O4:O5"/>
    <mergeCell ref="P4:P5"/>
    <mergeCell ref="A3:B5"/>
    <mergeCell ref="C4:C5"/>
    <mergeCell ref="O3:R3"/>
    <mergeCell ref="G4:G5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61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5"/>
  <sheetViews>
    <sheetView view="pageBreakPreview" zoomScale="90" zoomScaleNormal="90" zoomScaleSheetLayoutView="90" workbookViewId="0">
      <selection activeCell="D38" sqref="D38"/>
    </sheetView>
  </sheetViews>
  <sheetFormatPr defaultRowHeight="17.100000000000001" customHeight="1" x14ac:dyDescent="0.15"/>
  <cols>
    <col min="1" max="2" width="1.625" style="622" customWidth="1"/>
    <col min="3" max="3" width="13.125" style="622" customWidth="1"/>
    <col min="4" max="4" width="0.875" style="622" customWidth="1"/>
    <col min="5" max="5" width="14.75" style="622" customWidth="1"/>
    <col min="6" max="6" width="14.875" style="622" customWidth="1"/>
    <col min="7" max="7" width="14.625" style="622" customWidth="1"/>
    <col min="8" max="8" width="7" style="622" customWidth="1"/>
    <col min="9" max="9" width="9.625" style="622" customWidth="1"/>
    <col min="10" max="10" width="11" style="622" customWidth="1"/>
    <col min="11" max="11" width="7.375" style="622" customWidth="1"/>
    <col min="12" max="16384" width="9" style="622"/>
  </cols>
  <sheetData>
    <row r="1" spans="1:13" ht="5.0999999999999996" customHeight="1" x14ac:dyDescent="0.15">
      <c r="A1" s="459"/>
      <c r="D1" s="459"/>
      <c r="E1" s="459"/>
      <c r="F1" s="459"/>
      <c r="G1" s="459"/>
      <c r="H1" s="459"/>
      <c r="I1" s="459"/>
      <c r="J1" s="459"/>
      <c r="K1" s="460"/>
      <c r="L1" s="459"/>
      <c r="M1" s="459"/>
    </row>
    <row r="2" spans="1:13" ht="15" customHeight="1" thickBot="1" x14ac:dyDescent="0.2">
      <c r="A2" s="773" t="s">
        <v>401</v>
      </c>
      <c r="B2" s="773"/>
      <c r="C2" s="773"/>
      <c r="D2" s="773"/>
      <c r="E2" s="773"/>
      <c r="F2" s="459"/>
      <c r="G2" s="459"/>
      <c r="H2" s="459"/>
      <c r="I2" s="459"/>
      <c r="J2" s="459"/>
      <c r="K2" s="460" t="s">
        <v>1</v>
      </c>
      <c r="L2" s="459"/>
      <c r="M2" s="459"/>
    </row>
    <row r="3" spans="1:13" ht="28.5" customHeight="1" x14ac:dyDescent="0.15">
      <c r="A3" s="929"/>
      <c r="B3" s="463" t="s">
        <v>356</v>
      </c>
      <c r="C3" s="463"/>
      <c r="D3" s="930"/>
      <c r="E3" s="931" t="s">
        <v>31</v>
      </c>
      <c r="F3" s="932" t="s">
        <v>79</v>
      </c>
      <c r="G3" s="933" t="s">
        <v>80</v>
      </c>
      <c r="H3" s="934" t="s">
        <v>81</v>
      </c>
      <c r="I3" s="931" t="s">
        <v>82</v>
      </c>
      <c r="J3" s="931" t="s">
        <v>83</v>
      </c>
      <c r="K3" s="935" t="s">
        <v>84</v>
      </c>
      <c r="L3" s="493"/>
    </row>
    <row r="4" spans="1:13" ht="8.1" customHeight="1" x14ac:dyDescent="0.15">
      <c r="A4" s="791"/>
      <c r="B4" s="620"/>
      <c r="C4" s="643"/>
      <c r="D4" s="643"/>
      <c r="E4" s="625"/>
      <c r="F4" s="534"/>
      <c r="G4" s="534"/>
      <c r="H4" s="534"/>
      <c r="I4" s="534"/>
      <c r="J4" s="534"/>
      <c r="K4" s="936"/>
      <c r="L4" s="493"/>
    </row>
    <row r="5" spans="1:13" ht="20.100000000000001" customHeight="1" x14ac:dyDescent="0.15">
      <c r="A5" s="699" t="s">
        <v>85</v>
      </c>
      <c r="B5" s="700"/>
      <c r="C5" s="700"/>
      <c r="D5" s="700"/>
      <c r="E5" s="937">
        <f t="shared" ref="E5:J5" si="0">SUM(E7,E28)</f>
        <v>13301828</v>
      </c>
      <c r="F5" s="938">
        <f t="shared" si="0"/>
        <v>13916470</v>
      </c>
      <c r="G5" s="938">
        <f t="shared" si="0"/>
        <v>13505815</v>
      </c>
      <c r="H5" s="938">
        <f t="shared" si="0"/>
        <v>789</v>
      </c>
      <c r="I5" s="938">
        <f t="shared" si="0"/>
        <v>28688</v>
      </c>
      <c r="J5" s="939">
        <f t="shared" si="0"/>
        <v>382756</v>
      </c>
      <c r="K5" s="940">
        <f>ROUND($G5/$F5,5)*100</f>
        <v>97.048999999999992</v>
      </c>
      <c r="L5" s="493"/>
    </row>
    <row r="6" spans="1:13" ht="12" customHeight="1" x14ac:dyDescent="0.15">
      <c r="A6" s="791"/>
      <c r="B6" s="941"/>
      <c r="C6" s="481"/>
      <c r="D6" s="493"/>
      <c r="E6" s="942"/>
      <c r="F6" s="943"/>
      <c r="G6" s="943"/>
      <c r="H6" s="943"/>
      <c r="I6" s="943"/>
      <c r="J6" s="943"/>
      <c r="K6" s="944"/>
      <c r="L6" s="493"/>
    </row>
    <row r="7" spans="1:13" ht="15" customHeight="1" x14ac:dyDescent="0.15">
      <c r="A7" s="791"/>
      <c r="B7" s="628" t="s">
        <v>86</v>
      </c>
      <c r="C7" s="628"/>
      <c r="D7" s="945"/>
      <c r="E7" s="937">
        <f t="shared" ref="E7:J7" si="1">SUM(E9,E15,E22,E24,E26)</f>
        <v>13163979</v>
      </c>
      <c r="F7" s="938">
        <f t="shared" si="1"/>
        <v>13518464</v>
      </c>
      <c r="G7" s="938">
        <f t="shared" si="1"/>
        <v>13373431</v>
      </c>
      <c r="H7" s="938">
        <f t="shared" si="1"/>
        <v>734</v>
      </c>
      <c r="I7" s="938">
        <f t="shared" si="1"/>
        <v>186</v>
      </c>
      <c r="J7" s="938">
        <f t="shared" si="1"/>
        <v>145581</v>
      </c>
      <c r="K7" s="940">
        <f>ROUND($G7/$F7,5)*100</f>
        <v>98.926999999999992</v>
      </c>
      <c r="L7" s="493"/>
    </row>
    <row r="8" spans="1:13" ht="12" customHeight="1" x14ac:dyDescent="0.15">
      <c r="A8" s="791"/>
      <c r="B8" s="545"/>
      <c r="C8" s="545"/>
      <c r="D8" s="643"/>
      <c r="E8" s="942"/>
      <c r="F8" s="943"/>
      <c r="G8" s="943"/>
      <c r="H8" s="943"/>
      <c r="I8" s="943"/>
      <c r="J8" s="946"/>
      <c r="K8" s="947"/>
      <c r="L8" s="493"/>
    </row>
    <row r="9" spans="1:13" ht="15" customHeight="1" x14ac:dyDescent="0.15">
      <c r="A9" s="791"/>
      <c r="B9" s="577" t="s">
        <v>87</v>
      </c>
      <c r="C9" s="577"/>
      <c r="D9" s="481"/>
      <c r="E9" s="942">
        <f>E11+E13</f>
        <v>5710144</v>
      </c>
      <c r="F9" s="943">
        <f t="shared" ref="F9:J9" si="2">F11+F13</f>
        <v>5848944</v>
      </c>
      <c r="G9" s="943">
        <f t="shared" si="2"/>
        <v>5784597</v>
      </c>
      <c r="H9" s="943">
        <f t="shared" si="2"/>
        <v>254</v>
      </c>
      <c r="I9" s="943">
        <f>I11+I13</f>
        <v>173</v>
      </c>
      <c r="J9" s="943">
        <f t="shared" si="2"/>
        <v>64428</v>
      </c>
      <c r="K9" s="944">
        <f>ROUND($G9/$F9,5)*100</f>
        <v>98.9</v>
      </c>
      <c r="L9" s="493"/>
    </row>
    <row r="10" spans="1:13" ht="12" customHeight="1" x14ac:dyDescent="0.15">
      <c r="A10" s="791"/>
      <c r="B10" s="545"/>
      <c r="C10" s="545"/>
      <c r="D10" s="493"/>
      <c r="E10" s="942"/>
      <c r="F10" s="943"/>
      <c r="G10" s="943"/>
      <c r="H10" s="943"/>
      <c r="I10" s="943"/>
      <c r="J10" s="946"/>
      <c r="K10" s="947"/>
      <c r="L10" s="493"/>
    </row>
    <row r="11" spans="1:13" ht="12.75" customHeight="1" x14ac:dyDescent="0.15">
      <c r="A11" s="791"/>
      <c r="B11" s="545"/>
      <c r="C11" s="545" t="s">
        <v>88</v>
      </c>
      <c r="D11" s="493"/>
      <c r="E11" s="942">
        <v>4495901</v>
      </c>
      <c r="F11" s="943">
        <v>4587734</v>
      </c>
      <c r="G11" s="943">
        <v>4524953</v>
      </c>
      <c r="H11" s="943">
        <v>254</v>
      </c>
      <c r="I11" s="943">
        <v>173</v>
      </c>
      <c r="J11" s="943">
        <v>62862</v>
      </c>
      <c r="K11" s="944">
        <f>ROUND($G11/$F11,5)*100</f>
        <v>98.631999999999991</v>
      </c>
      <c r="L11" s="493"/>
    </row>
    <row r="12" spans="1:13" ht="12" customHeight="1" x14ac:dyDescent="0.15">
      <c r="A12" s="791"/>
      <c r="B12" s="545"/>
      <c r="C12" s="545"/>
      <c r="D12" s="493"/>
      <c r="E12" s="942"/>
      <c r="F12" s="943"/>
      <c r="G12" s="943"/>
      <c r="H12" s="943"/>
      <c r="I12" s="943"/>
      <c r="J12" s="946"/>
      <c r="K12" s="947"/>
      <c r="L12" s="493"/>
    </row>
    <row r="13" spans="1:13" ht="12.75" customHeight="1" x14ac:dyDescent="0.15">
      <c r="A13" s="791"/>
      <c r="B13" s="545"/>
      <c r="C13" s="545" t="s">
        <v>89</v>
      </c>
      <c r="D13" s="493"/>
      <c r="E13" s="942">
        <v>1214243</v>
      </c>
      <c r="F13" s="943">
        <v>1261210</v>
      </c>
      <c r="G13" s="943">
        <v>1259644</v>
      </c>
      <c r="H13" s="943">
        <v>0</v>
      </c>
      <c r="I13" s="943">
        <v>0</v>
      </c>
      <c r="J13" s="943">
        <v>1566</v>
      </c>
      <c r="K13" s="944">
        <f>ROUND($G13/$F13,5)*100</f>
        <v>99.876000000000005</v>
      </c>
      <c r="L13" s="493"/>
    </row>
    <row r="14" spans="1:13" ht="12" customHeight="1" x14ac:dyDescent="0.15">
      <c r="A14" s="791"/>
      <c r="B14" s="545"/>
      <c r="C14" s="545"/>
      <c r="D14" s="493"/>
      <c r="E14" s="942"/>
      <c r="F14" s="943"/>
      <c r="G14" s="943"/>
      <c r="H14" s="943"/>
      <c r="I14" s="943"/>
      <c r="J14" s="946"/>
      <c r="K14" s="947"/>
      <c r="L14" s="493"/>
    </row>
    <row r="15" spans="1:13" ht="15" customHeight="1" x14ac:dyDescent="0.15">
      <c r="A15" s="791"/>
      <c r="B15" s="577" t="s">
        <v>90</v>
      </c>
      <c r="C15" s="577"/>
      <c r="D15" s="481"/>
      <c r="E15" s="942">
        <f>E17+E19</f>
        <v>6473103</v>
      </c>
      <c r="F15" s="943">
        <f t="shared" ref="F15:J15" si="3">F17+F19</f>
        <v>6627693</v>
      </c>
      <c r="G15" s="943">
        <f t="shared" si="3"/>
        <v>6555966</v>
      </c>
      <c r="H15" s="943">
        <f t="shared" si="3"/>
        <v>469</v>
      </c>
      <c r="I15" s="943">
        <f t="shared" si="3"/>
        <v>0</v>
      </c>
      <c r="J15" s="943">
        <f t="shared" si="3"/>
        <v>72196</v>
      </c>
      <c r="K15" s="944">
        <f>ROUND($G15/$F15,5)*100</f>
        <v>98.917999999999992</v>
      </c>
      <c r="L15" s="493"/>
    </row>
    <row r="16" spans="1:13" ht="12" customHeight="1" x14ac:dyDescent="0.15">
      <c r="A16" s="791"/>
      <c r="B16" s="545"/>
      <c r="C16" s="545"/>
      <c r="D16" s="493"/>
      <c r="E16" s="942"/>
      <c r="F16" s="943"/>
      <c r="G16" s="943"/>
      <c r="H16" s="943"/>
      <c r="I16" s="943"/>
      <c r="J16" s="946"/>
      <c r="K16" s="947"/>
      <c r="L16" s="493"/>
    </row>
    <row r="17" spans="1:12" ht="12.75" customHeight="1" x14ac:dyDescent="0.15">
      <c r="A17" s="791"/>
      <c r="B17" s="545"/>
      <c r="C17" s="545" t="s">
        <v>90</v>
      </c>
      <c r="D17" s="493"/>
      <c r="E17" s="942">
        <v>6396464</v>
      </c>
      <c r="F17" s="943">
        <v>6551054</v>
      </c>
      <c r="G17" s="943">
        <v>6479327</v>
      </c>
      <c r="H17" s="943">
        <v>469</v>
      </c>
      <c r="I17" s="943">
        <v>0</v>
      </c>
      <c r="J17" s="943">
        <v>72196</v>
      </c>
      <c r="K17" s="944">
        <f>ROUND($G17/$F17,5)*100</f>
        <v>98.905000000000001</v>
      </c>
      <c r="L17" s="493"/>
    </row>
    <row r="18" spans="1:12" ht="12" customHeight="1" x14ac:dyDescent="0.15">
      <c r="A18" s="791"/>
      <c r="B18" s="545"/>
      <c r="C18" s="545"/>
      <c r="D18" s="493"/>
      <c r="E18" s="942"/>
      <c r="F18" s="943"/>
      <c r="G18" s="946"/>
      <c r="H18" s="943"/>
      <c r="I18" s="943"/>
      <c r="J18" s="943"/>
      <c r="K18" s="947"/>
      <c r="L18" s="493"/>
    </row>
    <row r="19" spans="1:12" ht="15" customHeight="1" x14ac:dyDescent="0.15">
      <c r="A19" s="791"/>
      <c r="B19" s="545"/>
      <c r="C19" s="643" t="s">
        <v>91</v>
      </c>
      <c r="D19" s="493"/>
      <c r="E19" s="948">
        <v>76639</v>
      </c>
      <c r="F19" s="949">
        <v>76639</v>
      </c>
      <c r="G19" s="949">
        <v>76639</v>
      </c>
      <c r="H19" s="950">
        <v>0</v>
      </c>
      <c r="I19" s="949">
        <v>0</v>
      </c>
      <c r="J19" s="949">
        <v>0</v>
      </c>
      <c r="K19" s="951">
        <f>ROUND($G19/$F19,5)*100</f>
        <v>100</v>
      </c>
      <c r="L19" s="493"/>
    </row>
    <row r="20" spans="1:12" ht="12.75" customHeight="1" x14ac:dyDescent="0.15">
      <c r="A20" s="791"/>
      <c r="B20" s="545"/>
      <c r="C20" s="545" t="s">
        <v>92</v>
      </c>
      <c r="D20" s="493"/>
      <c r="E20" s="948"/>
      <c r="F20" s="949"/>
      <c r="G20" s="949"/>
      <c r="H20" s="949"/>
      <c r="I20" s="949"/>
      <c r="J20" s="949"/>
      <c r="K20" s="951"/>
      <c r="L20" s="493"/>
    </row>
    <row r="21" spans="1:12" ht="12" customHeight="1" x14ac:dyDescent="0.15">
      <c r="A21" s="791"/>
      <c r="B21" s="545"/>
      <c r="C21" s="545"/>
      <c r="D21" s="493"/>
      <c r="E21" s="942"/>
      <c r="F21" s="943"/>
      <c r="G21" s="943"/>
      <c r="H21" s="943"/>
      <c r="I21" s="943"/>
      <c r="J21" s="943"/>
      <c r="K21" s="947"/>
      <c r="L21" s="493"/>
    </row>
    <row r="22" spans="1:12" ht="15" customHeight="1" x14ac:dyDescent="0.15">
      <c r="A22" s="791"/>
      <c r="B22" s="577" t="s">
        <v>93</v>
      </c>
      <c r="C22" s="577"/>
      <c r="D22" s="481"/>
      <c r="E22" s="942">
        <v>316882</v>
      </c>
      <c r="F22" s="943">
        <v>353781</v>
      </c>
      <c r="G22" s="943">
        <v>344822</v>
      </c>
      <c r="H22" s="943">
        <v>11</v>
      </c>
      <c r="I22" s="943">
        <v>13</v>
      </c>
      <c r="J22" s="943">
        <v>8957</v>
      </c>
      <c r="K22" s="944">
        <f>ROUND($G22/$F22,5)*100</f>
        <v>97.468000000000004</v>
      </c>
      <c r="L22" s="493"/>
    </row>
    <row r="23" spans="1:12" ht="12" customHeight="1" x14ac:dyDescent="0.15">
      <c r="A23" s="791"/>
      <c r="B23" s="545"/>
      <c r="C23" s="545"/>
      <c r="D23" s="481"/>
      <c r="E23" s="942"/>
      <c r="F23" s="943"/>
      <c r="G23" s="943"/>
      <c r="H23" s="943"/>
      <c r="I23" s="943"/>
      <c r="J23" s="943"/>
      <c r="K23" s="947"/>
      <c r="L23" s="493"/>
    </row>
    <row r="24" spans="1:12" ht="12.75" customHeight="1" x14ac:dyDescent="0.15">
      <c r="A24" s="791"/>
      <c r="B24" s="577" t="s">
        <v>94</v>
      </c>
      <c r="C24" s="577"/>
      <c r="D24" s="481"/>
      <c r="E24" s="942">
        <v>655960</v>
      </c>
      <c r="F24" s="943">
        <v>679543</v>
      </c>
      <c r="G24" s="943">
        <v>679543</v>
      </c>
      <c r="H24" s="943">
        <v>0</v>
      </c>
      <c r="I24" s="943">
        <v>0</v>
      </c>
      <c r="J24" s="943">
        <v>0</v>
      </c>
      <c r="K24" s="944">
        <f>ROUND($G24/$F24,5)*100</f>
        <v>100</v>
      </c>
      <c r="L24" s="493"/>
    </row>
    <row r="25" spans="1:12" ht="12" customHeight="1" x14ac:dyDescent="0.15">
      <c r="A25" s="791"/>
      <c r="B25" s="545"/>
      <c r="C25" s="545"/>
      <c r="D25" s="481"/>
      <c r="E25" s="942"/>
      <c r="F25" s="943"/>
      <c r="G25" s="943"/>
      <c r="H25" s="943"/>
      <c r="I25" s="943"/>
      <c r="J25" s="943"/>
      <c r="K25" s="947"/>
      <c r="L25" s="493"/>
    </row>
    <row r="26" spans="1:12" ht="12.75" customHeight="1" x14ac:dyDescent="0.15">
      <c r="A26" s="791"/>
      <c r="B26" s="577" t="s">
        <v>96</v>
      </c>
      <c r="C26" s="577"/>
      <c r="D26" s="481"/>
      <c r="E26" s="942">
        <v>7890</v>
      </c>
      <c r="F26" s="943">
        <v>8503</v>
      </c>
      <c r="G26" s="943">
        <v>8503</v>
      </c>
      <c r="H26" s="943">
        <v>0</v>
      </c>
      <c r="I26" s="943">
        <v>0</v>
      </c>
      <c r="J26" s="943">
        <v>0</v>
      </c>
      <c r="K26" s="944">
        <f>ROUND($G26/$F26,5)*100</f>
        <v>100</v>
      </c>
      <c r="L26" s="493"/>
    </row>
    <row r="27" spans="1:12" ht="12" customHeight="1" x14ac:dyDescent="0.15">
      <c r="A27" s="791"/>
      <c r="B27" s="545"/>
      <c r="C27" s="545"/>
      <c r="D27" s="481"/>
      <c r="E27" s="942"/>
      <c r="F27" s="943"/>
      <c r="G27" s="943"/>
      <c r="H27" s="943"/>
      <c r="I27" s="943"/>
      <c r="J27" s="943"/>
      <c r="K27" s="947"/>
      <c r="L27" s="493"/>
    </row>
    <row r="28" spans="1:12" s="955" customFormat="1" ht="20.100000000000001" customHeight="1" x14ac:dyDescent="0.15">
      <c r="A28" s="952"/>
      <c r="B28" s="628" t="s">
        <v>97</v>
      </c>
      <c r="C28" s="628"/>
      <c r="D28" s="953"/>
      <c r="E28" s="937">
        <f t="shared" ref="E28:J28" si="4">SUM(E30,E36,E38)</f>
        <v>137849</v>
      </c>
      <c r="F28" s="938">
        <f t="shared" si="4"/>
        <v>398006</v>
      </c>
      <c r="G28" s="938">
        <f t="shared" si="4"/>
        <v>132384</v>
      </c>
      <c r="H28" s="938">
        <f t="shared" si="4"/>
        <v>55</v>
      </c>
      <c r="I28" s="938">
        <f t="shared" si="4"/>
        <v>28502</v>
      </c>
      <c r="J28" s="938">
        <f t="shared" si="4"/>
        <v>237175</v>
      </c>
      <c r="K28" s="940">
        <f>ROUND($G28/$F28,5)*100</f>
        <v>33.262</v>
      </c>
      <c r="L28" s="954"/>
    </row>
    <row r="29" spans="1:12" ht="12" customHeight="1" x14ac:dyDescent="0.15">
      <c r="A29" s="791"/>
      <c r="B29" s="545"/>
      <c r="C29" s="545"/>
      <c r="D29" s="481"/>
      <c r="E29" s="942"/>
      <c r="F29" s="943"/>
      <c r="G29" s="943"/>
      <c r="H29" s="943"/>
      <c r="I29" s="943"/>
      <c r="J29" s="943"/>
      <c r="K29" s="947"/>
      <c r="L29" s="493"/>
    </row>
    <row r="30" spans="1:12" ht="12.75" customHeight="1" x14ac:dyDescent="0.15">
      <c r="A30" s="791"/>
      <c r="B30" s="577" t="s">
        <v>87</v>
      </c>
      <c r="C30" s="577"/>
      <c r="D30" s="481"/>
      <c r="E30" s="942">
        <f>SUM(E32,E34)</f>
        <v>53447</v>
      </c>
      <c r="F30" s="943">
        <f t="shared" ref="F30:J30" si="5">SUM(F32,F34)</f>
        <v>193934</v>
      </c>
      <c r="G30" s="943">
        <f t="shared" si="5"/>
        <v>53188</v>
      </c>
      <c r="H30" s="943">
        <f t="shared" si="5"/>
        <v>43</v>
      </c>
      <c r="I30" s="943">
        <f t="shared" si="5"/>
        <v>20797</v>
      </c>
      <c r="J30" s="943">
        <f t="shared" si="5"/>
        <v>119992</v>
      </c>
      <c r="K30" s="944">
        <f>ROUND($G30/$F30,5)*100</f>
        <v>27.426000000000002</v>
      </c>
      <c r="L30" s="493"/>
    </row>
    <row r="31" spans="1:12" ht="12" customHeight="1" x14ac:dyDescent="0.15">
      <c r="A31" s="791"/>
      <c r="B31" s="545"/>
      <c r="C31" s="545"/>
      <c r="D31" s="493"/>
      <c r="E31" s="942"/>
      <c r="F31" s="943"/>
      <c r="G31" s="943"/>
      <c r="H31" s="943"/>
      <c r="I31" s="943"/>
      <c r="J31" s="943"/>
      <c r="K31" s="947"/>
      <c r="L31" s="493"/>
    </row>
    <row r="32" spans="1:12" ht="12.75" customHeight="1" x14ac:dyDescent="0.15">
      <c r="A32" s="791"/>
      <c r="B32" s="545"/>
      <c r="C32" s="545" t="s">
        <v>88</v>
      </c>
      <c r="D32" s="493"/>
      <c r="E32" s="942">
        <v>49933</v>
      </c>
      <c r="F32" s="943">
        <v>178262</v>
      </c>
      <c r="G32" s="943">
        <v>50532</v>
      </c>
      <c r="H32" s="943">
        <v>1</v>
      </c>
      <c r="I32" s="943">
        <v>14777</v>
      </c>
      <c r="J32" s="943">
        <v>112954</v>
      </c>
      <c r="K32" s="944">
        <f>ROUND($G32/$F32,5)*100</f>
        <v>28.347000000000001</v>
      </c>
      <c r="L32" s="493"/>
    </row>
    <row r="33" spans="1:13" ht="12" customHeight="1" x14ac:dyDescent="0.15">
      <c r="A33" s="791"/>
      <c r="B33" s="545"/>
      <c r="C33" s="545"/>
      <c r="D33" s="493"/>
      <c r="E33" s="942"/>
      <c r="F33" s="943"/>
      <c r="G33" s="943"/>
      <c r="H33" s="943"/>
      <c r="I33" s="943"/>
      <c r="J33" s="943"/>
      <c r="K33" s="947"/>
      <c r="L33" s="493"/>
    </row>
    <row r="34" spans="1:13" ht="12.75" customHeight="1" x14ac:dyDescent="0.15">
      <c r="A34" s="791"/>
      <c r="B34" s="545"/>
      <c r="C34" s="545" t="s">
        <v>89</v>
      </c>
      <c r="D34" s="493"/>
      <c r="E34" s="942">
        <v>3514</v>
      </c>
      <c r="F34" s="943">
        <v>15672</v>
      </c>
      <c r="G34" s="943">
        <v>2656</v>
      </c>
      <c r="H34" s="943">
        <v>42</v>
      </c>
      <c r="I34" s="943">
        <v>6020</v>
      </c>
      <c r="J34" s="943">
        <v>7038</v>
      </c>
      <c r="K34" s="944">
        <f>ROUND($G34/$F34,5)*100</f>
        <v>16.947000000000003</v>
      </c>
      <c r="L34" s="493"/>
    </row>
    <row r="35" spans="1:13" ht="12" customHeight="1" x14ac:dyDescent="0.15">
      <c r="A35" s="791"/>
      <c r="B35" s="545"/>
      <c r="C35" s="545"/>
      <c r="D35" s="493"/>
      <c r="E35" s="942"/>
      <c r="F35" s="943"/>
      <c r="G35" s="943"/>
      <c r="H35" s="943"/>
      <c r="I35" s="943"/>
      <c r="J35" s="943"/>
      <c r="K35" s="947"/>
      <c r="L35" s="493"/>
    </row>
    <row r="36" spans="1:13" ht="12.75" customHeight="1" x14ac:dyDescent="0.15">
      <c r="A36" s="791"/>
      <c r="B36" s="577" t="s">
        <v>90</v>
      </c>
      <c r="C36" s="577"/>
      <c r="D36" s="481"/>
      <c r="E36" s="942">
        <v>78747</v>
      </c>
      <c r="F36" s="943">
        <v>186641</v>
      </c>
      <c r="G36" s="943">
        <v>72985</v>
      </c>
      <c r="H36" s="943">
        <v>0</v>
      </c>
      <c r="I36" s="943">
        <v>5924</v>
      </c>
      <c r="J36" s="943">
        <v>107732</v>
      </c>
      <c r="K36" s="944">
        <f>ROUND($G36/$F36,5)*100</f>
        <v>39.103999999999999</v>
      </c>
      <c r="L36" s="493"/>
    </row>
    <row r="37" spans="1:13" ht="12" customHeight="1" x14ac:dyDescent="0.15">
      <c r="A37" s="791"/>
      <c r="B37" s="545"/>
      <c r="C37" s="545"/>
      <c r="D37" s="481"/>
      <c r="E37" s="942"/>
      <c r="F37" s="943"/>
      <c r="G37" s="943"/>
      <c r="H37" s="943"/>
      <c r="I37" s="943"/>
      <c r="J37" s="943"/>
      <c r="K37" s="947"/>
      <c r="L37" s="493"/>
    </row>
    <row r="38" spans="1:13" ht="12.75" customHeight="1" x14ac:dyDescent="0.15">
      <c r="A38" s="791"/>
      <c r="B38" s="577" t="s">
        <v>93</v>
      </c>
      <c r="C38" s="577"/>
      <c r="D38" s="481"/>
      <c r="E38" s="942">
        <v>5655</v>
      </c>
      <c r="F38" s="943">
        <v>17431</v>
      </c>
      <c r="G38" s="943">
        <v>6211</v>
      </c>
      <c r="H38" s="943">
        <v>12</v>
      </c>
      <c r="I38" s="943">
        <v>1781</v>
      </c>
      <c r="J38" s="943">
        <v>9451</v>
      </c>
      <c r="K38" s="944">
        <v>32.700000000000003</v>
      </c>
      <c r="L38" s="493"/>
    </row>
    <row r="39" spans="1:13" ht="7.35" customHeight="1" thickBot="1" x14ac:dyDescent="0.2">
      <c r="A39" s="651"/>
      <c r="B39" s="655"/>
      <c r="C39" s="655"/>
      <c r="D39" s="655"/>
      <c r="E39" s="956"/>
      <c r="F39" s="957"/>
      <c r="G39" s="957"/>
      <c r="H39" s="957"/>
      <c r="I39" s="957"/>
      <c r="J39" s="957"/>
      <c r="K39" s="958"/>
      <c r="L39" s="493"/>
    </row>
    <row r="40" spans="1:13" ht="15" customHeight="1" x14ac:dyDescent="0.15">
      <c r="C40" s="459"/>
      <c r="D40" s="459"/>
      <c r="E40" s="459"/>
      <c r="F40" s="459"/>
      <c r="G40" s="459"/>
      <c r="H40" s="459"/>
      <c r="I40" s="459"/>
      <c r="K40" s="460" t="s">
        <v>98</v>
      </c>
      <c r="L40" s="459"/>
      <c r="M40" s="459"/>
    </row>
    <row r="41" spans="1:13" ht="15" customHeight="1" x14ac:dyDescent="0.15">
      <c r="C41" s="459"/>
      <c r="D41" s="459"/>
      <c r="E41" s="459"/>
      <c r="F41" s="459"/>
      <c r="G41" s="459"/>
      <c r="H41" s="459"/>
      <c r="I41" s="459"/>
      <c r="J41" s="459"/>
      <c r="K41" s="459"/>
      <c r="L41" s="459"/>
      <c r="M41" s="459"/>
    </row>
    <row r="42" spans="1:13" ht="15" customHeight="1" thickBot="1" x14ac:dyDescent="0.2">
      <c r="A42" s="773" t="s">
        <v>334</v>
      </c>
      <c r="B42" s="773"/>
      <c r="C42" s="773"/>
      <c r="D42" s="773"/>
      <c r="E42" s="773"/>
      <c r="F42" s="773"/>
      <c r="G42" s="773"/>
      <c r="H42" s="459"/>
      <c r="I42" s="459"/>
      <c r="J42" s="459"/>
      <c r="K42" s="460" t="s">
        <v>1</v>
      </c>
      <c r="L42" s="459"/>
      <c r="M42" s="459"/>
    </row>
    <row r="43" spans="1:13" ht="23.45" customHeight="1" x14ac:dyDescent="0.15">
      <c r="A43" s="929"/>
      <c r="B43" s="463" t="s">
        <v>99</v>
      </c>
      <c r="C43" s="463"/>
      <c r="D43" s="930"/>
      <c r="E43" s="959" t="s">
        <v>357</v>
      </c>
      <c r="F43" s="959" t="s">
        <v>417</v>
      </c>
      <c r="G43" s="959" t="s">
        <v>418</v>
      </c>
      <c r="H43" s="960" t="s">
        <v>378</v>
      </c>
      <c r="I43" s="960"/>
      <c r="J43" s="736" t="s">
        <v>406</v>
      </c>
      <c r="K43" s="737"/>
      <c r="L43" s="459"/>
      <c r="M43" s="459"/>
    </row>
    <row r="44" spans="1:13" ht="8.1" customHeight="1" x14ac:dyDescent="0.15">
      <c r="A44" s="791"/>
      <c r="B44" s="961"/>
      <c r="C44" s="534"/>
      <c r="D44" s="535"/>
      <c r="E44" s="962"/>
      <c r="F44" s="962"/>
      <c r="G44" s="962"/>
      <c r="H44" s="962"/>
      <c r="I44" s="673"/>
      <c r="J44" s="963"/>
      <c r="K44" s="964"/>
      <c r="L44" s="459"/>
      <c r="M44" s="459"/>
    </row>
    <row r="45" spans="1:13" ht="15" customHeight="1" x14ac:dyDescent="0.15">
      <c r="A45" s="612" t="s">
        <v>100</v>
      </c>
      <c r="B45" s="613"/>
      <c r="C45" s="613"/>
      <c r="D45" s="613"/>
      <c r="E45" s="803">
        <v>13228664</v>
      </c>
      <c r="F45" s="803">
        <v>13741360</v>
      </c>
      <c r="G45" s="803">
        <v>13952613</v>
      </c>
      <c r="H45" s="846">
        <v>13815424</v>
      </c>
      <c r="I45" s="846"/>
      <c r="J45" s="965">
        <v>13301828</v>
      </c>
      <c r="K45" s="848"/>
      <c r="L45" s="459"/>
      <c r="M45" s="459"/>
    </row>
    <row r="46" spans="1:13" ht="15" customHeight="1" x14ac:dyDescent="0.15">
      <c r="A46" s="612" t="s">
        <v>101</v>
      </c>
      <c r="B46" s="613"/>
      <c r="C46" s="613"/>
      <c r="D46" s="613"/>
      <c r="E46" s="803">
        <v>14053626</v>
      </c>
      <c r="F46" s="803">
        <v>14489032</v>
      </c>
      <c r="G46" s="803">
        <v>14803108</v>
      </c>
      <c r="H46" s="846">
        <v>14509656</v>
      </c>
      <c r="I46" s="846"/>
      <c r="J46" s="965">
        <v>13916470</v>
      </c>
      <c r="K46" s="848"/>
      <c r="L46" s="459"/>
      <c r="M46" s="459"/>
    </row>
    <row r="47" spans="1:13" ht="15" customHeight="1" x14ac:dyDescent="0.15">
      <c r="A47" s="612" t="s">
        <v>102</v>
      </c>
      <c r="B47" s="613"/>
      <c r="C47" s="613"/>
      <c r="D47" s="613"/>
      <c r="E47" s="803">
        <v>13509102</v>
      </c>
      <c r="F47" s="803">
        <v>13984803</v>
      </c>
      <c r="G47" s="803">
        <v>14333664</v>
      </c>
      <c r="H47" s="846">
        <v>14088234</v>
      </c>
      <c r="I47" s="846"/>
      <c r="J47" s="965">
        <v>13505815</v>
      </c>
      <c r="K47" s="848"/>
      <c r="L47" s="459"/>
      <c r="M47" s="459"/>
    </row>
    <row r="48" spans="1:13" ht="15" customHeight="1" x14ac:dyDescent="0.15">
      <c r="A48" s="612" t="s">
        <v>103</v>
      </c>
      <c r="B48" s="613"/>
      <c r="C48" s="613"/>
      <c r="D48" s="613"/>
      <c r="E48" s="803">
        <v>31165</v>
      </c>
      <c r="F48" s="803">
        <v>22258</v>
      </c>
      <c r="G48" s="803">
        <v>25431</v>
      </c>
      <c r="H48" s="846">
        <v>21725</v>
      </c>
      <c r="I48" s="846"/>
      <c r="J48" s="965">
        <v>28688</v>
      </c>
      <c r="K48" s="848"/>
      <c r="L48" s="459"/>
      <c r="M48" s="459"/>
    </row>
    <row r="49" spans="1:13" ht="15" customHeight="1" x14ac:dyDescent="0.15">
      <c r="A49" s="612" t="s">
        <v>384</v>
      </c>
      <c r="B49" s="613"/>
      <c r="C49" s="613"/>
      <c r="D49" s="613"/>
      <c r="E49" s="803">
        <v>514262</v>
      </c>
      <c r="F49" s="803">
        <v>482422</v>
      </c>
      <c r="G49" s="803">
        <v>444678</v>
      </c>
      <c r="H49" s="846">
        <v>400644</v>
      </c>
      <c r="I49" s="846"/>
      <c r="J49" s="965">
        <v>382756</v>
      </c>
      <c r="K49" s="848"/>
      <c r="L49" s="459"/>
      <c r="M49" s="459"/>
    </row>
    <row r="50" spans="1:13" ht="15" customHeight="1" x14ac:dyDescent="0.15">
      <c r="A50" s="612" t="s">
        <v>84</v>
      </c>
      <c r="B50" s="613"/>
      <c r="C50" s="613"/>
      <c r="D50" s="613"/>
      <c r="E50" s="498">
        <f>E47/E46*100</f>
        <v>96.125384295839382</v>
      </c>
      <c r="F50" s="498">
        <f>F47/F46*100</f>
        <v>96.519926244900276</v>
      </c>
      <c r="G50" s="498">
        <f>G47/G46*100</f>
        <v>96.828747044201805</v>
      </c>
      <c r="H50" s="884">
        <f>H47/H46*100</f>
        <v>97.095575525705087</v>
      </c>
      <c r="I50" s="884"/>
      <c r="J50" s="885">
        <f>J47/J46*100</f>
        <v>97.049143928021977</v>
      </c>
      <c r="K50" s="886"/>
      <c r="L50" s="459"/>
      <c r="M50" s="459"/>
    </row>
    <row r="51" spans="1:13" ht="15" customHeight="1" x14ac:dyDescent="0.15">
      <c r="A51" s="612" t="s">
        <v>104</v>
      </c>
      <c r="B51" s="613"/>
      <c r="C51" s="613"/>
      <c r="D51" s="613"/>
      <c r="E51" s="498">
        <v>102.03934917599993</v>
      </c>
      <c r="F51" s="498">
        <f t="shared" ref="F51:F53" si="6">F45/E45*100</f>
        <v>103.87564458512213</v>
      </c>
      <c r="G51" s="498">
        <f>G45/F45*100</f>
        <v>101.53735147030571</v>
      </c>
      <c r="H51" s="884">
        <f>H45/G45*100</f>
        <v>99.016750482508186</v>
      </c>
      <c r="I51" s="884"/>
      <c r="J51" s="885">
        <f>J45/H45*100</f>
        <v>96.282444896370905</v>
      </c>
      <c r="K51" s="886"/>
      <c r="L51" s="459"/>
      <c r="M51" s="459"/>
    </row>
    <row r="52" spans="1:13" ht="15" customHeight="1" x14ac:dyDescent="0.15">
      <c r="A52" s="612" t="s">
        <v>105</v>
      </c>
      <c r="B52" s="613"/>
      <c r="C52" s="613"/>
      <c r="D52" s="613"/>
      <c r="E52" s="498">
        <v>101.13553148720837</v>
      </c>
      <c r="F52" s="498">
        <f t="shared" si="6"/>
        <v>103.09817551712277</v>
      </c>
      <c r="G52" s="498">
        <f t="shared" ref="G52:H53" si="7">G46/F46*100</f>
        <v>102.16768104315044</v>
      </c>
      <c r="H52" s="884">
        <f t="shared" si="7"/>
        <v>98.017632513388406</v>
      </c>
      <c r="I52" s="884"/>
      <c r="J52" s="885">
        <f>J46/H46*100</f>
        <v>95.911784538516969</v>
      </c>
      <c r="K52" s="886"/>
      <c r="L52" s="459"/>
      <c r="M52" s="459"/>
    </row>
    <row r="53" spans="1:13" ht="15" customHeight="1" x14ac:dyDescent="0.15">
      <c r="A53" s="612" t="s">
        <v>106</v>
      </c>
      <c r="B53" s="613"/>
      <c r="C53" s="613"/>
      <c r="D53" s="613"/>
      <c r="E53" s="498">
        <v>101.68117705193399</v>
      </c>
      <c r="F53" s="498">
        <f t="shared" si="6"/>
        <v>103.52133694748917</v>
      </c>
      <c r="G53" s="498">
        <f t="shared" si="7"/>
        <v>102.49457214377635</v>
      </c>
      <c r="H53" s="884">
        <f t="shared" si="7"/>
        <v>98.287737175923752</v>
      </c>
      <c r="I53" s="884"/>
      <c r="J53" s="885">
        <f>J47/H47*100</f>
        <v>95.865919035700287</v>
      </c>
      <c r="K53" s="886"/>
      <c r="L53" s="459"/>
      <c r="M53" s="459"/>
    </row>
    <row r="54" spans="1:13" ht="7.35" customHeight="1" thickBot="1" x14ac:dyDescent="0.2">
      <c r="A54" s="651"/>
      <c r="B54" s="966"/>
      <c r="C54" s="966"/>
      <c r="D54" s="967"/>
      <c r="E54" s="655"/>
      <c r="F54" s="655"/>
      <c r="G54" s="655"/>
      <c r="H54" s="968"/>
      <c r="I54" s="969"/>
      <c r="J54" s="970"/>
      <c r="K54" s="971"/>
      <c r="L54" s="459"/>
      <c r="M54" s="459"/>
    </row>
    <row r="55" spans="1:13" ht="15" customHeight="1" x14ac:dyDescent="0.15">
      <c r="C55" s="459"/>
      <c r="D55" s="459"/>
      <c r="E55" s="459"/>
      <c r="F55" s="459"/>
      <c r="G55" s="459"/>
      <c r="H55" s="459"/>
      <c r="J55" s="459"/>
      <c r="K55" s="460" t="s">
        <v>98</v>
      </c>
      <c r="L55" s="459"/>
      <c r="M55" s="459"/>
    </row>
  </sheetData>
  <sheetProtection sheet="1" objects="1" scenarios="1"/>
  <mergeCells count="52">
    <mergeCell ref="B54:C54"/>
    <mergeCell ref="A52:D52"/>
    <mergeCell ref="H52:I52"/>
    <mergeCell ref="J52:K52"/>
    <mergeCell ref="A53:D53"/>
    <mergeCell ref="H53:I53"/>
    <mergeCell ref="J53:K53"/>
    <mergeCell ref="A50:D50"/>
    <mergeCell ref="H50:I50"/>
    <mergeCell ref="J50:K50"/>
    <mergeCell ref="A46:D46"/>
    <mergeCell ref="A51:D51"/>
    <mergeCell ref="H51:I51"/>
    <mergeCell ref="J51:K51"/>
    <mergeCell ref="B43:C43"/>
    <mergeCell ref="H46:I46"/>
    <mergeCell ref="A49:D49"/>
    <mergeCell ref="H49:I49"/>
    <mergeCell ref="J48:K48"/>
    <mergeCell ref="A47:D47"/>
    <mergeCell ref="H47:I47"/>
    <mergeCell ref="J47:K47"/>
    <mergeCell ref="A48:D48"/>
    <mergeCell ref="H48:I48"/>
    <mergeCell ref="J49:K49"/>
    <mergeCell ref="J46:K46"/>
    <mergeCell ref="K19:K20"/>
    <mergeCell ref="B22:C22"/>
    <mergeCell ref="B24:C24"/>
    <mergeCell ref="A45:D45"/>
    <mergeCell ref="H45:I45"/>
    <mergeCell ref="J43:K43"/>
    <mergeCell ref="G19:G20"/>
    <mergeCell ref="J45:K45"/>
    <mergeCell ref="J19:J20"/>
    <mergeCell ref="B26:C26"/>
    <mergeCell ref="B28:C28"/>
    <mergeCell ref="A42:G42"/>
    <mergeCell ref="B36:C36"/>
    <mergeCell ref="B38:C38"/>
    <mergeCell ref="B30:C30"/>
    <mergeCell ref="H43:I43"/>
    <mergeCell ref="B15:C15"/>
    <mergeCell ref="I19:I20"/>
    <mergeCell ref="B9:C9"/>
    <mergeCell ref="H19:H20"/>
    <mergeCell ref="A2:E2"/>
    <mergeCell ref="B3:C3"/>
    <mergeCell ref="A5:D5"/>
    <mergeCell ref="B7:C7"/>
    <mergeCell ref="F19:F20"/>
    <mergeCell ref="E19:E20"/>
  </mergeCells>
  <phoneticPr fontId="26"/>
  <printOptions horizontalCentered="1"/>
  <pageMargins left="0.31496062992125984" right="0.31496062992125984" top="0.59055118110236227" bottom="0.59055118110236227" header="0.39370078740157483" footer="0.39370078740157483"/>
  <pageSetup paperSize="9" firstPageNumber="162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52"/>
  <sheetViews>
    <sheetView view="pageBreakPreview" zoomScale="90" zoomScaleNormal="90" zoomScaleSheetLayoutView="90" workbookViewId="0">
      <selection activeCell="D38" sqref="D38"/>
    </sheetView>
  </sheetViews>
  <sheetFormatPr defaultRowHeight="15.6" customHeight="1" x14ac:dyDescent="0.15"/>
  <cols>
    <col min="1" max="1" width="6.625" style="553" customWidth="1"/>
    <col min="2" max="2" width="4.625" style="553" customWidth="1"/>
    <col min="3" max="3" width="7.625" style="553" customWidth="1"/>
    <col min="4" max="4" width="5.375" style="553" customWidth="1"/>
    <col min="5" max="5" width="7.625" style="553" customWidth="1"/>
    <col min="6" max="6" width="0.875" style="553" customWidth="1"/>
    <col min="7" max="7" width="4.125" style="553" customWidth="1"/>
    <col min="8" max="8" width="7.625" style="553" customWidth="1"/>
    <col min="9" max="9" width="1.25" style="553" customWidth="1"/>
    <col min="10" max="10" width="6.625" style="553" customWidth="1"/>
    <col min="11" max="11" width="6.125" style="553" customWidth="1"/>
    <col min="12" max="12" width="7" style="553" customWidth="1"/>
    <col min="13" max="13" width="7.375" style="553" customWidth="1"/>
    <col min="14" max="14" width="0.875" style="553" customWidth="1"/>
    <col min="15" max="15" width="13" style="553" customWidth="1"/>
    <col min="16" max="16" width="1.875" style="553" customWidth="1"/>
    <col min="17" max="17" width="7.125" style="553" customWidth="1"/>
    <col min="18" max="16384" width="9" style="553"/>
  </cols>
  <sheetData>
    <row r="1" spans="1:17" ht="5.0999999999999996" customHeight="1" x14ac:dyDescent="0.15">
      <c r="A1" s="459"/>
    </row>
    <row r="2" spans="1:17" ht="15" customHeight="1" thickBot="1" x14ac:dyDescent="0.2">
      <c r="A2" s="459" t="s">
        <v>335</v>
      </c>
      <c r="M2" s="710" t="s">
        <v>107</v>
      </c>
      <c r="N2" s="710"/>
      <c r="O2" s="710"/>
      <c r="P2" s="710"/>
    </row>
    <row r="3" spans="1:17" ht="30" customHeight="1" x14ac:dyDescent="0.15">
      <c r="A3" s="828" t="s">
        <v>336</v>
      </c>
      <c r="B3" s="829"/>
      <c r="C3" s="829"/>
      <c r="D3" s="462" t="s">
        <v>402</v>
      </c>
      <c r="E3" s="462"/>
      <c r="F3" s="526"/>
      <c r="G3" s="830" t="s">
        <v>403</v>
      </c>
      <c r="H3" s="831"/>
      <c r="I3" s="832"/>
      <c r="J3" s="462" t="s">
        <v>404</v>
      </c>
      <c r="K3" s="462"/>
      <c r="L3" s="462" t="s">
        <v>405</v>
      </c>
      <c r="M3" s="462"/>
      <c r="N3" s="683" t="s">
        <v>406</v>
      </c>
      <c r="O3" s="683"/>
      <c r="P3" s="528"/>
      <c r="Q3" s="833"/>
    </row>
    <row r="4" spans="1:17" ht="30" customHeight="1" x14ac:dyDescent="0.15">
      <c r="A4" s="834" t="s">
        <v>337</v>
      </c>
      <c r="B4" s="835"/>
      <c r="C4" s="835"/>
      <c r="D4" s="836">
        <v>113752</v>
      </c>
      <c r="E4" s="836"/>
      <c r="F4" s="836"/>
      <c r="G4" s="836">
        <v>113893</v>
      </c>
      <c r="H4" s="836"/>
      <c r="I4" s="836"/>
      <c r="J4" s="837">
        <v>113974</v>
      </c>
      <c r="K4" s="837"/>
      <c r="L4" s="837">
        <v>113580</v>
      </c>
      <c r="M4" s="837"/>
      <c r="N4" s="838">
        <v>113578</v>
      </c>
      <c r="O4" s="838"/>
      <c r="P4" s="839"/>
      <c r="Q4" s="840"/>
    </row>
    <row r="5" spans="1:17" ht="30" customHeight="1" x14ac:dyDescent="0.15">
      <c r="A5" s="841" t="s">
        <v>108</v>
      </c>
      <c r="B5" s="738" t="s">
        <v>109</v>
      </c>
      <c r="C5" s="738"/>
      <c r="D5" s="842">
        <v>14053626</v>
      </c>
      <c r="E5" s="842"/>
      <c r="F5" s="842"/>
      <c r="G5" s="842">
        <v>14489032</v>
      </c>
      <c r="H5" s="842"/>
      <c r="I5" s="842"/>
      <c r="J5" s="843">
        <v>14803108</v>
      </c>
      <c r="K5" s="843"/>
      <c r="L5" s="843">
        <v>14509656</v>
      </c>
      <c r="M5" s="843"/>
      <c r="N5" s="844">
        <v>13916470</v>
      </c>
      <c r="O5" s="844"/>
      <c r="P5" s="845"/>
      <c r="Q5" s="840"/>
    </row>
    <row r="6" spans="1:17" ht="30" customHeight="1" x14ac:dyDescent="0.15">
      <c r="A6" s="841"/>
      <c r="B6" s="738" t="s">
        <v>110</v>
      </c>
      <c r="C6" s="738"/>
      <c r="D6" s="842">
        <v>123546</v>
      </c>
      <c r="E6" s="842"/>
      <c r="F6" s="842"/>
      <c r="G6" s="842">
        <v>127216</v>
      </c>
      <c r="H6" s="842"/>
      <c r="I6" s="842"/>
      <c r="J6" s="846">
        <v>129881</v>
      </c>
      <c r="K6" s="846"/>
      <c r="L6" s="846">
        <v>127748</v>
      </c>
      <c r="M6" s="846"/>
      <c r="N6" s="847">
        <v>122528</v>
      </c>
      <c r="O6" s="847"/>
      <c r="P6" s="848"/>
      <c r="Q6" s="840"/>
    </row>
    <row r="7" spans="1:17" ht="30" customHeight="1" x14ac:dyDescent="0.15">
      <c r="A7" s="841"/>
      <c r="B7" s="738" t="s">
        <v>111</v>
      </c>
      <c r="C7" s="738"/>
      <c r="D7" s="842">
        <v>13509102</v>
      </c>
      <c r="E7" s="842"/>
      <c r="F7" s="842"/>
      <c r="G7" s="842">
        <v>13984803</v>
      </c>
      <c r="H7" s="842"/>
      <c r="I7" s="842"/>
      <c r="J7" s="849">
        <v>14333664</v>
      </c>
      <c r="K7" s="849"/>
      <c r="L7" s="849">
        <v>14088234</v>
      </c>
      <c r="M7" s="849"/>
      <c r="N7" s="850">
        <v>13505815</v>
      </c>
      <c r="O7" s="850"/>
      <c r="P7" s="851"/>
      <c r="Q7" s="840"/>
    </row>
    <row r="8" spans="1:17" ht="30" customHeight="1" x14ac:dyDescent="0.15">
      <c r="A8" s="841"/>
      <c r="B8" s="738" t="s">
        <v>112</v>
      </c>
      <c r="C8" s="738"/>
      <c r="D8" s="842">
        <v>118759</v>
      </c>
      <c r="E8" s="842"/>
      <c r="F8" s="842"/>
      <c r="G8" s="842">
        <v>122789</v>
      </c>
      <c r="H8" s="842"/>
      <c r="I8" s="842"/>
      <c r="J8" s="849">
        <v>125763</v>
      </c>
      <c r="K8" s="849"/>
      <c r="L8" s="849">
        <v>124038</v>
      </c>
      <c r="M8" s="849"/>
      <c r="N8" s="850">
        <v>118912</v>
      </c>
      <c r="O8" s="850"/>
      <c r="P8" s="851"/>
      <c r="Q8" s="840"/>
    </row>
    <row r="9" spans="1:17" ht="30" customHeight="1" x14ac:dyDescent="0.15">
      <c r="A9" s="852" t="s">
        <v>113</v>
      </c>
      <c r="B9" s="738" t="s">
        <v>114</v>
      </c>
      <c r="C9" s="738"/>
      <c r="D9" s="842">
        <v>41314117</v>
      </c>
      <c r="E9" s="842"/>
      <c r="F9" s="842"/>
      <c r="G9" s="842">
        <v>41790305</v>
      </c>
      <c r="H9" s="842"/>
      <c r="I9" s="842"/>
      <c r="J9" s="849">
        <v>43623690</v>
      </c>
      <c r="K9" s="849"/>
      <c r="L9" s="849">
        <v>45291513</v>
      </c>
      <c r="M9" s="849"/>
      <c r="N9" s="850">
        <v>52617619</v>
      </c>
      <c r="O9" s="850"/>
      <c r="P9" s="851"/>
      <c r="Q9" s="840"/>
    </row>
    <row r="10" spans="1:17" ht="30" customHeight="1" thickBot="1" x14ac:dyDescent="0.2">
      <c r="A10" s="853"/>
      <c r="B10" s="854" t="s">
        <v>115</v>
      </c>
      <c r="C10" s="854"/>
      <c r="D10" s="855">
        <v>363194.64273155638</v>
      </c>
      <c r="E10" s="855"/>
      <c r="F10" s="855"/>
      <c r="G10" s="855">
        <f>G9*1000/G4</f>
        <v>366926.01828031574</v>
      </c>
      <c r="H10" s="855"/>
      <c r="I10" s="855"/>
      <c r="J10" s="856">
        <v>382751.24151122186</v>
      </c>
      <c r="K10" s="856"/>
      <c r="L10" s="856">
        <f>L9*1000/L4</f>
        <v>398763.10089804541</v>
      </c>
      <c r="M10" s="856"/>
      <c r="N10" s="857">
        <f>N9*1000/N4</f>
        <v>463272.98420468753</v>
      </c>
      <c r="O10" s="857"/>
      <c r="P10" s="858"/>
      <c r="Q10" s="840"/>
    </row>
    <row r="11" spans="1:17" ht="15" customHeight="1" x14ac:dyDescent="0.15">
      <c r="A11" s="459" t="s">
        <v>116</v>
      </c>
      <c r="P11" s="460" t="s">
        <v>98</v>
      </c>
    </row>
    <row r="12" spans="1:17" ht="15" customHeight="1" x14ac:dyDescent="0.15">
      <c r="A12" s="459"/>
    </row>
    <row r="13" spans="1:17" ht="15" customHeight="1" thickBot="1" x14ac:dyDescent="0.2">
      <c r="A13" s="459" t="s">
        <v>338</v>
      </c>
      <c r="B13" s="459"/>
      <c r="C13" s="459"/>
      <c r="D13" s="459"/>
      <c r="Q13" s="460" t="s">
        <v>1</v>
      </c>
    </row>
    <row r="14" spans="1:17" ht="30" customHeight="1" x14ac:dyDescent="0.15">
      <c r="A14" s="859"/>
      <c r="B14" s="860"/>
      <c r="C14" s="557" t="s">
        <v>403</v>
      </c>
      <c r="D14" s="557"/>
      <c r="E14" s="557"/>
      <c r="F14" s="861" t="s">
        <v>407</v>
      </c>
      <c r="G14" s="861"/>
      <c r="H14" s="861"/>
      <c r="I14" s="861"/>
      <c r="J14" s="861"/>
      <c r="K14" s="462" t="s">
        <v>405</v>
      </c>
      <c r="L14" s="462"/>
      <c r="M14" s="462"/>
      <c r="N14" s="462"/>
      <c r="O14" s="683" t="s">
        <v>408</v>
      </c>
      <c r="P14" s="683"/>
      <c r="Q14" s="528"/>
    </row>
    <row r="15" spans="1:17" ht="20.25" customHeight="1" x14ac:dyDescent="0.15">
      <c r="A15" s="512" t="s">
        <v>117</v>
      </c>
      <c r="B15" s="513"/>
      <c r="C15" s="862" t="s">
        <v>118</v>
      </c>
      <c r="D15" s="862"/>
      <c r="E15" s="625" t="s">
        <v>33</v>
      </c>
      <c r="F15" s="530" t="s">
        <v>118</v>
      </c>
      <c r="G15" s="530"/>
      <c r="H15" s="530"/>
      <c r="I15" s="755" t="s">
        <v>33</v>
      </c>
      <c r="J15" s="755"/>
      <c r="K15" s="468" t="s">
        <v>118</v>
      </c>
      <c r="L15" s="468"/>
      <c r="M15" s="863" t="s">
        <v>33</v>
      </c>
      <c r="N15" s="863"/>
      <c r="O15" s="685" t="s">
        <v>118</v>
      </c>
      <c r="P15" s="864" t="s">
        <v>33</v>
      </c>
      <c r="Q15" s="865"/>
    </row>
    <row r="16" spans="1:17" ht="20.25" customHeight="1" x14ac:dyDescent="0.15">
      <c r="A16" s="866"/>
      <c r="B16" s="492"/>
      <c r="C16" s="862"/>
      <c r="D16" s="862"/>
      <c r="E16" s="490" t="s">
        <v>35</v>
      </c>
      <c r="F16" s="530"/>
      <c r="G16" s="530"/>
      <c r="H16" s="530"/>
      <c r="I16" s="867" t="s">
        <v>35</v>
      </c>
      <c r="J16" s="867"/>
      <c r="K16" s="468"/>
      <c r="L16" s="468"/>
      <c r="M16" s="868" t="s">
        <v>119</v>
      </c>
      <c r="N16" s="868"/>
      <c r="O16" s="685"/>
      <c r="P16" s="869" t="s">
        <v>119</v>
      </c>
      <c r="Q16" s="870"/>
    </row>
    <row r="17" spans="1:19" s="882" customFormat="1" ht="22.5" customHeight="1" x14ac:dyDescent="0.15">
      <c r="A17" s="871" t="s">
        <v>339</v>
      </c>
      <c r="B17" s="872"/>
      <c r="C17" s="873">
        <f>C19+C25+C27+C29+C31</f>
        <v>13975876</v>
      </c>
      <c r="D17" s="874"/>
      <c r="E17" s="875">
        <v>99.3</v>
      </c>
      <c r="F17" s="876">
        <f>F19+F25+F27+F29+F31</f>
        <v>14323172</v>
      </c>
      <c r="G17" s="876"/>
      <c r="H17" s="876"/>
      <c r="I17" s="877">
        <f>F17/C17*100</f>
        <v>102.48496766857404</v>
      </c>
      <c r="J17" s="877"/>
      <c r="K17" s="876">
        <f>K19+K25+K27+K29+K31</f>
        <v>14075796</v>
      </c>
      <c r="L17" s="876"/>
      <c r="M17" s="878">
        <f>ROUND(K17/F17*100,3)</f>
        <v>98.272999999999996</v>
      </c>
      <c r="N17" s="878"/>
      <c r="O17" s="879">
        <f>O19+O25+O27+O29+O31</f>
        <v>13441825</v>
      </c>
      <c r="P17" s="880">
        <f>O17/K17*100</f>
        <v>95.496020260594847</v>
      </c>
      <c r="Q17" s="881"/>
    </row>
    <row r="18" spans="1:19" ht="16.5" customHeight="1" x14ac:dyDescent="0.15">
      <c r="A18" s="544"/>
      <c r="B18" s="580"/>
      <c r="C18" s="803"/>
      <c r="D18" s="840"/>
      <c r="E18" s="498"/>
      <c r="F18" s="883"/>
      <c r="G18" s="803"/>
      <c r="H18" s="496"/>
      <c r="I18" s="702"/>
      <c r="J18" s="705"/>
      <c r="K18" s="803"/>
      <c r="L18" s="496"/>
      <c r="M18" s="884"/>
      <c r="N18" s="884"/>
      <c r="O18" s="789"/>
      <c r="P18" s="885"/>
      <c r="Q18" s="886"/>
    </row>
    <row r="19" spans="1:19" ht="16.5" customHeight="1" x14ac:dyDescent="0.15">
      <c r="A19" s="612" t="s">
        <v>120</v>
      </c>
      <c r="B19" s="613"/>
      <c r="C19" s="887">
        <v>5422384</v>
      </c>
      <c r="D19" s="888"/>
      <c r="E19" s="498">
        <v>102.5</v>
      </c>
      <c r="F19" s="889">
        <v>5631036</v>
      </c>
      <c r="G19" s="889"/>
      <c r="H19" s="889"/>
      <c r="I19" s="890">
        <f>F19/C19*100</f>
        <v>103.8479753554894</v>
      </c>
      <c r="J19" s="890"/>
      <c r="K19" s="888">
        <v>5638509</v>
      </c>
      <c r="L19" s="888"/>
      <c r="M19" s="884">
        <f>K19/F19*100</f>
        <v>100.13271092566269</v>
      </c>
      <c r="N19" s="884"/>
      <c r="O19" s="789">
        <v>5848944</v>
      </c>
      <c r="P19" s="885">
        <f>O19/K19*100</f>
        <v>103.73210364654912</v>
      </c>
      <c r="Q19" s="886"/>
    </row>
    <row r="20" spans="1:19" ht="16.5" customHeight="1" x14ac:dyDescent="0.15">
      <c r="A20" s="891"/>
      <c r="B20" s="634"/>
      <c r="C20" s="803"/>
      <c r="D20" s="840"/>
      <c r="E20" s="498"/>
      <c r="F20" s="883"/>
      <c r="G20" s="803"/>
      <c r="H20" s="496"/>
      <c r="I20" s="702"/>
      <c r="J20" s="705"/>
      <c r="K20" s="803"/>
      <c r="L20" s="496"/>
      <c r="M20" s="498"/>
      <c r="N20" s="498"/>
      <c r="O20" s="789"/>
      <c r="P20" s="705"/>
      <c r="Q20" s="892"/>
    </row>
    <row r="21" spans="1:19" ht="16.5" customHeight="1" x14ac:dyDescent="0.15">
      <c r="A21" s="514" t="s">
        <v>121</v>
      </c>
      <c r="B21" s="580" t="s">
        <v>88</v>
      </c>
      <c r="C21" s="887">
        <v>4233759</v>
      </c>
      <c r="D21" s="888"/>
      <c r="E21" s="498">
        <v>106.3</v>
      </c>
      <c r="F21" s="889">
        <v>4288296</v>
      </c>
      <c r="G21" s="889"/>
      <c r="H21" s="889"/>
      <c r="I21" s="890">
        <f>F21/C21*100</f>
        <v>101.28814606594281</v>
      </c>
      <c r="J21" s="890"/>
      <c r="K21" s="888">
        <v>4501185</v>
      </c>
      <c r="L21" s="888"/>
      <c r="M21" s="884">
        <f>K21/F21*100</f>
        <v>104.96441943373311</v>
      </c>
      <c r="N21" s="884"/>
      <c r="O21" s="789">
        <v>4587734</v>
      </c>
      <c r="P21" s="885">
        <f>O21/K21*100</f>
        <v>101.922804772521</v>
      </c>
      <c r="Q21" s="886"/>
    </row>
    <row r="22" spans="1:19" ht="16.5" customHeight="1" x14ac:dyDescent="0.15">
      <c r="A22" s="893"/>
      <c r="B22" s="634"/>
      <c r="C22" s="803"/>
      <c r="D22" s="493"/>
      <c r="E22" s="498"/>
      <c r="F22" s="883"/>
      <c r="G22" s="803"/>
      <c r="H22" s="496"/>
      <c r="I22" s="702"/>
      <c r="J22" s="705"/>
      <c r="K22" s="803"/>
      <c r="L22" s="496"/>
      <c r="M22" s="498"/>
      <c r="N22" s="498"/>
      <c r="O22" s="789"/>
      <c r="P22" s="705"/>
      <c r="Q22" s="892"/>
    </row>
    <row r="23" spans="1:19" ht="16.5" customHeight="1" x14ac:dyDescent="0.15">
      <c r="A23" s="514"/>
      <c r="B23" s="580" t="s">
        <v>89</v>
      </c>
      <c r="C23" s="887">
        <v>1188625</v>
      </c>
      <c r="D23" s="888"/>
      <c r="E23" s="702">
        <v>91.5</v>
      </c>
      <c r="F23" s="889">
        <v>1342740</v>
      </c>
      <c r="G23" s="889"/>
      <c r="H23" s="889"/>
      <c r="I23" s="890">
        <f>F23/C23*100</f>
        <v>112.96582185298138</v>
      </c>
      <c r="J23" s="890"/>
      <c r="K23" s="888">
        <v>1137324</v>
      </c>
      <c r="L23" s="888"/>
      <c r="M23" s="884">
        <f>K23/F23*100</f>
        <v>84.701729299789989</v>
      </c>
      <c r="N23" s="884"/>
      <c r="O23" s="789">
        <v>1261210</v>
      </c>
      <c r="P23" s="885">
        <f>O23/K23*100</f>
        <v>110.89276230871765</v>
      </c>
      <c r="Q23" s="886"/>
    </row>
    <row r="24" spans="1:19" ht="16.5" customHeight="1" x14ac:dyDescent="0.15">
      <c r="A24" s="891"/>
      <c r="B24" s="634"/>
      <c r="C24" s="803"/>
      <c r="D24" s="493"/>
      <c r="E24" s="498"/>
      <c r="F24" s="883"/>
      <c r="G24" s="803"/>
      <c r="H24" s="496"/>
      <c r="I24" s="702"/>
      <c r="J24" s="705"/>
      <c r="K24" s="803"/>
      <c r="L24" s="496"/>
      <c r="M24" s="498"/>
      <c r="N24" s="498"/>
      <c r="O24" s="789"/>
      <c r="P24" s="705"/>
      <c r="Q24" s="892"/>
    </row>
    <row r="25" spans="1:19" ht="16.5" customHeight="1" x14ac:dyDescent="0.15">
      <c r="A25" s="894" t="s">
        <v>90</v>
      </c>
      <c r="B25" s="895"/>
      <c r="C25" s="887">
        <v>6241848</v>
      </c>
      <c r="D25" s="888"/>
      <c r="E25" s="702">
        <v>97.6</v>
      </c>
      <c r="F25" s="889">
        <v>6474074</v>
      </c>
      <c r="G25" s="889"/>
      <c r="H25" s="889"/>
      <c r="I25" s="890">
        <f>F25/C25*100</f>
        <v>103.72046868171093</v>
      </c>
      <c r="J25" s="890"/>
      <c r="K25" s="888">
        <v>6518174</v>
      </c>
      <c r="L25" s="888"/>
      <c r="M25" s="884">
        <f>K25/F25*100</f>
        <v>100.68117849749632</v>
      </c>
      <c r="N25" s="884"/>
      <c r="O25" s="789">
        <v>6551054</v>
      </c>
      <c r="P25" s="885">
        <f>O25/K25*100</f>
        <v>100.504435751485</v>
      </c>
      <c r="Q25" s="886"/>
    </row>
    <row r="26" spans="1:19" ht="16.5" customHeight="1" x14ac:dyDescent="0.15">
      <c r="A26" s="544"/>
      <c r="B26" s="580"/>
      <c r="C26" s="803"/>
      <c r="D26" s="493"/>
      <c r="E26" s="498"/>
      <c r="F26" s="883"/>
      <c r="G26" s="803"/>
      <c r="H26" s="496"/>
      <c r="I26" s="702"/>
      <c r="J26" s="705"/>
      <c r="K26" s="803"/>
      <c r="L26" s="496"/>
      <c r="M26" s="498"/>
      <c r="N26" s="498"/>
      <c r="O26" s="789"/>
      <c r="P26" s="705"/>
      <c r="Q26" s="892"/>
    </row>
    <row r="27" spans="1:19" ht="16.5" customHeight="1" x14ac:dyDescent="0.15">
      <c r="A27" s="894" t="s">
        <v>93</v>
      </c>
      <c r="B27" s="895"/>
      <c r="C27" s="887">
        <v>282702</v>
      </c>
      <c r="D27" s="888"/>
      <c r="E27" s="702">
        <v>102.9</v>
      </c>
      <c r="F27" s="889">
        <v>291390</v>
      </c>
      <c r="G27" s="889"/>
      <c r="H27" s="889"/>
      <c r="I27" s="890">
        <f>F27/C27*100</f>
        <v>103.07320075556594</v>
      </c>
      <c r="J27" s="890"/>
      <c r="K27" s="888">
        <v>302523</v>
      </c>
      <c r="L27" s="888"/>
      <c r="M27" s="884">
        <f>K27/F27*100</f>
        <v>103.82065273345003</v>
      </c>
      <c r="N27" s="884"/>
      <c r="O27" s="789">
        <v>353781</v>
      </c>
      <c r="P27" s="885">
        <f>O27/K27*100</f>
        <v>116.94350512192462</v>
      </c>
      <c r="Q27" s="886"/>
    </row>
    <row r="28" spans="1:19" ht="16.5" customHeight="1" x14ac:dyDescent="0.15">
      <c r="A28" s="544"/>
      <c r="B28" s="580"/>
      <c r="C28" s="803"/>
      <c r="D28" s="493"/>
      <c r="E28" s="498"/>
      <c r="F28" s="883"/>
      <c r="G28" s="803"/>
      <c r="H28" s="496"/>
      <c r="I28" s="702"/>
      <c r="J28" s="705"/>
      <c r="K28" s="803"/>
      <c r="L28" s="496"/>
      <c r="M28" s="498"/>
      <c r="N28" s="498"/>
      <c r="O28" s="789"/>
      <c r="P28" s="705"/>
      <c r="Q28" s="892"/>
      <c r="R28" s="842"/>
      <c r="S28" s="842"/>
    </row>
    <row r="29" spans="1:19" ht="16.5" customHeight="1" x14ac:dyDescent="0.15">
      <c r="A29" s="894" t="s">
        <v>94</v>
      </c>
      <c r="B29" s="895"/>
      <c r="C29" s="887">
        <v>2020681</v>
      </c>
      <c r="D29" s="888"/>
      <c r="E29" s="702">
        <v>95.8</v>
      </c>
      <c r="F29" s="896">
        <v>1918431</v>
      </c>
      <c r="G29" s="896"/>
      <c r="H29" s="896"/>
      <c r="I29" s="890">
        <f>F29/C29*100</f>
        <v>94.939824742252739</v>
      </c>
      <c r="J29" s="890"/>
      <c r="K29" s="897">
        <v>1608237</v>
      </c>
      <c r="L29" s="897"/>
      <c r="M29" s="884">
        <f>K29/F29*100</f>
        <v>83.830849272139574</v>
      </c>
      <c r="N29" s="884"/>
      <c r="O29" s="898">
        <v>679543</v>
      </c>
      <c r="P29" s="885">
        <f>O29/K29*100</f>
        <v>42.253909094244193</v>
      </c>
      <c r="Q29" s="886"/>
    </row>
    <row r="30" spans="1:19" ht="16.5" customHeight="1" x14ac:dyDescent="0.15">
      <c r="A30" s="544"/>
      <c r="B30" s="580"/>
      <c r="C30" s="803"/>
      <c r="D30" s="493"/>
      <c r="E30" s="489"/>
      <c r="F30" s="883"/>
      <c r="G30" s="496"/>
      <c r="H30" s="899"/>
      <c r="I30" s="900"/>
      <c r="J30" s="789"/>
      <c r="K30" s="803"/>
      <c r="L30" s="496"/>
      <c r="M30" s="901"/>
      <c r="N30" s="901"/>
      <c r="O30" s="789"/>
      <c r="P30" s="902"/>
      <c r="Q30" s="903"/>
    </row>
    <row r="31" spans="1:19" s="916" customFormat="1" ht="16.5" customHeight="1" thickBot="1" x14ac:dyDescent="0.2">
      <c r="A31" s="904" t="s">
        <v>96</v>
      </c>
      <c r="B31" s="905"/>
      <c r="C31" s="906">
        <v>8261</v>
      </c>
      <c r="D31" s="907"/>
      <c r="E31" s="908">
        <v>99.5</v>
      </c>
      <c r="F31" s="909">
        <v>8241</v>
      </c>
      <c r="G31" s="909"/>
      <c r="H31" s="909"/>
      <c r="I31" s="910">
        <f>F31/C31*100</f>
        <v>99.757898559496425</v>
      </c>
      <c r="J31" s="910"/>
      <c r="K31" s="911">
        <v>8353</v>
      </c>
      <c r="L31" s="911"/>
      <c r="M31" s="912">
        <f>K31/F31*100</f>
        <v>101.35905836670307</v>
      </c>
      <c r="N31" s="912"/>
      <c r="O31" s="913">
        <v>8503</v>
      </c>
      <c r="P31" s="914">
        <f>O31/K31*100</f>
        <v>101.79576200167604</v>
      </c>
      <c r="Q31" s="915"/>
    </row>
    <row r="32" spans="1:19" s="916" customFormat="1" ht="15" customHeight="1" x14ac:dyDescent="0.15">
      <c r="A32" s="917"/>
      <c r="B32" s="917"/>
      <c r="C32" s="918"/>
      <c r="D32" s="919"/>
      <c r="E32" s="920"/>
      <c r="F32" s="921"/>
      <c r="G32" s="922"/>
      <c r="H32" s="919"/>
      <c r="I32" s="923"/>
      <c r="J32" s="923"/>
      <c r="K32" s="918"/>
      <c r="L32" s="924"/>
      <c r="M32" s="920"/>
      <c r="N32" s="925"/>
      <c r="O32" s="926"/>
      <c r="P32" s="926"/>
      <c r="Q32" s="460" t="s">
        <v>98</v>
      </c>
    </row>
    <row r="42" spans="4:12" ht="15.6" customHeight="1" x14ac:dyDescent="0.15">
      <c r="D42" s="927"/>
      <c r="E42" s="927"/>
      <c r="F42" s="927"/>
      <c r="G42" s="927"/>
      <c r="H42" s="927"/>
      <c r="I42" s="927"/>
      <c r="J42" s="927"/>
      <c r="K42" s="927"/>
      <c r="L42" s="927"/>
    </row>
    <row r="43" spans="4:12" ht="15.6" customHeight="1" x14ac:dyDescent="0.15">
      <c r="D43" s="927"/>
      <c r="E43" s="927" t="s">
        <v>357</v>
      </c>
      <c r="F43" s="927" t="s">
        <v>417</v>
      </c>
      <c r="G43" s="927" t="s">
        <v>418</v>
      </c>
      <c r="H43" s="927" t="s">
        <v>378</v>
      </c>
      <c r="I43" s="927"/>
      <c r="J43" s="927" t="s">
        <v>419</v>
      </c>
      <c r="K43" s="927"/>
      <c r="L43" s="927"/>
    </row>
    <row r="44" spans="4:12" ht="15.6" customHeight="1" x14ac:dyDescent="0.15">
      <c r="D44" s="927"/>
      <c r="E44" s="927"/>
      <c r="F44" s="927"/>
      <c r="G44" s="927"/>
      <c r="H44" s="927"/>
      <c r="I44" s="927"/>
      <c r="J44" s="927"/>
      <c r="K44" s="927"/>
      <c r="L44" s="927"/>
    </row>
    <row r="45" spans="4:12" ht="15.6" customHeight="1" x14ac:dyDescent="0.15">
      <c r="D45" s="927"/>
      <c r="E45" s="927"/>
      <c r="F45" s="927"/>
      <c r="G45" s="927">
        <v>13952613</v>
      </c>
      <c r="H45" s="927">
        <v>13815424</v>
      </c>
      <c r="I45" s="927"/>
      <c r="J45" s="928"/>
      <c r="K45" s="928"/>
      <c r="L45" s="927"/>
    </row>
    <row r="46" spans="4:12" ht="15.6" customHeight="1" x14ac:dyDescent="0.15">
      <c r="D46" s="927"/>
      <c r="E46" s="927"/>
      <c r="F46" s="927"/>
      <c r="G46" s="927">
        <v>14803108</v>
      </c>
      <c r="H46" s="927">
        <v>14509656</v>
      </c>
      <c r="I46" s="927"/>
      <c r="J46" s="928"/>
      <c r="K46" s="928"/>
      <c r="L46" s="927"/>
    </row>
    <row r="47" spans="4:12" ht="15.6" customHeight="1" x14ac:dyDescent="0.15">
      <c r="D47" s="927"/>
      <c r="E47" s="927"/>
      <c r="F47" s="927"/>
      <c r="G47" s="927">
        <v>14333664</v>
      </c>
      <c r="H47" s="927">
        <v>14088234</v>
      </c>
      <c r="I47" s="927"/>
      <c r="J47" s="928"/>
      <c r="K47" s="928"/>
      <c r="L47" s="927"/>
    </row>
    <row r="48" spans="4:12" ht="15.6" customHeight="1" x14ac:dyDescent="0.15">
      <c r="D48" s="927"/>
      <c r="E48" s="927"/>
      <c r="F48" s="927"/>
      <c r="G48" s="927">
        <v>25431</v>
      </c>
      <c r="H48" s="927">
        <v>21725</v>
      </c>
      <c r="I48" s="927"/>
      <c r="J48" s="928"/>
      <c r="K48" s="928"/>
      <c r="L48" s="927"/>
    </row>
    <row r="49" spans="4:12" ht="15.6" customHeight="1" x14ac:dyDescent="0.15">
      <c r="D49" s="927"/>
      <c r="E49" s="927"/>
      <c r="F49" s="927"/>
      <c r="G49" s="927">
        <v>444678</v>
      </c>
      <c r="H49" s="927">
        <v>400644</v>
      </c>
      <c r="I49" s="927"/>
      <c r="J49" s="928"/>
      <c r="K49" s="928"/>
      <c r="L49" s="927"/>
    </row>
    <row r="50" spans="4:12" ht="15.6" customHeight="1" x14ac:dyDescent="0.15">
      <c r="D50" s="927"/>
      <c r="E50" s="927"/>
      <c r="F50" s="927"/>
      <c r="G50" s="927"/>
      <c r="H50" s="927"/>
      <c r="I50" s="927"/>
      <c r="J50" s="927"/>
      <c r="K50" s="927"/>
      <c r="L50" s="927"/>
    </row>
    <row r="51" spans="4:12" ht="15.6" customHeight="1" x14ac:dyDescent="0.15">
      <c r="D51" s="927"/>
      <c r="E51" s="927"/>
      <c r="F51" s="927"/>
      <c r="G51" s="927" t="e">
        <f>G45/F45*100</f>
        <v>#DIV/0!</v>
      </c>
      <c r="H51" s="927"/>
      <c r="I51" s="927"/>
      <c r="J51" s="927"/>
      <c r="K51" s="927"/>
      <c r="L51" s="927"/>
    </row>
    <row r="52" spans="4:12" ht="15.6" customHeight="1" x14ac:dyDescent="0.15">
      <c r="D52" s="927"/>
      <c r="E52" s="927"/>
      <c r="F52" s="927"/>
      <c r="G52" s="927"/>
      <c r="H52" s="927"/>
      <c r="I52" s="927"/>
      <c r="J52" s="927"/>
      <c r="K52" s="927"/>
      <c r="L52" s="927"/>
    </row>
  </sheetData>
  <sheetProtection sheet="1" objects="1" scenarios="1"/>
  <mergeCells count="123">
    <mergeCell ref="R28:S28"/>
    <mergeCell ref="M27:N27"/>
    <mergeCell ref="P27:Q27"/>
    <mergeCell ref="P23:Q23"/>
    <mergeCell ref="F23:H23"/>
    <mergeCell ref="M23:N23"/>
    <mergeCell ref="M21:N21"/>
    <mergeCell ref="P21:Q21"/>
    <mergeCell ref="I23:J23"/>
    <mergeCell ref="K21:L21"/>
    <mergeCell ref="G8:I8"/>
    <mergeCell ref="G9:I9"/>
    <mergeCell ref="G10:I10"/>
    <mergeCell ref="P17:Q17"/>
    <mergeCell ref="P19:Q19"/>
    <mergeCell ref="P18:Q18"/>
    <mergeCell ref="P15:Q15"/>
    <mergeCell ref="M16:N16"/>
    <mergeCell ref="P16:Q16"/>
    <mergeCell ref="F15:H16"/>
    <mergeCell ref="I15:J15"/>
    <mergeCell ref="K15:L16"/>
    <mergeCell ref="F14:J14"/>
    <mergeCell ref="A31:B31"/>
    <mergeCell ref="C31:D31"/>
    <mergeCell ref="C23:D23"/>
    <mergeCell ref="M31:N31"/>
    <mergeCell ref="P31:Q31"/>
    <mergeCell ref="F31:H31"/>
    <mergeCell ref="I31:J31"/>
    <mergeCell ref="K31:L31"/>
    <mergeCell ref="M25:N25"/>
    <mergeCell ref="P25:Q25"/>
    <mergeCell ref="I25:J25"/>
    <mergeCell ref="K25:L25"/>
    <mergeCell ref="F25:H25"/>
    <mergeCell ref="K23:L23"/>
    <mergeCell ref="M29:N29"/>
    <mergeCell ref="F27:H27"/>
    <mergeCell ref="I27:J27"/>
    <mergeCell ref="K27:L27"/>
    <mergeCell ref="A29:B29"/>
    <mergeCell ref="A27:B27"/>
    <mergeCell ref="C27:D27"/>
    <mergeCell ref="A25:B25"/>
    <mergeCell ref="C25:D25"/>
    <mergeCell ref="F29:H29"/>
    <mergeCell ref="A19:B19"/>
    <mergeCell ref="C19:D19"/>
    <mergeCell ref="F19:H19"/>
    <mergeCell ref="I19:J19"/>
    <mergeCell ref="K19:L19"/>
    <mergeCell ref="M19:N19"/>
    <mergeCell ref="M18:N18"/>
    <mergeCell ref="C21:D21"/>
    <mergeCell ref="F21:H21"/>
    <mergeCell ref="I21:J21"/>
    <mergeCell ref="B9:C9"/>
    <mergeCell ref="B10:C10"/>
    <mergeCell ref="D10:F10"/>
    <mergeCell ref="J10:K10"/>
    <mergeCell ref="K17:L17"/>
    <mergeCell ref="D9:F9"/>
    <mergeCell ref="M15:N15"/>
    <mergeCell ref="J9:K9"/>
    <mergeCell ref="C14:E14"/>
    <mergeCell ref="I16:J16"/>
    <mergeCell ref="N9:P9"/>
    <mergeCell ref="C15:D16"/>
    <mergeCell ref="M17:N17"/>
    <mergeCell ref="M2:P2"/>
    <mergeCell ref="L5:M5"/>
    <mergeCell ref="L7:M7"/>
    <mergeCell ref="L8:M8"/>
    <mergeCell ref="N3:P3"/>
    <mergeCell ref="L4:M4"/>
    <mergeCell ref="J7:K7"/>
    <mergeCell ref="N4:P4"/>
    <mergeCell ref="N5:P5"/>
    <mergeCell ref="N6:P6"/>
    <mergeCell ref="N7:P7"/>
    <mergeCell ref="N8:P8"/>
    <mergeCell ref="J4:K4"/>
    <mergeCell ref="J3:K3"/>
    <mergeCell ref="J5:K5"/>
    <mergeCell ref="J6:K6"/>
    <mergeCell ref="L3:M3"/>
    <mergeCell ref="L6:M6"/>
    <mergeCell ref="J8:K8"/>
    <mergeCell ref="A5:A8"/>
    <mergeCell ref="B8:C8"/>
    <mergeCell ref="D5:F5"/>
    <mergeCell ref="D6:F6"/>
    <mergeCell ref="D3:F3"/>
    <mergeCell ref="D8:F8"/>
    <mergeCell ref="A3:C3"/>
    <mergeCell ref="A4:C4"/>
    <mergeCell ref="D4:F4"/>
    <mergeCell ref="D7:F7"/>
    <mergeCell ref="I29:J29"/>
    <mergeCell ref="N10:P10"/>
    <mergeCell ref="O14:Q14"/>
    <mergeCell ref="O15:O16"/>
    <mergeCell ref="C29:D29"/>
    <mergeCell ref="P29:Q29"/>
    <mergeCell ref="K29:L29"/>
    <mergeCell ref="G3:I3"/>
    <mergeCell ref="G4:I4"/>
    <mergeCell ref="G5:I5"/>
    <mergeCell ref="G6:I6"/>
    <mergeCell ref="G7:I7"/>
    <mergeCell ref="B6:C6"/>
    <mergeCell ref="B7:C7"/>
    <mergeCell ref="B5:C5"/>
    <mergeCell ref="A17:B17"/>
    <mergeCell ref="C17:D17"/>
    <mergeCell ref="A15:B15"/>
    <mergeCell ref="A9:A10"/>
    <mergeCell ref="K14:N14"/>
    <mergeCell ref="L10:M10"/>
    <mergeCell ref="L9:M9"/>
    <mergeCell ref="I17:J17"/>
    <mergeCell ref="F17:H17"/>
  </mergeCells>
  <phoneticPr fontId="26"/>
  <printOptions horizontalCentered="1"/>
  <pageMargins left="0.27559055118110237" right="0.59055118110236227" top="0.59055118110236227" bottom="0.59055118110236227" header="0.39370078740157483" footer="0.39370078740157483"/>
  <pageSetup paperSize="9" firstPageNumber="163" orientation="portrait" useFirstPageNumber="1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2"/>
  <sheetViews>
    <sheetView view="pageBreakPreview" topLeftCell="A19" zoomScaleNormal="90" zoomScaleSheetLayoutView="100" workbookViewId="0">
      <pane xSplit="2" topLeftCell="C1" activePane="topRight" state="frozen"/>
      <selection activeCell="D38" sqref="D38"/>
      <selection pane="topRight" activeCell="D38" sqref="D38"/>
    </sheetView>
  </sheetViews>
  <sheetFormatPr defaultRowHeight="18.95" customHeight="1" x14ac:dyDescent="0.15"/>
  <cols>
    <col min="1" max="1" width="3.5" style="622" customWidth="1"/>
    <col min="2" max="2" width="30.125" style="622" customWidth="1"/>
    <col min="3" max="4" width="29.25" style="622" customWidth="1"/>
    <col min="5" max="7" width="30.625" style="622" customWidth="1"/>
    <col min="8" max="16384" width="9" style="622"/>
  </cols>
  <sheetData>
    <row r="1" spans="1:7" ht="12.75" thickBot="1" x14ac:dyDescent="0.2">
      <c r="A1" s="459" t="s">
        <v>439</v>
      </c>
      <c r="D1" s="459"/>
      <c r="G1" s="523"/>
    </row>
    <row r="2" spans="1:7" ht="15" customHeight="1" x14ac:dyDescent="0.15">
      <c r="A2" s="461" t="s">
        <v>123</v>
      </c>
      <c r="B2" s="462"/>
      <c r="C2" s="557" t="s">
        <v>427</v>
      </c>
      <c r="D2" s="462" t="s">
        <v>428</v>
      </c>
      <c r="E2" s="462" t="s">
        <v>429</v>
      </c>
      <c r="F2" s="462"/>
      <c r="G2" s="783" t="s">
        <v>124</v>
      </c>
    </row>
    <row r="3" spans="1:7" ht="20.100000000000001" customHeight="1" x14ac:dyDescent="0.15">
      <c r="A3" s="467"/>
      <c r="B3" s="468"/>
      <c r="C3" s="784"/>
      <c r="D3" s="468"/>
      <c r="E3" s="623" t="s">
        <v>125</v>
      </c>
      <c r="F3" s="469" t="s">
        <v>126</v>
      </c>
      <c r="G3" s="785" t="s">
        <v>127</v>
      </c>
    </row>
    <row r="4" spans="1:7" ht="20.100000000000001" customHeight="1" x14ac:dyDescent="0.15">
      <c r="A4" s="699" t="s">
        <v>85</v>
      </c>
      <c r="B4" s="700"/>
      <c r="C4" s="786">
        <f>C5+C27</f>
        <v>41527763</v>
      </c>
      <c r="D4" s="787">
        <f>D5+D27</f>
        <v>3637269</v>
      </c>
      <c r="E4" s="787">
        <f>E5+E27</f>
        <v>3337044</v>
      </c>
      <c r="F4" s="787">
        <f>F5+F27</f>
        <v>498876</v>
      </c>
      <c r="G4" s="788">
        <f>+C4+D4-E4</f>
        <v>41827988</v>
      </c>
    </row>
    <row r="5" spans="1:7" ht="15.95" customHeight="1" x14ac:dyDescent="0.15">
      <c r="A5" s="699" t="s">
        <v>128</v>
      </c>
      <c r="B5" s="700"/>
      <c r="C5" s="496">
        <f>SUM(C6:C26)</f>
        <v>36460050</v>
      </c>
      <c r="D5" s="789">
        <f>SUM(D6:D26)</f>
        <v>3440169</v>
      </c>
      <c r="E5" s="789">
        <f>SUM(E6:E26)</f>
        <v>3011747</v>
      </c>
      <c r="F5" s="789">
        <f>SUM(F6:F26)</f>
        <v>399170</v>
      </c>
      <c r="G5" s="790">
        <f t="shared" ref="G5:G28" si="0">+C5+D5-E5</f>
        <v>36888472</v>
      </c>
    </row>
    <row r="6" spans="1:7" ht="15.95" customHeight="1" x14ac:dyDescent="0.15">
      <c r="A6" s="791"/>
      <c r="B6" s="580" t="s">
        <v>321</v>
      </c>
      <c r="C6" s="793">
        <v>6089722</v>
      </c>
      <c r="D6" s="793">
        <v>859600</v>
      </c>
      <c r="E6" s="792">
        <v>355162</v>
      </c>
      <c r="F6" s="792">
        <v>70711</v>
      </c>
      <c r="G6" s="794">
        <f t="shared" si="0"/>
        <v>6594160</v>
      </c>
    </row>
    <row r="7" spans="1:7" ht="15.95" customHeight="1" x14ac:dyDescent="0.15">
      <c r="A7" s="791"/>
      <c r="B7" s="580" t="s">
        <v>129</v>
      </c>
      <c r="C7" s="824">
        <v>4802633</v>
      </c>
      <c r="D7" s="798">
        <v>0</v>
      </c>
      <c r="E7" s="792">
        <v>752151</v>
      </c>
      <c r="F7" s="792">
        <v>74752</v>
      </c>
      <c r="G7" s="794">
        <f>+C7+D7-E7</f>
        <v>4050482</v>
      </c>
    </row>
    <row r="8" spans="1:7" ht="15.95" customHeight="1" x14ac:dyDescent="0.15">
      <c r="A8" s="791"/>
      <c r="B8" s="580" t="s">
        <v>130</v>
      </c>
      <c r="C8" s="793">
        <v>385236</v>
      </c>
      <c r="D8" s="798">
        <v>14200</v>
      </c>
      <c r="E8" s="792">
        <v>53008</v>
      </c>
      <c r="F8" s="792">
        <v>7426</v>
      </c>
      <c r="G8" s="794">
        <f t="shared" si="0"/>
        <v>346428</v>
      </c>
    </row>
    <row r="9" spans="1:7" ht="15.95" customHeight="1" x14ac:dyDescent="0.15">
      <c r="A9" s="791"/>
      <c r="B9" s="580" t="s">
        <v>131</v>
      </c>
      <c r="C9" s="793">
        <v>3518117</v>
      </c>
      <c r="D9" s="793">
        <v>234400</v>
      </c>
      <c r="E9" s="792">
        <v>368116</v>
      </c>
      <c r="F9" s="792">
        <v>63671</v>
      </c>
      <c r="G9" s="794">
        <f t="shared" si="0"/>
        <v>3384401</v>
      </c>
    </row>
    <row r="10" spans="1:7" ht="15.95" customHeight="1" x14ac:dyDescent="0.15">
      <c r="A10" s="791"/>
      <c r="B10" s="580" t="s">
        <v>132</v>
      </c>
      <c r="C10" s="825"/>
      <c r="D10" s="798"/>
      <c r="E10" s="796"/>
      <c r="F10" s="796"/>
      <c r="G10" s="799">
        <f t="shared" si="0"/>
        <v>0</v>
      </c>
    </row>
    <row r="11" spans="1:7" ht="15.95" customHeight="1" x14ac:dyDescent="0.15">
      <c r="A11" s="791"/>
      <c r="B11" s="580" t="s">
        <v>133</v>
      </c>
      <c r="C11" s="825">
        <v>0</v>
      </c>
      <c r="D11" s="798">
        <v>0</v>
      </c>
      <c r="E11" s="796"/>
      <c r="F11" s="796"/>
      <c r="G11" s="799">
        <f t="shared" si="0"/>
        <v>0</v>
      </c>
    </row>
    <row r="12" spans="1:7" ht="15.95" customHeight="1" x14ac:dyDescent="0.15">
      <c r="A12" s="791"/>
      <c r="B12" s="580" t="s">
        <v>358</v>
      </c>
      <c r="C12" s="798">
        <v>125549</v>
      </c>
      <c r="D12" s="798">
        <v>0</v>
      </c>
      <c r="E12" s="796">
        <v>17721</v>
      </c>
      <c r="F12" s="796">
        <v>484</v>
      </c>
      <c r="G12" s="794">
        <f t="shared" si="0"/>
        <v>107828</v>
      </c>
    </row>
    <row r="13" spans="1:7" ht="15.95" customHeight="1" x14ac:dyDescent="0.15">
      <c r="A13" s="791"/>
      <c r="B13" s="580" t="s">
        <v>134</v>
      </c>
      <c r="C13" s="701">
        <v>539631</v>
      </c>
      <c r="D13" s="798">
        <v>0</v>
      </c>
      <c r="E13" s="792">
        <v>158359</v>
      </c>
      <c r="F13" s="792">
        <v>4551</v>
      </c>
      <c r="G13" s="794">
        <f t="shared" si="0"/>
        <v>381272</v>
      </c>
    </row>
    <row r="14" spans="1:7" ht="15.95" customHeight="1" x14ac:dyDescent="0.15">
      <c r="A14" s="791"/>
      <c r="B14" s="580" t="s">
        <v>135</v>
      </c>
      <c r="C14" s="701">
        <v>57945</v>
      </c>
      <c r="D14" s="798">
        <v>0</v>
      </c>
      <c r="E14" s="792">
        <v>15923</v>
      </c>
      <c r="F14" s="792">
        <v>901</v>
      </c>
      <c r="G14" s="794">
        <f t="shared" si="0"/>
        <v>42022</v>
      </c>
    </row>
    <row r="15" spans="1:7" ht="15.95" customHeight="1" x14ac:dyDescent="0.15">
      <c r="A15" s="791"/>
      <c r="B15" s="580" t="s">
        <v>136</v>
      </c>
      <c r="C15" s="701">
        <v>636229</v>
      </c>
      <c r="D15" s="701">
        <v>40800</v>
      </c>
      <c r="E15" s="792">
        <v>67374</v>
      </c>
      <c r="F15" s="792">
        <v>8462</v>
      </c>
      <c r="G15" s="794">
        <f t="shared" si="0"/>
        <v>609655</v>
      </c>
    </row>
    <row r="16" spans="1:7" ht="15.95" customHeight="1" x14ac:dyDescent="0.15">
      <c r="A16" s="791"/>
      <c r="B16" s="580" t="s">
        <v>137</v>
      </c>
      <c r="C16" s="719">
        <v>3222</v>
      </c>
      <c r="D16" s="798">
        <v>0</v>
      </c>
      <c r="E16" s="792">
        <v>2675</v>
      </c>
      <c r="F16" s="792">
        <v>130</v>
      </c>
      <c r="G16" s="794">
        <f t="shared" si="0"/>
        <v>547</v>
      </c>
    </row>
    <row r="17" spans="1:7" ht="15.95" customHeight="1" x14ac:dyDescent="0.15">
      <c r="A17" s="791"/>
      <c r="B17" s="580" t="s">
        <v>138</v>
      </c>
      <c r="C17" s="826">
        <v>0</v>
      </c>
      <c r="D17" s="798">
        <v>0</v>
      </c>
      <c r="E17" s="796"/>
      <c r="F17" s="796"/>
      <c r="G17" s="799">
        <f t="shared" si="0"/>
        <v>0</v>
      </c>
    </row>
    <row r="18" spans="1:7" ht="15.95" customHeight="1" x14ac:dyDescent="0.15">
      <c r="A18" s="791"/>
      <c r="B18" s="580" t="s">
        <v>139</v>
      </c>
      <c r="C18" s="701">
        <v>9997</v>
      </c>
      <c r="D18" s="798">
        <v>0</v>
      </c>
      <c r="E18" s="792">
        <v>7026</v>
      </c>
      <c r="F18" s="792">
        <v>149</v>
      </c>
      <c r="G18" s="794">
        <f t="shared" si="0"/>
        <v>2971</v>
      </c>
    </row>
    <row r="19" spans="1:7" ht="15.95" customHeight="1" x14ac:dyDescent="0.15">
      <c r="A19" s="791"/>
      <c r="B19" s="580" t="s">
        <v>140</v>
      </c>
      <c r="C19" s="825">
        <v>0</v>
      </c>
      <c r="D19" s="798">
        <v>0</v>
      </c>
      <c r="E19" s="796"/>
      <c r="F19" s="796"/>
      <c r="G19" s="799">
        <f t="shared" si="0"/>
        <v>0</v>
      </c>
    </row>
    <row r="20" spans="1:7" ht="15.95" customHeight="1" x14ac:dyDescent="0.15">
      <c r="A20" s="791"/>
      <c r="B20" s="580" t="s">
        <v>141</v>
      </c>
      <c r="C20" s="701">
        <v>579297</v>
      </c>
      <c r="D20" s="798">
        <v>0</v>
      </c>
      <c r="E20" s="792">
        <v>93750</v>
      </c>
      <c r="F20" s="792">
        <v>5137</v>
      </c>
      <c r="G20" s="794">
        <f t="shared" si="0"/>
        <v>485547</v>
      </c>
    </row>
    <row r="21" spans="1:7" ht="15.95" customHeight="1" x14ac:dyDescent="0.15">
      <c r="A21" s="791"/>
      <c r="B21" s="580" t="s">
        <v>142</v>
      </c>
      <c r="C21" s="701">
        <v>60522</v>
      </c>
      <c r="D21" s="798">
        <v>0</v>
      </c>
      <c r="E21" s="792">
        <v>29960</v>
      </c>
      <c r="F21" s="792">
        <v>1061</v>
      </c>
      <c r="G21" s="794">
        <f t="shared" si="0"/>
        <v>30562</v>
      </c>
    </row>
    <row r="22" spans="1:7" ht="15.95" customHeight="1" x14ac:dyDescent="0.15">
      <c r="A22" s="791"/>
      <c r="B22" s="580" t="s">
        <v>143</v>
      </c>
      <c r="C22" s="701">
        <v>111727</v>
      </c>
      <c r="D22" s="798">
        <v>0</v>
      </c>
      <c r="E22" s="792">
        <v>14742</v>
      </c>
      <c r="F22" s="792">
        <v>1838</v>
      </c>
      <c r="G22" s="794">
        <f t="shared" si="0"/>
        <v>96985</v>
      </c>
    </row>
    <row r="23" spans="1:7" ht="15.95" customHeight="1" x14ac:dyDescent="0.15">
      <c r="A23" s="791"/>
      <c r="B23" s="580" t="s">
        <v>144</v>
      </c>
      <c r="C23" s="701">
        <v>2225905</v>
      </c>
      <c r="D23" s="701">
        <v>743200</v>
      </c>
      <c r="E23" s="792">
        <v>74076</v>
      </c>
      <c r="F23" s="792">
        <v>18988</v>
      </c>
      <c r="G23" s="794">
        <f t="shared" si="0"/>
        <v>2895029</v>
      </c>
    </row>
    <row r="24" spans="1:7" ht="15.95" customHeight="1" x14ac:dyDescent="0.15">
      <c r="A24" s="791"/>
      <c r="B24" s="580" t="s">
        <v>145</v>
      </c>
      <c r="C24" s="701">
        <v>16948672</v>
      </c>
      <c r="D24" s="701">
        <v>1547969</v>
      </c>
      <c r="E24" s="792">
        <v>928716</v>
      </c>
      <c r="F24" s="792">
        <v>137595</v>
      </c>
      <c r="G24" s="794">
        <f t="shared" si="0"/>
        <v>17567925</v>
      </c>
    </row>
    <row r="25" spans="1:7" ht="15.95" customHeight="1" x14ac:dyDescent="0.15">
      <c r="A25" s="791"/>
      <c r="B25" s="580" t="s">
        <v>146</v>
      </c>
      <c r="C25" s="701">
        <v>203549</v>
      </c>
      <c r="D25" s="798">
        <v>0</v>
      </c>
      <c r="E25" s="792">
        <v>61778</v>
      </c>
      <c r="F25" s="792">
        <v>3314</v>
      </c>
      <c r="G25" s="794">
        <f t="shared" si="0"/>
        <v>141771</v>
      </c>
    </row>
    <row r="26" spans="1:7" ht="15.95" customHeight="1" x14ac:dyDescent="0.15">
      <c r="A26" s="791"/>
      <c r="B26" s="580" t="s">
        <v>147</v>
      </c>
      <c r="C26" s="701">
        <v>162097</v>
      </c>
      <c r="D26" s="798">
        <v>0</v>
      </c>
      <c r="E26" s="796">
        <v>11210</v>
      </c>
      <c r="F26" s="796">
        <v>0</v>
      </c>
      <c r="G26" s="794">
        <f t="shared" si="0"/>
        <v>150887</v>
      </c>
    </row>
    <row r="27" spans="1:7" ht="15.95" customHeight="1" x14ac:dyDescent="0.15">
      <c r="A27" s="699" t="s">
        <v>148</v>
      </c>
      <c r="B27" s="700"/>
      <c r="C27" s="803">
        <f>SUM(C28:C28)</f>
        <v>5067713</v>
      </c>
      <c r="D27" s="789">
        <f>SUM(D28:D28)</f>
        <v>197100</v>
      </c>
      <c r="E27" s="789">
        <f>SUM(E28:E28)</f>
        <v>325297</v>
      </c>
      <c r="F27" s="789">
        <f>SUM(F28:F28)</f>
        <v>99706</v>
      </c>
      <c r="G27" s="790">
        <f t="shared" si="0"/>
        <v>4939516</v>
      </c>
    </row>
    <row r="28" spans="1:7" ht="15.95" customHeight="1" thickBot="1" x14ac:dyDescent="0.2">
      <c r="A28" s="651"/>
      <c r="B28" s="804" t="s">
        <v>149</v>
      </c>
      <c r="C28" s="806">
        <v>5067713</v>
      </c>
      <c r="D28" s="806">
        <v>197100</v>
      </c>
      <c r="E28" s="805">
        <v>325297</v>
      </c>
      <c r="F28" s="805">
        <v>99706</v>
      </c>
      <c r="G28" s="807">
        <f t="shared" si="0"/>
        <v>4939516</v>
      </c>
    </row>
    <row r="29" spans="1:7" ht="15.95" customHeight="1" x14ac:dyDescent="0.15">
      <c r="A29" s="620" t="s">
        <v>361</v>
      </c>
      <c r="B29" s="493"/>
      <c r="C29" s="493"/>
      <c r="D29" s="493"/>
      <c r="E29" s="493"/>
      <c r="F29" s="493"/>
      <c r="G29" s="460" t="s">
        <v>28</v>
      </c>
    </row>
    <row r="30" spans="1:7" ht="15" customHeight="1" x14ac:dyDescent="0.15">
      <c r="A30" s="620"/>
      <c r="B30" s="493" t="s">
        <v>362</v>
      </c>
      <c r="C30" s="493"/>
      <c r="D30" s="493"/>
      <c r="E30" s="493"/>
      <c r="F30" s="493"/>
      <c r="G30" s="493"/>
    </row>
    <row r="31" spans="1:7" ht="15" customHeight="1" x14ac:dyDescent="0.15">
      <c r="A31" s="620"/>
      <c r="B31" s="493"/>
      <c r="C31" s="493"/>
      <c r="D31" s="493"/>
      <c r="E31" s="493"/>
      <c r="F31" s="493"/>
      <c r="G31" s="493"/>
    </row>
    <row r="32" spans="1:7" ht="15" customHeight="1" thickBot="1" x14ac:dyDescent="0.2">
      <c r="A32" s="493" t="s">
        <v>432</v>
      </c>
      <c r="C32" s="493"/>
      <c r="D32" s="493"/>
      <c r="F32" s="493"/>
      <c r="G32" s="523" t="s">
        <v>122</v>
      </c>
    </row>
    <row r="33" spans="1:7" ht="20.100000000000001" customHeight="1" x14ac:dyDescent="0.15">
      <c r="A33" s="461" t="s">
        <v>150</v>
      </c>
      <c r="B33" s="462"/>
      <c r="C33" s="557" t="s">
        <v>427</v>
      </c>
      <c r="D33" s="462" t="s">
        <v>433</v>
      </c>
      <c r="E33" s="462" t="s">
        <v>431</v>
      </c>
      <c r="F33" s="462"/>
      <c r="G33" s="783" t="s">
        <v>124</v>
      </c>
    </row>
    <row r="34" spans="1:7" ht="20.100000000000001" customHeight="1" x14ac:dyDescent="0.15">
      <c r="A34" s="467"/>
      <c r="B34" s="468"/>
      <c r="C34" s="784"/>
      <c r="D34" s="468"/>
      <c r="E34" s="623" t="s">
        <v>125</v>
      </c>
      <c r="F34" s="469" t="s">
        <v>126</v>
      </c>
      <c r="G34" s="785" t="s">
        <v>127</v>
      </c>
    </row>
    <row r="35" spans="1:7" ht="15.95" customHeight="1" x14ac:dyDescent="0.15">
      <c r="A35" s="808" t="s">
        <v>85</v>
      </c>
      <c r="B35" s="474"/>
      <c r="C35" s="542">
        <f>C36+C50</f>
        <v>41527763</v>
      </c>
      <c r="D35" s="809">
        <f>D36+D50</f>
        <v>3637269</v>
      </c>
      <c r="E35" s="810">
        <f>E36+E50</f>
        <v>3337044</v>
      </c>
      <c r="F35" s="810">
        <f>F36+F50</f>
        <v>498876</v>
      </c>
      <c r="G35" s="811">
        <f>+C35+D35-E35</f>
        <v>41827988</v>
      </c>
    </row>
    <row r="36" spans="1:7" ht="15.95" customHeight="1" x14ac:dyDescent="0.15">
      <c r="A36" s="699" t="s">
        <v>128</v>
      </c>
      <c r="B36" s="700"/>
      <c r="C36" s="542">
        <f>SUM(C37:C49)</f>
        <v>36460050</v>
      </c>
      <c r="D36" s="809">
        <f>SUM(D37:D49)</f>
        <v>3440169</v>
      </c>
      <c r="E36" s="810">
        <f>SUM(E37:E49)</f>
        <v>3011747</v>
      </c>
      <c r="F36" s="810">
        <f>SUM(F37:F49)</f>
        <v>399170</v>
      </c>
      <c r="G36" s="812">
        <f t="shared" ref="G36:G51" si="1">+C36+D36-E36</f>
        <v>36888472</v>
      </c>
    </row>
    <row r="37" spans="1:7" ht="15.95" customHeight="1" x14ac:dyDescent="0.15">
      <c r="A37" s="791"/>
      <c r="B37" s="580" t="s">
        <v>151</v>
      </c>
      <c r="C37" s="542">
        <v>2556162</v>
      </c>
      <c r="D37" s="546">
        <v>737200</v>
      </c>
      <c r="E37" s="496">
        <v>214224</v>
      </c>
      <c r="F37" s="496">
        <v>31438</v>
      </c>
      <c r="G37" s="815">
        <f t="shared" si="1"/>
        <v>3079138</v>
      </c>
    </row>
    <row r="38" spans="1:7" ht="15.95" customHeight="1" x14ac:dyDescent="0.15">
      <c r="A38" s="791"/>
      <c r="B38" s="580" t="s">
        <v>152</v>
      </c>
      <c r="C38" s="542">
        <v>348500</v>
      </c>
      <c r="D38" s="546">
        <v>0</v>
      </c>
      <c r="E38" s="496">
        <v>42286</v>
      </c>
      <c r="F38" s="496">
        <v>5770</v>
      </c>
      <c r="G38" s="815">
        <f t="shared" si="1"/>
        <v>306214</v>
      </c>
    </row>
    <row r="39" spans="1:7" ht="15.95" customHeight="1" x14ac:dyDescent="0.15">
      <c r="A39" s="791"/>
      <c r="B39" s="580" t="s">
        <v>153</v>
      </c>
      <c r="C39" s="542">
        <v>648960</v>
      </c>
      <c r="D39" s="546">
        <v>0</v>
      </c>
      <c r="E39" s="496">
        <v>191518</v>
      </c>
      <c r="F39" s="496">
        <v>5481</v>
      </c>
      <c r="G39" s="815">
        <f t="shared" si="1"/>
        <v>457442</v>
      </c>
    </row>
    <row r="40" spans="1:7" ht="15.95" customHeight="1" x14ac:dyDescent="0.15">
      <c r="A40" s="791"/>
      <c r="B40" s="580" t="s">
        <v>382</v>
      </c>
      <c r="C40" s="546">
        <v>1500</v>
      </c>
      <c r="D40" s="546">
        <v>4300</v>
      </c>
      <c r="E40" s="486">
        <v>0</v>
      </c>
      <c r="F40" s="486">
        <v>1</v>
      </c>
      <c r="G40" s="815">
        <f t="shared" si="1"/>
        <v>5800</v>
      </c>
    </row>
    <row r="41" spans="1:7" ht="15.95" customHeight="1" x14ac:dyDescent="0.15">
      <c r="A41" s="791"/>
      <c r="B41" s="580" t="s">
        <v>154</v>
      </c>
      <c r="C41" s="542">
        <v>98939</v>
      </c>
      <c r="D41" s="546">
        <v>0</v>
      </c>
      <c r="E41" s="496">
        <v>11508</v>
      </c>
      <c r="F41" s="496">
        <v>1537</v>
      </c>
      <c r="G41" s="815">
        <f t="shared" si="1"/>
        <v>87431</v>
      </c>
    </row>
    <row r="42" spans="1:7" ht="15.95" customHeight="1" x14ac:dyDescent="0.15">
      <c r="A42" s="791"/>
      <c r="B42" s="580" t="s">
        <v>155</v>
      </c>
      <c r="C42" s="542">
        <v>10754487</v>
      </c>
      <c r="D42" s="542">
        <v>875500</v>
      </c>
      <c r="E42" s="496">
        <v>985094</v>
      </c>
      <c r="F42" s="496">
        <v>134042</v>
      </c>
      <c r="G42" s="815">
        <f t="shared" si="1"/>
        <v>10644893</v>
      </c>
    </row>
    <row r="43" spans="1:7" ht="15.95" customHeight="1" x14ac:dyDescent="0.15">
      <c r="A43" s="791"/>
      <c r="B43" s="580" t="s">
        <v>156</v>
      </c>
      <c r="C43" s="542">
        <v>408810</v>
      </c>
      <c r="D43" s="546">
        <v>0</v>
      </c>
      <c r="E43" s="496">
        <v>67697</v>
      </c>
      <c r="F43" s="496">
        <v>5279</v>
      </c>
      <c r="G43" s="815">
        <f t="shared" si="1"/>
        <v>341113</v>
      </c>
    </row>
    <row r="44" spans="1:7" ht="15.95" customHeight="1" x14ac:dyDescent="0.15">
      <c r="A44" s="791"/>
      <c r="B44" s="580" t="s">
        <v>157</v>
      </c>
      <c r="C44" s="542">
        <v>4034509</v>
      </c>
      <c r="D44" s="542">
        <v>275200</v>
      </c>
      <c r="E44" s="496">
        <v>444181</v>
      </c>
      <c r="F44" s="496">
        <v>71314</v>
      </c>
      <c r="G44" s="815">
        <f t="shared" si="1"/>
        <v>3865528</v>
      </c>
    </row>
    <row r="45" spans="1:7" ht="15.95" customHeight="1" x14ac:dyDescent="0.15">
      <c r="A45" s="791"/>
      <c r="B45" s="580" t="s">
        <v>158</v>
      </c>
      <c r="C45" s="542">
        <v>16948673</v>
      </c>
      <c r="D45" s="546">
        <v>1547969</v>
      </c>
      <c r="E45" s="496">
        <v>928716</v>
      </c>
      <c r="F45" s="496">
        <v>137595</v>
      </c>
      <c r="G45" s="815">
        <f t="shared" si="1"/>
        <v>17567926</v>
      </c>
    </row>
    <row r="46" spans="1:7" ht="15.95" customHeight="1" x14ac:dyDescent="0.15">
      <c r="A46" s="791"/>
      <c r="B46" s="580" t="s">
        <v>159</v>
      </c>
      <c r="C46" s="546">
        <v>0</v>
      </c>
      <c r="D46" s="546">
        <v>0</v>
      </c>
      <c r="E46" s="486">
        <v>0</v>
      </c>
      <c r="F46" s="486">
        <v>0</v>
      </c>
      <c r="G46" s="816">
        <f t="shared" si="1"/>
        <v>0</v>
      </c>
    </row>
    <row r="47" spans="1:7" ht="15.95" customHeight="1" x14ac:dyDescent="0.15">
      <c r="A47" s="791"/>
      <c r="B47" s="580" t="s">
        <v>141</v>
      </c>
      <c r="C47" s="542">
        <v>579297</v>
      </c>
      <c r="D47" s="546">
        <v>0</v>
      </c>
      <c r="E47" s="496">
        <v>93750</v>
      </c>
      <c r="F47" s="496">
        <v>5137</v>
      </c>
      <c r="G47" s="815">
        <f>+C47+D47-E47</f>
        <v>485547</v>
      </c>
    </row>
    <row r="48" spans="1:7" ht="15.95" customHeight="1" x14ac:dyDescent="0.15">
      <c r="A48" s="791"/>
      <c r="B48" s="580" t="s">
        <v>142</v>
      </c>
      <c r="C48" s="542">
        <v>60522</v>
      </c>
      <c r="D48" s="546">
        <v>0</v>
      </c>
      <c r="E48" s="496">
        <v>29960</v>
      </c>
      <c r="F48" s="496">
        <v>1061</v>
      </c>
      <c r="G48" s="815">
        <f t="shared" si="1"/>
        <v>30562</v>
      </c>
    </row>
    <row r="49" spans="1:7" ht="15.95" customHeight="1" x14ac:dyDescent="0.15">
      <c r="A49" s="791"/>
      <c r="B49" s="580" t="s">
        <v>160</v>
      </c>
      <c r="C49" s="542">
        <v>19691</v>
      </c>
      <c r="D49" s="546">
        <v>0</v>
      </c>
      <c r="E49" s="496">
        <v>2813</v>
      </c>
      <c r="F49" s="496">
        <v>515</v>
      </c>
      <c r="G49" s="815">
        <f t="shared" si="1"/>
        <v>16878</v>
      </c>
    </row>
    <row r="50" spans="1:7" ht="15.95" customHeight="1" x14ac:dyDescent="0.15">
      <c r="A50" s="699" t="s">
        <v>148</v>
      </c>
      <c r="B50" s="700"/>
      <c r="C50" s="542">
        <f>SUM(C51:C51)</f>
        <v>5067713</v>
      </c>
      <c r="D50" s="817">
        <f>SUM(D51:D51)</f>
        <v>197100</v>
      </c>
      <c r="E50" s="810">
        <f>SUM(E51:E51)</f>
        <v>325297</v>
      </c>
      <c r="F50" s="810">
        <f>SUM(F51:F51)</f>
        <v>99706</v>
      </c>
      <c r="G50" s="812">
        <f t="shared" si="1"/>
        <v>4939516</v>
      </c>
    </row>
    <row r="51" spans="1:7" ht="15.95" customHeight="1" thickBot="1" x14ac:dyDescent="0.2">
      <c r="A51" s="651"/>
      <c r="B51" s="804" t="s">
        <v>149</v>
      </c>
      <c r="C51" s="827">
        <v>5067713</v>
      </c>
      <c r="D51" s="618">
        <v>197100</v>
      </c>
      <c r="E51" s="806">
        <v>325297</v>
      </c>
      <c r="F51" s="806">
        <v>99706</v>
      </c>
      <c r="G51" s="820">
        <f t="shared" si="1"/>
        <v>4939516</v>
      </c>
    </row>
    <row r="52" spans="1:7" ht="15" customHeight="1" x14ac:dyDescent="0.15">
      <c r="A52" s="622" t="s">
        <v>383</v>
      </c>
      <c r="B52" s="493"/>
      <c r="C52" s="821"/>
      <c r="D52" s="822"/>
      <c r="E52" s="822"/>
      <c r="F52" s="822"/>
      <c r="G52" s="823" t="s">
        <v>28</v>
      </c>
    </row>
  </sheetData>
  <sheetProtection sheet="1" objects="1" scenarios="1"/>
  <mergeCells count="14">
    <mergeCell ref="A36:B36"/>
    <mergeCell ref="A50:B50"/>
    <mergeCell ref="C33:C34"/>
    <mergeCell ref="A33:B34"/>
    <mergeCell ref="A35:B35"/>
    <mergeCell ref="A5:B5"/>
    <mergeCell ref="E33:F33"/>
    <mergeCell ref="D33:D34"/>
    <mergeCell ref="A2:B3"/>
    <mergeCell ref="C2:C3"/>
    <mergeCell ref="D2:D3"/>
    <mergeCell ref="E2:F2"/>
    <mergeCell ref="A4:B4"/>
    <mergeCell ref="A27:B27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64" orientation="portrait" useFirstPageNumber="1" r:id="rId1"/>
  <headerFooter scaleWithDoc="0" alignWithMargins="0">
    <oddHeader>&amp;L&amp;"ＭＳ 明朝,標準"&amp;10財　政</oddHeader>
    <oddFooter>&amp;C&amp;"ＭＳ 明朝,標準"&amp;12&amp;A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‐156‐</vt:lpstr>
      <vt:lpstr>-157-</vt:lpstr>
      <vt:lpstr>-158-</vt:lpstr>
      <vt:lpstr>-159-</vt:lpstr>
      <vt:lpstr>-160-</vt:lpstr>
      <vt:lpstr>-161-</vt:lpstr>
      <vt:lpstr>-162-</vt:lpstr>
      <vt:lpstr>-163-</vt:lpstr>
      <vt:lpstr>-164-</vt:lpstr>
      <vt:lpstr>-165-</vt:lpstr>
      <vt:lpstr>-166-</vt:lpstr>
      <vt:lpstr>-167-</vt:lpstr>
      <vt:lpstr>-168-</vt:lpstr>
      <vt:lpstr>-169-</vt:lpstr>
      <vt:lpstr>-170-</vt:lpstr>
      <vt:lpstr>-171-</vt:lpstr>
      <vt:lpstr>グラフ</vt:lpstr>
      <vt:lpstr>‐156‐!Print_Area</vt:lpstr>
      <vt:lpstr>'-157-'!Print_Area</vt:lpstr>
      <vt:lpstr>'-158-'!Print_Area</vt:lpstr>
      <vt:lpstr>'-159-'!Print_Area</vt:lpstr>
      <vt:lpstr>'-160-'!Print_Area</vt:lpstr>
      <vt:lpstr>'-161-'!Print_Area</vt:lpstr>
      <vt:lpstr>'-163-'!Print_Area</vt:lpstr>
      <vt:lpstr>'-164-'!Print_Area</vt:lpstr>
      <vt:lpstr>'-165-'!Print_Area</vt:lpstr>
      <vt:lpstr>'-166-'!Print_Area</vt:lpstr>
      <vt:lpstr>'-167-'!Print_Area</vt:lpstr>
      <vt:lpstr>'-168-'!Print_Area</vt:lpstr>
      <vt:lpstr>'-169-'!Print_Area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金城 和樹</dc:creator>
  <cp:lastModifiedBy>金城 和樹</cp:lastModifiedBy>
  <cp:lastPrinted>2018-03-13T00:58:22Z</cp:lastPrinted>
  <dcterms:created xsi:type="dcterms:W3CDTF">2013-03-25T07:50:48Z</dcterms:created>
  <dcterms:modified xsi:type="dcterms:W3CDTF">2018-03-13T00:58:44Z</dcterms:modified>
</cp:coreProperties>
</file>