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7680" windowHeight="8310" firstSheet="5" activeTab="11"/>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8" r:id="rId13"/>
    <sheet name="‐76‐" sheetId="9" r:id="rId14"/>
    <sheet name="‐77‐" sheetId="16" r:id="rId15"/>
    <sheet name="グラフ" sheetId="10" r:id="rId16"/>
  </sheets>
  <externalReferences>
    <externalReference r:id="rId17"/>
  </externalReferences>
  <definedNames>
    <definedName name="_xlnm.Print_Area" localSheetId="0">‐63‐!$A$1:$K$44</definedName>
    <definedName name="_xlnm.Print_Area" localSheetId="1">‐64‐!$A$1:$U$56</definedName>
    <definedName name="_xlnm.Print_Area" localSheetId="2">‐65‐!$V$1:$AM$56</definedName>
    <definedName name="_xlnm.Print_Area" localSheetId="3">‐66‐!$A$1:$H$50</definedName>
    <definedName name="_xlnm.Print_Area" localSheetId="4">‐67‐!$I$1:$R$50</definedName>
    <definedName name="_xlnm.Print_Area" localSheetId="5">‐68‐!$A$1:$J$41</definedName>
    <definedName name="_xlnm.Print_Area" localSheetId="6">‐69‐!$A$1:$J$40</definedName>
    <definedName name="_xlnm.Print_Area" localSheetId="7">‐70‐!$A$1:$J$46</definedName>
    <definedName name="_xlnm.Print_Area" localSheetId="8">‐71‐!$K$1:$S$46</definedName>
    <definedName name="_xlnm.Print_Area" localSheetId="9">‐72‐!$A$1:$G$26</definedName>
    <definedName name="_xlnm.Print_Area" localSheetId="10">‐73‐!$H$1:$K$26</definedName>
    <definedName name="_xlnm.Print_Area" localSheetId="11">‐74‐!$A$1:$H$46</definedName>
    <definedName name="_xlnm.Print_Area" localSheetId="12">‐75‐!$I$1:$N$46</definedName>
    <definedName name="_xlnm.Print_Area" localSheetId="13">‐76‐!$A$1:$J$55</definedName>
    <definedName name="_xlnm.Print_Area" localSheetId="14">‐77‐!$K$1:$U$55</definedName>
    <definedName name="_xlnm.Print_Area" localSheetId="15">グラフ!$A$1:$F$187</definedName>
  </definedNames>
  <calcPr calcId="125725"/>
</workbook>
</file>

<file path=xl/calcChain.xml><?xml version="1.0" encoding="utf-8"?>
<calcChain xmlns="http://schemas.openxmlformats.org/spreadsheetml/2006/main">
  <c r="N34" i="18"/>
  <c r="J34"/>
  <c r="I34"/>
  <c r="G34"/>
  <c r="F34"/>
  <c r="E34"/>
  <c r="D34"/>
  <c r="C34"/>
  <c r="B34"/>
  <c r="M24"/>
  <c r="L24"/>
  <c r="I24"/>
  <c r="F24"/>
  <c r="M23"/>
  <c r="L23"/>
  <c r="I23"/>
  <c r="F23"/>
  <c r="M22"/>
  <c r="L22"/>
  <c r="I22"/>
  <c r="F22"/>
  <c r="M21"/>
  <c r="L21"/>
  <c r="I21"/>
  <c r="F21"/>
  <c r="M20"/>
  <c r="L20"/>
  <c r="I20"/>
  <c r="F20"/>
  <c r="M19"/>
  <c r="L19"/>
  <c r="I19"/>
  <c r="F19"/>
  <c r="M18"/>
  <c r="L18"/>
  <c r="I18"/>
  <c r="F18"/>
  <c r="M17"/>
  <c r="K34" s="1"/>
  <c r="L17"/>
  <c r="I17"/>
  <c r="F17"/>
  <c r="M16"/>
  <c r="L16"/>
  <c r="I16"/>
  <c r="F16"/>
  <c r="M15"/>
  <c r="L15"/>
  <c r="I15"/>
  <c r="F15"/>
  <c r="M14"/>
  <c r="L14"/>
  <c r="I14"/>
  <c r="F14"/>
  <c r="M12"/>
  <c r="L12"/>
  <c r="I12"/>
  <c r="F12"/>
  <c r="E11"/>
  <c r="F11" s="1"/>
  <c r="C11"/>
  <c r="L11" s="1"/>
  <c r="L9"/>
  <c r="G9"/>
  <c r="E9"/>
  <c r="M9" s="1"/>
  <c r="C9"/>
  <c r="N34" i="8"/>
  <c r="K34"/>
  <c r="I34"/>
  <c r="G34"/>
  <c r="E34"/>
  <c r="C34"/>
  <c r="B34"/>
  <c r="M24"/>
  <c r="L24"/>
  <c r="I24"/>
  <c r="F24"/>
  <c r="M23"/>
  <c r="L23"/>
  <c r="I23"/>
  <c r="F23"/>
  <c r="M22"/>
  <c r="L22"/>
  <c r="I22"/>
  <c r="F22"/>
  <c r="M21"/>
  <c r="L21"/>
  <c r="I21"/>
  <c r="F21"/>
  <c r="M20"/>
  <c r="L20"/>
  <c r="I20"/>
  <c r="F20"/>
  <c r="M19"/>
  <c r="L19"/>
  <c r="I19"/>
  <c r="F19"/>
  <c r="M18"/>
  <c r="L18"/>
  <c r="I18"/>
  <c r="F18"/>
  <c r="M17"/>
  <c r="L17"/>
  <c r="J34" s="1"/>
  <c r="I17"/>
  <c r="F34" s="1"/>
  <c r="F17"/>
  <c r="D34" s="1"/>
  <c r="M16"/>
  <c r="L16"/>
  <c r="I16"/>
  <c r="F16"/>
  <c r="M15"/>
  <c r="L15"/>
  <c r="I15"/>
  <c r="F15"/>
  <c r="M14"/>
  <c r="L14"/>
  <c r="I14"/>
  <c r="F14"/>
  <c r="M12"/>
  <c r="L12"/>
  <c r="I12"/>
  <c r="F12"/>
  <c r="I11"/>
  <c r="E11"/>
  <c r="M11" s="1"/>
  <c r="C11"/>
  <c r="C9" s="1"/>
  <c r="M9"/>
  <c r="G9"/>
  <c r="I9" s="1"/>
  <c r="E9"/>
  <c r="I9" i="18" l="1"/>
  <c r="M11"/>
  <c r="F9"/>
  <c r="I11"/>
  <c r="L9" i="8"/>
  <c r="F9"/>
  <c r="L11"/>
  <c r="F11"/>
  <c r="T35" i="2" l="1"/>
  <c r="S35"/>
  <c r="Q35"/>
  <c r="O35"/>
  <c r="M35"/>
  <c r="K35"/>
  <c r="I35"/>
  <c r="E35"/>
  <c r="C35"/>
  <c r="B35"/>
  <c r="G27"/>
  <c r="F27"/>
  <c r="G26"/>
  <c r="F26"/>
  <c r="G25"/>
  <c r="F25"/>
  <c r="G24"/>
  <c r="F24"/>
  <c r="G23"/>
  <c r="F23"/>
  <c r="G22"/>
  <c r="F22"/>
  <c r="G21"/>
  <c r="F21"/>
  <c r="G20"/>
  <c r="F20"/>
  <c r="G19"/>
  <c r="F19"/>
  <c r="G18"/>
  <c r="F18"/>
  <c r="G17"/>
  <c r="F17"/>
  <c r="G16"/>
  <c r="F16"/>
  <c r="G15"/>
  <c r="F15"/>
  <c r="G14"/>
  <c r="F14"/>
  <c r="G13"/>
  <c r="G7" s="1"/>
  <c r="F13"/>
  <c r="G12"/>
  <c r="F12"/>
  <c r="G11"/>
  <c r="F11"/>
  <c r="G10"/>
  <c r="F10"/>
  <c r="G9"/>
  <c r="F9"/>
  <c r="G8"/>
  <c r="F8"/>
  <c r="F7" s="1"/>
  <c r="AM7"/>
  <c r="AL7"/>
  <c r="AK7"/>
  <c r="AJ7"/>
  <c r="AI7"/>
  <c r="AH7"/>
  <c r="AG7"/>
  <c r="AF7"/>
  <c r="AE7"/>
  <c r="AD7"/>
  <c r="AC7"/>
  <c r="AB7"/>
  <c r="AA7"/>
  <c r="Z7"/>
  <c r="Y7"/>
  <c r="X7"/>
  <c r="W7"/>
  <c r="V7"/>
  <c r="U7"/>
  <c r="T7"/>
  <c r="S7"/>
  <c r="R7"/>
  <c r="Q7"/>
  <c r="P7"/>
  <c r="O7"/>
  <c r="N7"/>
  <c r="M7"/>
  <c r="L7"/>
  <c r="K7"/>
  <c r="J7"/>
  <c r="I7"/>
  <c r="H7"/>
  <c r="E7"/>
  <c r="D7"/>
  <c r="C7"/>
  <c r="B7"/>
  <c r="T35" i="11"/>
  <c r="S35"/>
  <c r="Q35"/>
  <c r="O35"/>
  <c r="M35"/>
  <c r="K35"/>
  <c r="I35"/>
  <c r="E35"/>
  <c r="C35"/>
  <c r="B35"/>
  <c r="G27"/>
  <c r="F27"/>
  <c r="G26"/>
  <c r="F26"/>
  <c r="G25"/>
  <c r="F25"/>
  <c r="G24"/>
  <c r="F24"/>
  <c r="G23"/>
  <c r="F23"/>
  <c r="G22"/>
  <c r="F22"/>
  <c r="G21"/>
  <c r="F21"/>
  <c r="G20"/>
  <c r="F20"/>
  <c r="G19"/>
  <c r="F19"/>
  <c r="G18"/>
  <c r="F18"/>
  <c r="G17"/>
  <c r="F17"/>
  <c r="G16"/>
  <c r="F16"/>
  <c r="G15"/>
  <c r="F15"/>
  <c r="G14"/>
  <c r="F14"/>
  <c r="G13"/>
  <c r="F13"/>
  <c r="G12"/>
  <c r="F12"/>
  <c r="G11"/>
  <c r="F11"/>
  <c r="G10"/>
  <c r="F10"/>
  <c r="G9"/>
  <c r="F9"/>
  <c r="G8"/>
  <c r="F8"/>
  <c r="F7" s="1"/>
  <c r="AM7"/>
  <c r="AL7"/>
  <c r="AK7"/>
  <c r="AJ7"/>
  <c r="AI7"/>
  <c r="AH7"/>
  <c r="AG7"/>
  <c r="AF7"/>
  <c r="AE7"/>
  <c r="AD7"/>
  <c r="AC7"/>
  <c r="AB7"/>
  <c r="AA7"/>
  <c r="Z7"/>
  <c r="Y7"/>
  <c r="X7"/>
  <c r="W7"/>
  <c r="V7"/>
  <c r="U7"/>
  <c r="T7"/>
  <c r="S7"/>
  <c r="R7"/>
  <c r="Q7"/>
  <c r="P7"/>
  <c r="O7"/>
  <c r="N7"/>
  <c r="M7"/>
  <c r="L7"/>
  <c r="K7"/>
  <c r="J7"/>
  <c r="I7"/>
  <c r="H7"/>
  <c r="G7"/>
  <c r="E7"/>
  <c r="D7"/>
  <c r="C7"/>
  <c r="B7"/>
  <c r="E5" i="4"/>
  <c r="D5" s="1"/>
  <c r="I80" i="10"/>
  <c r="I81"/>
  <c r="I82"/>
  <c r="I83"/>
  <c r="I84"/>
  <c r="I85"/>
  <c r="I110"/>
  <c r="I107"/>
  <c r="I108"/>
  <c r="I109"/>
  <c r="I111"/>
  <c r="I112"/>
  <c r="I161"/>
  <c r="I162"/>
  <c r="I163"/>
  <c r="I164"/>
  <c r="I165"/>
  <c r="I166"/>
  <c r="I167"/>
  <c r="I168"/>
  <c r="I169"/>
  <c r="I170"/>
  <c r="I171"/>
  <c r="I172"/>
  <c r="I177"/>
  <c r="J177" s="1"/>
  <c r="I178"/>
  <c r="I179"/>
  <c r="I180"/>
  <c r="I181"/>
  <c r="J181" s="1"/>
  <c r="I182"/>
  <c r="I183"/>
  <c r="I184"/>
  <c r="I190"/>
  <c r="J184" s="1"/>
  <c r="D53" i="12"/>
  <c r="C53"/>
  <c r="D52"/>
  <c r="C52"/>
  <c r="P49"/>
  <c r="D49" s="1"/>
  <c r="O49"/>
  <c r="C49" s="1"/>
  <c r="D48"/>
  <c r="C48"/>
  <c r="P47"/>
  <c r="D47" s="1"/>
  <c r="O47"/>
  <c r="C47" s="1"/>
  <c r="P46"/>
  <c r="D46" s="1"/>
  <c r="O46"/>
  <c r="C46" s="1"/>
  <c r="P45"/>
  <c r="D45" s="1"/>
  <c r="O45"/>
  <c r="C45" s="1"/>
  <c r="D44"/>
  <c r="C44"/>
  <c r="D43"/>
  <c r="C43"/>
  <c r="P42"/>
  <c r="D42" s="1"/>
  <c r="O42"/>
  <c r="C42" s="1"/>
  <c r="P41"/>
  <c r="D41" s="1"/>
  <c r="O41"/>
  <c r="C41" s="1"/>
  <c r="P40"/>
  <c r="D40" s="1"/>
  <c r="O40"/>
  <c r="C40" s="1"/>
  <c r="P39"/>
  <c r="D39" s="1"/>
  <c r="O39"/>
  <c r="C39" s="1"/>
  <c r="P38"/>
  <c r="D38" s="1"/>
  <c r="O38"/>
  <c r="C38" s="1"/>
  <c r="P37"/>
  <c r="D37" s="1"/>
  <c r="O37"/>
  <c r="C37" s="1"/>
  <c r="C36" s="1"/>
  <c r="R36"/>
  <c r="Q36"/>
  <c r="N36"/>
  <c r="M36"/>
  <c r="L36"/>
  <c r="K36"/>
  <c r="J36"/>
  <c r="I36"/>
  <c r="H36"/>
  <c r="G36"/>
  <c r="F36"/>
  <c r="E36"/>
  <c r="P35"/>
  <c r="O35"/>
  <c r="C35" s="1"/>
  <c r="D35"/>
  <c r="P34"/>
  <c r="O34"/>
  <c r="C34" s="1"/>
  <c r="C32" s="1"/>
  <c r="C30" s="1"/>
  <c r="D34"/>
  <c r="D33"/>
  <c r="D32" s="1"/>
  <c r="C33"/>
  <c r="R32"/>
  <c r="R30" s="1"/>
  <c r="Q32"/>
  <c r="P32"/>
  <c r="O32"/>
  <c r="N32"/>
  <c r="N30"/>
  <c r="M32"/>
  <c r="M30" s="1"/>
  <c r="L32"/>
  <c r="L30" s="1"/>
  <c r="K32"/>
  <c r="K30"/>
  <c r="J32"/>
  <c r="J30" s="1"/>
  <c r="I32"/>
  <c r="H32"/>
  <c r="H30" s="1"/>
  <c r="G32"/>
  <c r="G30" s="1"/>
  <c r="F32"/>
  <c r="F30"/>
  <c r="E32"/>
  <c r="E30" s="1"/>
  <c r="D31"/>
  <c r="C31"/>
  <c r="Q30"/>
  <c r="I30"/>
  <c r="R11"/>
  <c r="Q11"/>
  <c r="N11"/>
  <c r="M11"/>
  <c r="J11"/>
  <c r="J5" s="1"/>
  <c r="I11"/>
  <c r="H11"/>
  <c r="H5" s="1"/>
  <c r="G11"/>
  <c r="G5" s="1"/>
  <c r="F11"/>
  <c r="E11"/>
  <c r="D11"/>
  <c r="C11"/>
  <c r="R7"/>
  <c r="R5" s="1"/>
  <c r="Q7"/>
  <c r="Q5" s="1"/>
  <c r="N7"/>
  <c r="M7"/>
  <c r="M5" s="1"/>
  <c r="J7"/>
  <c r="I7"/>
  <c r="I5" s="1"/>
  <c r="H7"/>
  <c r="G7"/>
  <c r="F7"/>
  <c r="F5" s="1"/>
  <c r="E7"/>
  <c r="E5" s="1"/>
  <c r="D7"/>
  <c r="D5" s="1"/>
  <c r="C7"/>
  <c r="C5"/>
  <c r="L18" i="10"/>
  <c r="I16"/>
  <c r="K14" i="1"/>
  <c r="K18"/>
  <c r="K21"/>
  <c r="K20"/>
  <c r="D40" i="4"/>
  <c r="D39"/>
  <c r="D38"/>
  <c r="D37"/>
  <c r="D36"/>
  <c r="D35"/>
  <c r="D34"/>
  <c r="D33"/>
  <c r="D32"/>
  <c r="D31"/>
  <c r="D30"/>
  <c r="D29"/>
  <c r="D28"/>
  <c r="D27"/>
  <c r="D26"/>
  <c r="D25"/>
  <c r="D24"/>
  <c r="D23"/>
  <c r="D22"/>
  <c r="D21"/>
  <c r="D20"/>
  <c r="D19"/>
  <c r="D18"/>
  <c r="D17"/>
  <c r="D16"/>
  <c r="D15"/>
  <c r="D14"/>
  <c r="D13"/>
  <c r="D12"/>
  <c r="D11"/>
  <c r="D10"/>
  <c r="D9"/>
  <c r="D8"/>
  <c r="D7"/>
  <c r="J6"/>
  <c r="I6"/>
  <c r="H6"/>
  <c r="G6"/>
  <c r="F6"/>
  <c r="C6"/>
  <c r="J5"/>
  <c r="I5"/>
  <c r="H5"/>
  <c r="G5"/>
  <c r="F5"/>
  <c r="C5"/>
  <c r="D53" i="17"/>
  <c r="C53"/>
  <c r="D52"/>
  <c r="C52"/>
  <c r="P49"/>
  <c r="O49"/>
  <c r="C49" s="1"/>
  <c r="I61" i="10" s="1"/>
  <c r="D49" i="17"/>
  <c r="L61" i="10" s="1"/>
  <c r="D48" i="17"/>
  <c r="L60" i="10"/>
  <c r="C48" i="17"/>
  <c r="I60" i="10" s="1"/>
  <c r="P47" i="17"/>
  <c r="D47"/>
  <c r="L59" i="10" s="1"/>
  <c r="O47" i="17"/>
  <c r="C47" s="1"/>
  <c r="I59" i="10" s="1"/>
  <c r="P46" i="17"/>
  <c r="D46" s="1"/>
  <c r="L58" i="10" s="1"/>
  <c r="O46" i="17"/>
  <c r="C46" s="1"/>
  <c r="I58" i="10" s="1"/>
  <c r="P45" i="17"/>
  <c r="D45"/>
  <c r="L57" i="10" s="1"/>
  <c r="O45" i="17"/>
  <c r="C45" s="1"/>
  <c r="I57" i="10" s="1"/>
  <c r="D44" i="17"/>
  <c r="L56" i="10" s="1"/>
  <c r="C44" i="17"/>
  <c r="I56" i="10"/>
  <c r="D43" i="17"/>
  <c r="L55" i="10" s="1"/>
  <c r="C43" i="17"/>
  <c r="I55" i="10"/>
  <c r="P42" i="17"/>
  <c r="D42" s="1"/>
  <c r="L54" i="10" s="1"/>
  <c r="O42" i="17"/>
  <c r="C42" s="1"/>
  <c r="I54" i="10" s="1"/>
  <c r="P41" i="17"/>
  <c r="D41"/>
  <c r="L53" i="10" s="1"/>
  <c r="O41" i="17"/>
  <c r="C41" s="1"/>
  <c r="I53" i="10" s="1"/>
  <c r="P40" i="17"/>
  <c r="D40" s="1"/>
  <c r="L52" i="10" s="1"/>
  <c r="O40" i="17"/>
  <c r="C40" s="1"/>
  <c r="I52" i="10" s="1"/>
  <c r="P39" i="17"/>
  <c r="D39"/>
  <c r="L51" i="10" s="1"/>
  <c r="O39" i="17"/>
  <c r="C39" s="1"/>
  <c r="I51" i="10" s="1"/>
  <c r="P38" i="17"/>
  <c r="D38" s="1"/>
  <c r="O38"/>
  <c r="C38" s="1"/>
  <c r="I50" i="10" s="1"/>
  <c r="P37" i="17"/>
  <c r="D37"/>
  <c r="O37"/>
  <c r="C37" s="1"/>
  <c r="R36"/>
  <c r="Q36"/>
  <c r="N36"/>
  <c r="M36"/>
  <c r="L36"/>
  <c r="K36"/>
  <c r="J36"/>
  <c r="I36"/>
  <c r="H36"/>
  <c r="G36"/>
  <c r="F36"/>
  <c r="E36"/>
  <c r="P35"/>
  <c r="D35" s="1"/>
  <c r="L48" i="10" s="1"/>
  <c r="O35" i="17"/>
  <c r="C35"/>
  <c r="I48" i="10" s="1"/>
  <c r="P34" i="17"/>
  <c r="D34" s="1"/>
  <c r="O34"/>
  <c r="C34" s="1"/>
  <c r="I47" i="10" s="1"/>
  <c r="D33" i="17"/>
  <c r="L46" i="10" s="1"/>
  <c r="C33" i="17"/>
  <c r="C32" s="1"/>
  <c r="R32"/>
  <c r="R30" s="1"/>
  <c r="Q32"/>
  <c r="Q30" s="1"/>
  <c r="O32"/>
  <c r="N32"/>
  <c r="N30" s="1"/>
  <c r="M32"/>
  <c r="M30"/>
  <c r="L32"/>
  <c r="L30" s="1"/>
  <c r="K32"/>
  <c r="K30"/>
  <c r="J32"/>
  <c r="I32"/>
  <c r="I30" s="1"/>
  <c r="H32"/>
  <c r="H30" s="1"/>
  <c r="G32"/>
  <c r="G30" s="1"/>
  <c r="F32"/>
  <c r="F30" s="1"/>
  <c r="E32"/>
  <c r="E30" s="1"/>
  <c r="D31"/>
  <c r="L45" i="10"/>
  <c r="C31" i="17"/>
  <c r="I45" i="10" s="1"/>
  <c r="J30" i="17"/>
  <c r="R11"/>
  <c r="Q11"/>
  <c r="N11"/>
  <c r="M11"/>
  <c r="L11"/>
  <c r="L5" s="1"/>
  <c r="J11"/>
  <c r="I11"/>
  <c r="H11"/>
  <c r="G11"/>
  <c r="F11"/>
  <c r="E11"/>
  <c r="D11"/>
  <c r="C11"/>
  <c r="C5"/>
  <c r="R7"/>
  <c r="R5" s="1"/>
  <c r="M18" i="10" s="1"/>
  <c r="Q7" i="17"/>
  <c r="Q5" s="1"/>
  <c r="M17" i="10" s="1"/>
  <c r="N7" i="17"/>
  <c r="M7"/>
  <c r="L7"/>
  <c r="J7"/>
  <c r="J5" s="1"/>
  <c r="K18" i="10" s="1"/>
  <c r="I7" i="17"/>
  <c r="I5" s="1"/>
  <c r="K17" i="10" s="1"/>
  <c r="H7" i="17"/>
  <c r="H5" s="1"/>
  <c r="J18" i="10" s="1"/>
  <c r="G7" i="17"/>
  <c r="G5" s="1"/>
  <c r="J17" i="10" s="1"/>
  <c r="F7" i="17"/>
  <c r="F5" s="1"/>
  <c r="I18" i="10" s="1"/>
  <c r="E7" i="17"/>
  <c r="E5" s="1"/>
  <c r="I17" i="10" s="1"/>
  <c r="D7" i="17"/>
  <c r="C7"/>
  <c r="M5"/>
  <c r="L17" i="10" s="1"/>
  <c r="D5" i="17"/>
  <c r="C31" i="1"/>
  <c r="C30"/>
  <c r="F31"/>
  <c r="F30" s="1"/>
  <c r="D31"/>
  <c r="I31"/>
  <c r="I30" s="1"/>
  <c r="C11"/>
  <c r="C10" s="1"/>
  <c r="D11"/>
  <c r="J11" s="1"/>
  <c r="I16"/>
  <c r="I15"/>
  <c r="I14"/>
  <c r="I13"/>
  <c r="I12"/>
  <c r="I23"/>
  <c r="I22"/>
  <c r="I21"/>
  <c r="I20"/>
  <c r="I19"/>
  <c r="I18"/>
  <c r="I17"/>
  <c r="F11"/>
  <c r="I11" s="1"/>
  <c r="K12"/>
  <c r="J12"/>
  <c r="G11"/>
  <c r="K47" i="9"/>
  <c r="N46"/>
  <c r="K46"/>
  <c r="N42"/>
  <c r="K42"/>
  <c r="N39"/>
  <c r="N38"/>
  <c r="K38"/>
  <c r="N37"/>
  <c r="K37"/>
  <c r="M5"/>
  <c r="L5"/>
  <c r="K5"/>
  <c r="E37" i="16"/>
  <c r="D37"/>
  <c r="J5"/>
  <c r="I5"/>
  <c r="H5"/>
  <c r="E5" i="14"/>
  <c r="S39" i="13"/>
  <c r="Q39"/>
  <c r="O39"/>
  <c r="M39"/>
  <c r="K39"/>
  <c r="S31"/>
  <c r="S29"/>
  <c r="Q31"/>
  <c r="Q29" s="1"/>
  <c r="O31"/>
  <c r="O29"/>
  <c r="M31"/>
  <c r="M29" s="1"/>
  <c r="K31"/>
  <c r="K29"/>
  <c r="R29"/>
  <c r="P29"/>
  <c r="N29"/>
  <c r="P22"/>
  <c r="N22"/>
  <c r="L22"/>
  <c r="P21"/>
  <c r="N21"/>
  <c r="L21"/>
  <c r="P20"/>
  <c r="N20"/>
  <c r="L20"/>
  <c r="P19"/>
  <c r="N19"/>
  <c r="L19"/>
  <c r="N14"/>
  <c r="L14"/>
  <c r="N13"/>
  <c r="L13"/>
  <c r="N12"/>
  <c r="L12"/>
  <c r="N11"/>
  <c r="L11"/>
  <c r="S6"/>
  <c r="R6"/>
  <c r="Q6"/>
  <c r="I39" i="6"/>
  <c r="H39"/>
  <c r="H29" s="1"/>
  <c r="G39"/>
  <c r="F39"/>
  <c r="D39"/>
  <c r="I31"/>
  <c r="I29" s="1"/>
  <c r="H31"/>
  <c r="G31"/>
  <c r="G29" s="1"/>
  <c r="F31"/>
  <c r="F29" s="1"/>
  <c r="D31"/>
  <c r="D29" s="1"/>
  <c r="H22"/>
  <c r="F22"/>
  <c r="H21"/>
  <c r="F21"/>
  <c r="H20"/>
  <c r="F20"/>
  <c r="H19"/>
  <c r="F19"/>
  <c r="F18"/>
  <c r="F17"/>
  <c r="J16"/>
  <c r="E16"/>
  <c r="F16" s="1"/>
  <c r="D16"/>
  <c r="H16"/>
  <c r="F14"/>
  <c r="H13"/>
  <c r="F13"/>
  <c r="H12"/>
  <c r="F12"/>
  <c r="H11"/>
  <c r="F11"/>
  <c r="F10"/>
  <c r="F9"/>
  <c r="J8"/>
  <c r="J6" s="1"/>
  <c r="E8"/>
  <c r="E6" s="1"/>
  <c r="F6" s="1"/>
  <c r="D8"/>
  <c r="L8" s="1"/>
  <c r="K140" i="10"/>
  <c r="K139"/>
  <c r="K138"/>
  <c r="J140"/>
  <c r="J139"/>
  <c r="J138"/>
  <c r="I140"/>
  <c r="I139"/>
  <c r="I138"/>
  <c r="I156"/>
  <c r="I155"/>
  <c r="I154"/>
  <c r="I153"/>
  <c r="I152"/>
  <c r="I151"/>
  <c r="I150"/>
  <c r="I145"/>
  <c r="I146"/>
  <c r="I147"/>
  <c r="I148"/>
  <c r="I149"/>
  <c r="I144"/>
  <c r="I186"/>
  <c r="I188"/>
  <c r="I187"/>
  <c r="I176"/>
  <c r="I160"/>
  <c r="I13"/>
  <c r="I12"/>
  <c r="I11"/>
  <c r="I10"/>
  <c r="I9"/>
  <c r="I8"/>
  <c r="I7"/>
  <c r="I6"/>
  <c r="I5"/>
  <c r="I4"/>
  <c r="I3"/>
  <c r="K47" i="16"/>
  <c r="N46"/>
  <c r="K46"/>
  <c r="N42"/>
  <c r="K42"/>
  <c r="N39"/>
  <c r="N38"/>
  <c r="K38"/>
  <c r="N37"/>
  <c r="K37"/>
  <c r="M5"/>
  <c r="L5"/>
  <c r="K5"/>
  <c r="E37" i="9"/>
  <c r="D37"/>
  <c r="J5"/>
  <c r="I5"/>
  <c r="H5"/>
  <c r="K141" i="10"/>
  <c r="I141"/>
  <c r="J141"/>
  <c r="E5" i="7"/>
  <c r="Q6" i="6"/>
  <c r="R6"/>
  <c r="S6"/>
  <c r="L11"/>
  <c r="N11"/>
  <c r="L12"/>
  <c r="N12"/>
  <c r="L13"/>
  <c r="N13"/>
  <c r="L14"/>
  <c r="N14"/>
  <c r="L19"/>
  <c r="N19"/>
  <c r="P19"/>
  <c r="L20"/>
  <c r="N20"/>
  <c r="P20"/>
  <c r="L21"/>
  <c r="N21"/>
  <c r="P21"/>
  <c r="L22"/>
  <c r="N22"/>
  <c r="P22"/>
  <c r="N29"/>
  <c r="P29"/>
  <c r="R29"/>
  <c r="K31"/>
  <c r="K29" s="1"/>
  <c r="M31"/>
  <c r="I118" i="10" s="1"/>
  <c r="M29" i="6"/>
  <c r="O31"/>
  <c r="I120" i="10" s="1"/>
  <c r="Q31" i="6"/>
  <c r="S31"/>
  <c r="K39"/>
  <c r="M39"/>
  <c r="I119" i="10" s="1"/>
  <c r="O39" i="6"/>
  <c r="I121" i="10" s="1"/>
  <c r="Q39" i="6"/>
  <c r="S39"/>
  <c r="S29" s="1"/>
  <c r="D8" i="13"/>
  <c r="L8" s="1"/>
  <c r="E8"/>
  <c r="F8" s="1"/>
  <c r="J8"/>
  <c r="J6" s="1"/>
  <c r="F9"/>
  <c r="F10"/>
  <c r="F11"/>
  <c r="H11"/>
  <c r="F12"/>
  <c r="H12"/>
  <c r="F13"/>
  <c r="H13"/>
  <c r="F14"/>
  <c r="D16"/>
  <c r="L16" s="1"/>
  <c r="E16"/>
  <c r="F16"/>
  <c r="J16"/>
  <c r="F17"/>
  <c r="F18"/>
  <c r="F19"/>
  <c r="H19"/>
  <c r="F20"/>
  <c r="H20"/>
  <c r="F21"/>
  <c r="H21"/>
  <c r="F22"/>
  <c r="H22"/>
  <c r="D31"/>
  <c r="D29" s="1"/>
  <c r="F31"/>
  <c r="G31"/>
  <c r="G29"/>
  <c r="H31"/>
  <c r="I31"/>
  <c r="I29" s="1"/>
  <c r="D39"/>
  <c r="F39"/>
  <c r="F29" s="1"/>
  <c r="G39"/>
  <c r="H39"/>
  <c r="H29" s="1"/>
  <c r="I39"/>
  <c r="D8" i="5"/>
  <c r="I74" i="10"/>
  <c r="E8" i="5"/>
  <c r="J74" i="10" s="1"/>
  <c r="G8" i="5"/>
  <c r="K74" i="10"/>
  <c r="H8" i="5"/>
  <c r="L74" i="10" s="1"/>
  <c r="I8" i="5"/>
  <c r="M74" i="10"/>
  <c r="D13" i="5"/>
  <c r="I75" i="10" s="1"/>
  <c r="E13" i="5"/>
  <c r="J75" i="10"/>
  <c r="G13" i="5"/>
  <c r="K75" i="10" s="1"/>
  <c r="H13" i="5"/>
  <c r="L75" i="10"/>
  <c r="I13" i="5"/>
  <c r="M75" i="10" s="1"/>
  <c r="D18" i="5"/>
  <c r="I76" i="10"/>
  <c r="E18" i="5"/>
  <c r="J76" i="10" s="1"/>
  <c r="G18" i="5"/>
  <c r="K76" i="10"/>
  <c r="H18" i="5"/>
  <c r="L76" i="10" s="1"/>
  <c r="I18" i="5"/>
  <c r="M76" i="10"/>
  <c r="C28" i="5"/>
  <c r="D31" s="1"/>
  <c r="F28"/>
  <c r="G28"/>
  <c r="H31" s="1"/>
  <c r="F30"/>
  <c r="I30"/>
  <c r="J30" s="1"/>
  <c r="F31"/>
  <c r="I31"/>
  <c r="J31" s="1"/>
  <c r="C32"/>
  <c r="D35" s="1"/>
  <c r="F32"/>
  <c r="G32"/>
  <c r="I32" s="1"/>
  <c r="J32" s="1"/>
  <c r="F34"/>
  <c r="I34"/>
  <c r="J34" s="1"/>
  <c r="F35"/>
  <c r="I35"/>
  <c r="J35" s="1"/>
  <c r="C36"/>
  <c r="D38"/>
  <c r="D36" s="1"/>
  <c r="F36"/>
  <c r="G36"/>
  <c r="H39"/>
  <c r="F38"/>
  <c r="I38"/>
  <c r="J38" s="1"/>
  <c r="F39"/>
  <c r="I39"/>
  <c r="J39" s="1"/>
  <c r="E11" i="1"/>
  <c r="E10" s="1"/>
  <c r="H11"/>
  <c r="K11" s="1"/>
  <c r="J13"/>
  <c r="K13"/>
  <c r="J14"/>
  <c r="J15"/>
  <c r="K15"/>
  <c r="J16"/>
  <c r="K16"/>
  <c r="J17"/>
  <c r="K17"/>
  <c r="J18"/>
  <c r="J19"/>
  <c r="K19"/>
  <c r="J20"/>
  <c r="J21"/>
  <c r="J22"/>
  <c r="K22"/>
  <c r="J23"/>
  <c r="K23"/>
  <c r="D30"/>
  <c r="G31"/>
  <c r="G30" s="1"/>
  <c r="H31"/>
  <c r="H30"/>
  <c r="J31"/>
  <c r="J30" s="1"/>
  <c r="K31"/>
  <c r="K30"/>
  <c r="D34" i="5"/>
  <c r="D32" s="1"/>
  <c r="Q29" i="6"/>
  <c r="N16"/>
  <c r="L16"/>
  <c r="P16"/>
  <c r="P16" i="13"/>
  <c r="N16"/>
  <c r="E6" i="4"/>
  <c r="P36" i="17"/>
  <c r="G10" i="1"/>
  <c r="J10" s="1"/>
  <c r="H38" i="5"/>
  <c r="H36" s="1"/>
  <c r="D39"/>
  <c r="I36"/>
  <c r="J36" s="1"/>
  <c r="L49" i="10"/>
  <c r="H10" i="1"/>
  <c r="N8" i="13"/>
  <c r="D10" i="1"/>
  <c r="I46" i="10"/>
  <c r="H8" i="13"/>
  <c r="O36" i="12"/>
  <c r="O30" s="1"/>
  <c r="D6" i="6"/>
  <c r="L6" s="1"/>
  <c r="H8"/>
  <c r="N8"/>
  <c r="F10" i="1"/>
  <c r="I10" s="1"/>
  <c r="N6" i="6"/>
  <c r="P6"/>
  <c r="J183" i="10" l="1"/>
  <c r="J179"/>
  <c r="J150"/>
  <c r="J154"/>
  <c r="I173"/>
  <c r="J168" s="1"/>
  <c r="J112"/>
  <c r="I113"/>
  <c r="J109" s="1"/>
  <c r="J165"/>
  <c r="J149"/>
  <c r="I157"/>
  <c r="J182"/>
  <c r="K187"/>
  <c r="I185" s="1"/>
  <c r="J185" s="1"/>
  <c r="J162"/>
  <c r="D6" i="4"/>
  <c r="D32" i="17"/>
  <c r="L47" i="10"/>
  <c r="I49"/>
  <c r="C36" i="17"/>
  <c r="C30" s="1"/>
  <c r="I122" i="10"/>
  <c r="J121" s="1"/>
  <c r="J147"/>
  <c r="J153"/>
  <c r="J148"/>
  <c r="J155"/>
  <c r="J152"/>
  <c r="J151"/>
  <c r="J156"/>
  <c r="J146"/>
  <c r="J145"/>
  <c r="J163"/>
  <c r="J108"/>
  <c r="J110"/>
  <c r="J111"/>
  <c r="K10" i="1"/>
  <c r="D36" i="12"/>
  <c r="D30" s="1"/>
  <c r="J120" i="10"/>
  <c r="L50"/>
  <c r="D36" i="17"/>
  <c r="H6" i="6"/>
  <c r="I28" i="5"/>
  <c r="J28" s="1"/>
  <c r="D6" i="13"/>
  <c r="O29" i="6"/>
  <c r="H35" i="5"/>
  <c r="H16" i="13"/>
  <c r="D30" i="5"/>
  <c r="D28" s="1"/>
  <c r="P32" i="17"/>
  <c r="P30" s="1"/>
  <c r="P36" i="12"/>
  <c r="P30" s="1"/>
  <c r="I86" i="10"/>
  <c r="J80" s="1"/>
  <c r="J178"/>
  <c r="J107"/>
  <c r="O36" i="17"/>
  <c r="O30" s="1"/>
  <c r="F8" i="6"/>
  <c r="H34" i="5"/>
  <c r="E6" i="13"/>
  <c r="F6" s="1"/>
  <c r="H30" i="5"/>
  <c r="H28" s="1"/>
  <c r="J180" i="10"/>
  <c r="J193" s="1"/>
  <c r="J164" l="1"/>
  <c r="J167"/>
  <c r="J161"/>
  <c r="J171"/>
  <c r="J170"/>
  <c r="J172"/>
  <c r="J119"/>
  <c r="J166"/>
  <c r="J169"/>
  <c r="H32" i="5"/>
  <c r="J81" i="10"/>
  <c r="J157"/>
  <c r="J49"/>
  <c r="I62"/>
  <c r="J82"/>
  <c r="J83"/>
  <c r="L62"/>
  <c r="M50" s="1"/>
  <c r="J113"/>
  <c r="J118"/>
  <c r="D30" i="17"/>
  <c r="P6" i="13"/>
  <c r="H6"/>
  <c r="L6"/>
  <c r="N6"/>
  <c r="J85" i="10"/>
  <c r="J84"/>
  <c r="M47" l="1"/>
  <c r="J122"/>
  <c r="J86"/>
  <c r="J173"/>
  <c r="M60"/>
  <c r="M45"/>
  <c r="M59"/>
  <c r="M56"/>
  <c r="M49"/>
  <c r="M52"/>
  <c r="M58"/>
  <c r="M53"/>
  <c r="M46"/>
  <c r="M51"/>
  <c r="M48"/>
  <c r="M54"/>
  <c r="M61"/>
  <c r="M57"/>
  <c r="M55"/>
  <c r="J55"/>
  <c r="J56"/>
  <c r="J47"/>
  <c r="J53"/>
  <c r="J52"/>
  <c r="J46"/>
  <c r="J59"/>
  <c r="J51"/>
  <c r="J57"/>
  <c r="J45"/>
  <c r="J48"/>
  <c r="J61"/>
  <c r="J58"/>
  <c r="J54"/>
  <c r="J60"/>
  <c r="J50"/>
  <c r="J62" l="1"/>
  <c r="M62"/>
</calcChain>
</file>

<file path=xl/comments1.xml><?xml version="1.0" encoding="utf-8"?>
<comments xmlns="http://schemas.openxmlformats.org/spreadsheetml/2006/main">
  <authors>
    <author>情報政策課</author>
  </authors>
  <commentList>
    <comment ref="H159" authorId="0">
      <text>
        <r>
          <rPr>
            <b/>
            <sz val="9"/>
            <color indexed="81"/>
            <rFont val="ＭＳ Ｐゴシック"/>
            <family val="3"/>
            <charset val="128"/>
          </rPr>
          <t>(33)(34)は平成25年版は更新しない。
平成24年版からデータ更新ないため。</t>
        </r>
      </text>
    </comment>
  </commentList>
</comments>
</file>

<file path=xl/sharedStrings.xml><?xml version="1.0" encoding="utf-8"?>
<sst xmlns="http://schemas.openxmlformats.org/spreadsheetml/2006/main" count="1857" uniqueCount="589">
  <si>
    <t>（27）</t>
    <phoneticPr fontId="18"/>
  </si>
  <si>
    <t>（29）</t>
    <phoneticPr fontId="18"/>
  </si>
  <si>
    <t>（30）</t>
    <phoneticPr fontId="18"/>
  </si>
  <si>
    <t>（31）</t>
    <phoneticPr fontId="18"/>
  </si>
  <si>
    <t>はん用機械器具製造業</t>
    <phoneticPr fontId="18"/>
  </si>
  <si>
    <t>業務用機械器具製造業</t>
    <phoneticPr fontId="18"/>
  </si>
  <si>
    <t xml:space="preserve">（33）産業別製造業従業者数の構成（Ｐ76･77参照）  </t>
    <phoneticPr fontId="18"/>
  </si>
  <si>
    <t>（34）産業別製造品出荷額等の構成（Ｐ76･77参照）</t>
    <phoneticPr fontId="18"/>
  </si>
  <si>
    <t>（33）</t>
    <phoneticPr fontId="18"/>
  </si>
  <si>
    <t>（34）</t>
    <phoneticPr fontId="18"/>
  </si>
  <si>
    <t>x</t>
    <phoneticPr fontId="18"/>
  </si>
  <si>
    <t>金属製品</t>
    <phoneticPr fontId="18"/>
  </si>
  <si>
    <t>非鉄金属</t>
    <rPh sb="0" eb="2">
      <t>ヒテツ</t>
    </rPh>
    <phoneticPr fontId="18"/>
  </si>
  <si>
    <t>Ⅳ　事　業　所</t>
  </si>
  <si>
    <t>（単位：人）</t>
  </si>
  <si>
    <t>市部別</t>
  </si>
  <si>
    <t>事業所</t>
  </si>
  <si>
    <t>従業者数</t>
  </si>
  <si>
    <t>沖縄県</t>
  </si>
  <si>
    <t>市部</t>
  </si>
  <si>
    <t>郡部</t>
  </si>
  <si>
    <t>単独事業所</t>
  </si>
  <si>
    <t>本所・本社・本店</t>
  </si>
  <si>
    <t>支所・支社・支店</t>
  </si>
  <si>
    <t>字　別</t>
  </si>
  <si>
    <t>総　　　数</t>
  </si>
  <si>
    <t>農林漁業</t>
  </si>
  <si>
    <t>第　　　　３　　　　次　　　　産　　　　業</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</si>
  <si>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</si>
  <si>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</si>
  <si>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</si>
  <si>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</si>
  <si>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</si>
  <si>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</si>
  <si>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</si>
  <si>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</si>
  <si>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</si>
  <si>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</si>
  <si>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</si>
  <si>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</si>
  <si>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</si>
  <si>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</si>
  <si>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</si>
  <si>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</si>
  <si>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</si>
  <si>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</si>
  <si>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</si>
  <si>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</si>
  <si>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</si>
  <si>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</si>
  <si>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</si>
  <si>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</si>
  <si>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大　 分　 類</t>
  </si>
  <si>
    <t>平成３年</t>
  </si>
  <si>
    <t>事業所数</t>
  </si>
  <si>
    <t>総　　　　　　数</t>
  </si>
  <si>
    <t>総数</t>
  </si>
  <si>
    <t>鉱業</t>
  </si>
  <si>
    <t>建設業</t>
  </si>
  <si>
    <t>製造業</t>
  </si>
  <si>
    <t>電気・ガス・水道業</t>
  </si>
  <si>
    <t>運輸・通信業</t>
  </si>
  <si>
    <t>卸売・小売業・飲食店</t>
  </si>
  <si>
    <t>金融・保険業</t>
  </si>
  <si>
    <t>サービス業</t>
  </si>
  <si>
    <t>公務（分類不能なもの）</t>
  </si>
  <si>
    <t>大 　分 　類</t>
  </si>
  <si>
    <t>１　～　４　人</t>
  </si>
  <si>
    <t>５  ～  ９  人</t>
  </si>
  <si>
    <t>10　～　19　人</t>
  </si>
  <si>
    <t>20　～　29　人</t>
  </si>
  <si>
    <t>０人</t>
  </si>
  <si>
    <t>１～４</t>
  </si>
  <si>
    <t>５～９</t>
  </si>
  <si>
    <t>10～19</t>
  </si>
  <si>
    <t>20～29</t>
  </si>
  <si>
    <t>30以上</t>
  </si>
  <si>
    <t>全   産   業</t>
  </si>
  <si>
    <t>農　林　漁　業</t>
  </si>
  <si>
    <t>建　　設　　業</t>
  </si>
  <si>
    <t>製　　造　　業</t>
  </si>
  <si>
    <t>卸売・小売業</t>
  </si>
  <si>
    <t>（他に分類されないもの）</t>
  </si>
  <si>
    <r>
      <t>商業統計調査</t>
    </r>
    <r>
      <rPr>
        <sz val="10"/>
        <rFont val="ＭＳ 明朝"/>
        <family val="1"/>
        <charset val="128"/>
      </rPr>
      <t xml:space="preserve">   </t>
    </r>
  </si>
  <si>
    <t>　商業統計調査は、統計法に基づく指定統計（第23号）で、我が国の商業活動の実態を明らかにする目的で、全国の商業を営む全ての事業所を対象とした調査である。平成９年までは３年ごとに実施されてきたが、平成９年以降は５年ごとに本調査を実施し、その中間年（調査の２年後）に簡易調査が実施されている。直近の結果（公表値）は沖縄県企画部統計課の資料に基づくものである。</t>
  </si>
  <si>
    <t>（57）  商業の推移（飲食店を除く）（各年共６月１日現在）</t>
  </si>
  <si>
    <t>（単位：カ所、人、万円）</t>
  </si>
  <si>
    <t>項　　  　　目</t>
  </si>
  <si>
    <t>平成６年</t>
  </si>
  <si>
    <t>平成９年</t>
  </si>
  <si>
    <t xml:space="preserve">平成14年 </t>
  </si>
  <si>
    <t xml:space="preserve">平成19年 </t>
  </si>
  <si>
    <t>商業事業所数</t>
  </si>
  <si>
    <t>総　　　　　数</t>
  </si>
  <si>
    <t>法</t>
  </si>
  <si>
    <t>卸 売 業</t>
  </si>
  <si>
    <t>人</t>
  </si>
  <si>
    <t>小 売 業</t>
  </si>
  <si>
    <t>個</t>
  </si>
  <si>
    <t>年間販売額</t>
  </si>
  <si>
    <t>卸　　売　　業</t>
  </si>
  <si>
    <t>小　　売　　業</t>
  </si>
  <si>
    <t xml:space="preserve"> ※ 平成３年・６年は７月１日現在。</t>
  </si>
  <si>
    <t>資料：平成19年商業統計調査</t>
  </si>
  <si>
    <t>（58)　沖縄県の商業事業所数、従業者数及び年間商品販売額の推移（各年共６月１日現在）</t>
  </si>
  <si>
    <t>平  成  14  年</t>
  </si>
  <si>
    <t>平  成  19  年</t>
  </si>
  <si>
    <t>区    　分</t>
  </si>
  <si>
    <t>実　　　数</t>
  </si>
  <si>
    <t xml:space="preserve"> 構  成  比</t>
  </si>
  <si>
    <t>　増減率（％）</t>
  </si>
  <si>
    <t>増減率（％）</t>
  </si>
  <si>
    <t xml:space="preserve"> （％）</t>
  </si>
  <si>
    <t>年平均</t>
  </si>
  <si>
    <t>平19/平14年</t>
  </si>
  <si>
    <t>合　  計</t>
  </si>
  <si>
    <r>
      <t xml:space="preserve">   </t>
    </r>
    <r>
      <rPr>
        <sz val="9.5"/>
        <rFont val="ＭＳ 明朝"/>
        <family val="1"/>
        <charset val="128"/>
      </rPr>
      <t xml:space="preserve"> </t>
    </r>
    <r>
      <rPr>
        <sz val="10"/>
        <rFont val="ＭＳ 明朝"/>
        <family val="1"/>
        <charset val="128"/>
      </rPr>
      <t xml:space="preserve">                             　　　        　 　　　　 </t>
    </r>
  </si>
  <si>
    <t>（59）  商業事業所の状況（飲食店を除く）（平成19年６月１日現在）</t>
  </si>
  <si>
    <t>（単位：店、人、㎡、万円）</t>
  </si>
  <si>
    <t>産　　業　　中　  分　　類</t>
  </si>
  <si>
    <t>商業事　　業所数</t>
  </si>
  <si>
    <t>従　業　者　数</t>
  </si>
  <si>
    <t>年　間  商　品　販　売　額</t>
  </si>
  <si>
    <t>そ の 他 の 収 入 額</t>
  </si>
  <si>
    <t>商　品　手　持　額</t>
  </si>
  <si>
    <t xml:space="preserve"> 売　場　面　積</t>
  </si>
  <si>
    <t>駐車場を有する商店数</t>
  </si>
  <si>
    <t>年間商品
仕 入 額</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</si>
  <si>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</si>
  <si>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</si>
  <si>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</si>
  <si>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</si>
  <si>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</si>
  <si>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</si>
  <si>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</si>
  <si>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</si>
  <si>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</si>
  <si>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</si>
  <si>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</si>
  <si>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</si>
  <si>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繊維・衣服等小売業</t>
  </si>
  <si>
    <t>飲食料品小売業</t>
  </si>
  <si>
    <t>自動車・自転車小売業</t>
  </si>
  <si>
    <t>家具・じゅう器・家庭用機械器具小売業</t>
  </si>
  <si>
    <t>その他の小売業</t>
  </si>
  <si>
    <t xml:space="preserve">（注）統計表の記号
　－・・・・調査をしないもの、又は実績数値のないもの
　０及び0.0・・・端数四捨五入による単位未満のもの
　△（ﾏｲﾅｽ)・・・・負数であることを示す。（統計数値の前に付す）
　Ｘ・・・・事業所数が１又は２の事業所に関する数値であるため、これをこのまま掲げると個々の申告者の秘密が漏れ
　　　　　　る恐れがあるので秘匿した箇所。
　　　　　　また、３以上の事業所に関する数値でも、１又は２の事業所に関する数値が前後の関係から判明する箇所は
　　　　　　「Ｘ」で表示した。ただし、秘匿した数値は総計に含めている。
</t>
  </si>
  <si>
    <t xml:space="preserve">（60）  産業中分類別、組織別商業事業所の状況（飲食店を除く）（平成19年６月１日現在）                                     </t>
  </si>
  <si>
    <t>（単位：店、人）</t>
  </si>
  <si>
    <t>産　　業　　中　　分　　類</t>
  </si>
  <si>
    <t>商　　　　業　　　　事　　　　業　　　　所　　　　数</t>
  </si>
  <si>
    <t>従　　　　　　業　　　　　　者　　　　　　数</t>
  </si>
  <si>
    <t>合　　　計</t>
  </si>
  <si>
    <t>法　　　人</t>
  </si>
  <si>
    <t>個 　　 人</t>
  </si>
  <si>
    <t>合　    計</t>
  </si>
  <si>
    <t>個  　     　       人</t>
  </si>
  <si>
    <t>計</t>
  </si>
  <si>
    <t>単独店・本店</t>
  </si>
  <si>
    <t>支   店</t>
  </si>
  <si>
    <t xml:space="preserve"> 計</t>
  </si>
  <si>
    <t>個人事業主家族従業者</t>
  </si>
  <si>
    <t>常時雇用者</t>
  </si>
  <si>
    <t>卸 売業計</t>
  </si>
  <si>
    <t>(61)　産業中分類別、売場面積規模別商店数、売場面積及び年間販売額（小売業）（平成19年６月１日現在）</t>
  </si>
  <si>
    <t>（単位：店、㎡、万円）</t>
  </si>
  <si>
    <t>繊維・衣服・身</t>
  </si>
  <si>
    <t>飲 食 料 品 小 売 業</t>
  </si>
  <si>
    <t>自 動 車 ・ 自 転 車</t>
  </si>
  <si>
    <t>　　家具・じゅう器・</t>
  </si>
  <si>
    <t>そ の 他 の 小 売 業</t>
  </si>
  <si>
    <t>の回り品小売業</t>
  </si>
  <si>
    <t>小　　　 売　 　　業</t>
  </si>
  <si>
    <t xml:space="preserve">    家庭用機械器小売業</t>
  </si>
  <si>
    <t>商店数</t>
  </si>
  <si>
    <t>売場面積</t>
  </si>
  <si>
    <t>50㎡未満</t>
  </si>
  <si>
    <t>50㎡以上～　　　　　100㎡未満</t>
  </si>
  <si>
    <t>100㎡以上～　　　　　500㎡未満</t>
  </si>
  <si>
    <t>500㎡以上～　　　　　1500㎡未満</t>
  </si>
  <si>
    <t>1500㎡以上</t>
  </si>
  <si>
    <t>不　　　詳</t>
  </si>
  <si>
    <t xml:space="preserve">  </t>
  </si>
  <si>
    <t>工業統計調査</t>
  </si>
  <si>
    <t>（単位：人、万円）</t>
  </si>
  <si>
    <t>市　　部　　別</t>
  </si>
  <si>
    <t>事　業　所　数</t>
  </si>
  <si>
    <t>従　　業　　者　　数</t>
  </si>
  <si>
    <t xml:space="preserve">     現　金　給</t>
  </si>
  <si>
    <t>原材料使用額等</t>
  </si>
  <si>
    <t xml:space="preserve">       製　　造　　品　　出　　荷　　額</t>
  </si>
  <si>
    <t>粗付加価値額</t>
  </si>
  <si>
    <t xml:space="preserve">  総　　　　数</t>
  </si>
  <si>
    <t>１事業所当り</t>
  </si>
  <si>
    <t>総　　　　額</t>
  </si>
  <si>
    <t>従業者１人当り</t>
  </si>
  <si>
    <t>事業所当り</t>
  </si>
  <si>
    <t>沖　 縄 　県</t>
  </si>
  <si>
    <t>市　　  　　　部</t>
  </si>
  <si>
    <t>郡　　　　  　部</t>
  </si>
  <si>
    <t>那 　覇　 市</t>
  </si>
  <si>
    <t>宜野湾市</t>
  </si>
  <si>
    <t>石　 垣　 市</t>
  </si>
  <si>
    <t>浦　 添　 市</t>
  </si>
  <si>
    <t>名　 護　 市</t>
  </si>
  <si>
    <t>糸　 満　 市</t>
  </si>
  <si>
    <t>沖　 縄　 市</t>
  </si>
  <si>
    <t>豊見城市</t>
  </si>
  <si>
    <t>うるま市</t>
  </si>
  <si>
    <t>宮古島市</t>
  </si>
  <si>
    <t>南　 城　 市</t>
  </si>
  <si>
    <t>年　　次</t>
  </si>
  <si>
    <t>現　金　給　与　総　額</t>
  </si>
  <si>
    <t>製　造　品　出　荷　額　等</t>
  </si>
  <si>
    <t>生　産　額</t>
  </si>
  <si>
    <t>付加価値額</t>
  </si>
  <si>
    <t>総　　　額</t>
  </si>
  <si>
    <t xml:space="preserve">  総　　　額</t>
  </si>
  <si>
    <t xml:space="preserve">              　　　                               　　　 　　  </t>
  </si>
  <si>
    <t>　　　</t>
  </si>
  <si>
    <t>（64）  有形固定資産額、工業用地及び用水量の推移                                              　</t>
  </si>
  <si>
    <t xml:space="preserve">                                                                　　　 　　</t>
  </si>
  <si>
    <t>（単位：人、万円、㎡、㎥）</t>
  </si>
  <si>
    <t>従　　　業　　　者　　　規　　　模　　　30　　　人　　　以　　　上　　　事　　　業　　　所</t>
  </si>
  <si>
    <t>年初現在高</t>
  </si>
  <si>
    <t>取　得　額</t>
  </si>
  <si>
    <t>敷地面積</t>
  </si>
  <si>
    <t>建築面積</t>
  </si>
  <si>
    <t>延建築面積</t>
  </si>
  <si>
    <t>用地取得面積</t>
  </si>
  <si>
    <t>用水量(淡水)</t>
  </si>
  <si>
    <t>用水量(海水)</t>
  </si>
  <si>
    <t>（65）  産業中分類別事業所数、従業者数、現金給与総額及び製造品出荷額等</t>
  </si>
  <si>
    <t>事　　業　　所　　数</t>
  </si>
  <si>
    <t xml:space="preserve"> 従 　 業  　者  　数</t>
  </si>
  <si>
    <t xml:space="preserve"> 製　造　品　出　荷　額　等</t>
  </si>
  <si>
    <t>食料品製造業</t>
  </si>
  <si>
    <t>飲料・たばこ・飼料製造業</t>
  </si>
  <si>
    <t>繊維工業</t>
  </si>
  <si>
    <t>-</t>
  </si>
  <si>
    <t>木材・木製品製造業(家具を除く)</t>
  </si>
  <si>
    <t>家具・装備品製造業</t>
  </si>
  <si>
    <t>パルプ・紙・紙加工品製造業</t>
  </si>
  <si>
    <t>印刷・同関連産業</t>
  </si>
  <si>
    <t>印刷・同関連業</t>
  </si>
  <si>
    <t>化  学  工  業</t>
  </si>
  <si>
    <t>石油・石炭製品製造業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</si>
  <si>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</si>
  <si>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</si>
  <si>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</si>
  <si>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</si>
  <si>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</si>
  <si>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</si>
  <si>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</si>
  <si>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</si>
  <si>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業務用機械器具製造業</t>
  </si>
  <si>
    <t>電子部品・デバイス製造業</t>
  </si>
  <si>
    <t>電気機械器具製造業</t>
  </si>
  <si>
    <t>情報通信機械器具製造業</t>
  </si>
  <si>
    <t>輸送用機械器具製造業</t>
  </si>
  <si>
    <t>その他の製造業</t>
  </si>
  <si>
    <t>（注）「沖縄県の工業」に基づき産業分類を細分化し修正を行った。</t>
  </si>
  <si>
    <t xml:space="preserve">（66）  産業中分類別、工業の概況 （平成21年12月末現在）     </t>
  </si>
  <si>
    <t>事務所数</t>
  </si>
  <si>
    <t>現金給与</t>
  </si>
  <si>
    <t>原材料</t>
  </si>
  <si>
    <t>粗付加
価値額</t>
  </si>
  <si>
    <t>総額</t>
  </si>
  <si>
    <t>使用額等</t>
  </si>
  <si>
    <t>年初</t>
  </si>
  <si>
    <t>年末</t>
  </si>
  <si>
    <t>年間増減</t>
  </si>
  <si>
    <t>化学工業</t>
  </si>
  <si>
    <t>なめし革・同製品・毛皮</t>
  </si>
  <si>
    <t>金　属　製　品　製　造　業</t>
  </si>
  <si>
    <t>そ　の　他　の　製　造　業</t>
  </si>
  <si>
    <t>※「製造品出荷額等」に「その他収入額」を追加。</t>
  </si>
  <si>
    <t>※「原材料使用額等」に「製造等に関連する外注費」、「転売した商品の仕入額」を追加。</t>
  </si>
  <si>
    <r>
      <t xml:space="preserve"> </t>
    </r>
    <r>
      <rPr>
        <b/>
        <sz val="14"/>
        <rFont val="ＭＳ 明朝"/>
        <family val="1"/>
        <charset val="128"/>
      </rPr>
      <t>Ⅳ　　　事　　業　　所</t>
    </r>
  </si>
  <si>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</si>
  <si>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</si>
  <si>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</si>
  <si>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</si>
  <si>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</si>
  <si>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</si>
  <si>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</si>
  <si>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</si>
  <si>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</si>
  <si>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</si>
  <si>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9"/>
  </si>
  <si>
    <t>伊　　祖</t>
    <rPh sb="0" eb="1">
      <t>イ</t>
    </rPh>
    <phoneticPr fontId="18"/>
  </si>
  <si>
    <t>製　造　品</t>
    <phoneticPr fontId="18"/>
  </si>
  <si>
    <t>半 製 品 及 び 仕 掛 品</t>
    <phoneticPr fontId="18"/>
  </si>
  <si>
    <t>平14/平９年</t>
    <phoneticPr fontId="18"/>
  </si>
  <si>
    <t>平成3年</t>
    <rPh sb="0" eb="2">
      <t>ヘイセイ</t>
    </rPh>
    <rPh sb="3" eb="4">
      <t>ネン</t>
    </rPh>
    <phoneticPr fontId="19"/>
  </si>
  <si>
    <t>6年</t>
    <rPh sb="1" eb="2">
      <t>ネン</t>
    </rPh>
    <phoneticPr fontId="19"/>
  </si>
  <si>
    <t>9年</t>
    <rPh sb="1" eb="2">
      <t>ネン</t>
    </rPh>
    <phoneticPr fontId="19"/>
  </si>
  <si>
    <t>14年</t>
    <rPh sb="2" eb="3">
      <t>ネン</t>
    </rPh>
    <phoneticPr fontId="19"/>
  </si>
  <si>
    <t>19年</t>
    <rPh sb="2" eb="3">
      <t>ネン</t>
    </rPh>
    <phoneticPr fontId="19"/>
  </si>
  <si>
    <t>商店数</t>
    <rPh sb="0" eb="2">
      <t>ショウテン</t>
    </rPh>
    <rPh sb="2" eb="3">
      <t>カズ</t>
    </rPh>
    <phoneticPr fontId="18"/>
  </si>
  <si>
    <t>従業者数</t>
    <rPh sb="0" eb="3">
      <t>ジュウギョウシャ</t>
    </rPh>
    <rPh sb="3" eb="4">
      <t>カズ</t>
    </rPh>
    <phoneticPr fontId="18"/>
  </si>
  <si>
    <t>年間商品販売額</t>
    <rPh sb="0" eb="2">
      <t>ネンカン</t>
    </rPh>
    <rPh sb="2" eb="4">
      <t>ショウヒン</t>
    </rPh>
    <rPh sb="4" eb="6">
      <t>ハンバイ</t>
    </rPh>
    <rPh sb="6" eb="7">
      <t>ガク</t>
    </rPh>
    <phoneticPr fontId="18"/>
  </si>
  <si>
    <t>（28）</t>
    <phoneticPr fontId="18"/>
  </si>
  <si>
    <t>各種商品</t>
    <rPh sb="0" eb="2">
      <t>カクシュ</t>
    </rPh>
    <rPh sb="2" eb="4">
      <t>ショウヒン</t>
    </rPh>
    <phoneticPr fontId="19"/>
  </si>
  <si>
    <t>繊維・衣服</t>
    <rPh sb="0" eb="2">
      <t>センイ</t>
    </rPh>
    <rPh sb="3" eb="5">
      <t>イフク</t>
    </rPh>
    <phoneticPr fontId="19"/>
  </si>
  <si>
    <t>飲食料品</t>
    <rPh sb="0" eb="2">
      <t>インショク</t>
    </rPh>
    <rPh sb="2" eb="3">
      <t>リョウ</t>
    </rPh>
    <rPh sb="3" eb="4">
      <t>シナ</t>
    </rPh>
    <phoneticPr fontId="19"/>
  </si>
  <si>
    <t>自動車・自転車</t>
    <rPh sb="0" eb="3">
      <t>ジドウシャ</t>
    </rPh>
    <rPh sb="4" eb="7">
      <t>ジテンシャ</t>
    </rPh>
    <phoneticPr fontId="19"/>
  </si>
  <si>
    <t>家具・じゅう器</t>
    <rPh sb="0" eb="2">
      <t>カグ</t>
    </rPh>
    <rPh sb="6" eb="7">
      <t>ウツワ</t>
    </rPh>
    <phoneticPr fontId="19"/>
  </si>
  <si>
    <t>その他</t>
    <rPh sb="2" eb="3">
      <t>タ</t>
    </rPh>
    <phoneticPr fontId="19"/>
  </si>
  <si>
    <t>法人卸売業</t>
    <rPh sb="0" eb="2">
      <t>ホウジン</t>
    </rPh>
    <rPh sb="2" eb="5">
      <t>オロシウリギョウ</t>
    </rPh>
    <phoneticPr fontId="19"/>
  </si>
  <si>
    <t>法人小売業</t>
    <rPh sb="0" eb="2">
      <t>ホウジン</t>
    </rPh>
    <rPh sb="2" eb="5">
      <t>コウリギョウ</t>
    </rPh>
    <phoneticPr fontId="19"/>
  </si>
  <si>
    <t>個人卸売業</t>
    <rPh sb="0" eb="2">
      <t>コジン</t>
    </rPh>
    <rPh sb="2" eb="5">
      <t>オロシウリギョウ</t>
    </rPh>
    <phoneticPr fontId="19"/>
  </si>
  <si>
    <t>建築材料・鉱物</t>
    <phoneticPr fontId="19"/>
  </si>
  <si>
    <t>個人小売業</t>
    <rPh sb="0" eb="2">
      <t>コジン</t>
    </rPh>
    <rPh sb="2" eb="5">
      <t>コウリギョウ</t>
    </rPh>
    <phoneticPr fontId="19"/>
  </si>
  <si>
    <t>機械器具</t>
    <rPh sb="0" eb="2">
      <t>キカイ</t>
    </rPh>
    <rPh sb="2" eb="4">
      <t>キグ</t>
    </rPh>
    <phoneticPr fontId="19"/>
  </si>
  <si>
    <t>事業所数</t>
    <rPh sb="0" eb="3">
      <t>ジギョウショ</t>
    </rPh>
    <rPh sb="3" eb="4">
      <t>カズ</t>
    </rPh>
    <phoneticPr fontId="19"/>
  </si>
  <si>
    <t>従業者数</t>
    <rPh sb="0" eb="1">
      <t>ジュウ</t>
    </rPh>
    <rPh sb="1" eb="2">
      <t>ギョウ</t>
    </rPh>
    <rPh sb="2" eb="3">
      <t>モノ</t>
    </rPh>
    <rPh sb="3" eb="4">
      <t>カズ</t>
    </rPh>
    <phoneticPr fontId="19"/>
  </si>
  <si>
    <t>製造品出荷額</t>
    <rPh sb="0" eb="1">
      <t>セイ</t>
    </rPh>
    <rPh sb="1" eb="2">
      <t>ヅクリ</t>
    </rPh>
    <rPh sb="2" eb="3">
      <t>シナ</t>
    </rPh>
    <rPh sb="3" eb="4">
      <t>デ</t>
    </rPh>
    <rPh sb="4" eb="5">
      <t>ニ</t>
    </rPh>
    <rPh sb="5" eb="6">
      <t>ガク</t>
    </rPh>
    <phoneticPr fontId="19"/>
  </si>
  <si>
    <t>（32）</t>
    <phoneticPr fontId="18"/>
  </si>
  <si>
    <t>食料品</t>
    <rPh sb="0" eb="3">
      <t>ショクリョウヒン</t>
    </rPh>
    <phoneticPr fontId="19"/>
  </si>
  <si>
    <t>繊維工業</t>
    <rPh sb="0" eb="2">
      <t>センイ</t>
    </rPh>
    <rPh sb="2" eb="4">
      <t>コウギョウ</t>
    </rPh>
    <phoneticPr fontId="19"/>
  </si>
  <si>
    <t>化学工業</t>
    <rPh sb="0" eb="2">
      <t>カガク</t>
    </rPh>
    <rPh sb="2" eb="4">
      <t>コウギョウ</t>
    </rPh>
    <phoneticPr fontId="19"/>
  </si>
  <si>
    <t>窯業・土石製品</t>
    <rPh sb="0" eb="1">
      <t>カマ</t>
    </rPh>
    <rPh sb="1" eb="2">
      <t>ギョウ</t>
    </rPh>
    <rPh sb="3" eb="5">
      <t>ドセキ</t>
    </rPh>
    <rPh sb="5" eb="7">
      <t>セイヒン</t>
    </rPh>
    <phoneticPr fontId="19"/>
  </si>
  <si>
    <t>その他の製造業</t>
    <rPh sb="2" eb="3">
      <t>タ</t>
    </rPh>
    <rPh sb="4" eb="7">
      <t>セイゾウギョウ</t>
    </rPh>
    <phoneticPr fontId="18"/>
  </si>
  <si>
    <t>飲料･たばこ･飼料</t>
    <rPh sb="0" eb="2">
      <t>インリョウ</t>
    </rPh>
    <rPh sb="7" eb="9">
      <t>シリョウ</t>
    </rPh>
    <phoneticPr fontId="18"/>
  </si>
  <si>
    <t>家具・装備品</t>
    <rPh sb="0" eb="2">
      <t>カグ</t>
    </rPh>
    <rPh sb="3" eb="6">
      <t>ソウビヒン</t>
    </rPh>
    <phoneticPr fontId="19"/>
  </si>
  <si>
    <t>なめし皮・同製品・毛皮</t>
    <rPh sb="3" eb="4">
      <t>ガワ</t>
    </rPh>
    <rPh sb="5" eb="8">
      <t>ドウセイヒン</t>
    </rPh>
    <rPh sb="9" eb="11">
      <t>ケガワ</t>
    </rPh>
    <phoneticPr fontId="18"/>
  </si>
  <si>
    <t>その他の製造</t>
    <rPh sb="4" eb="6">
      <t>セイゾウ</t>
    </rPh>
    <phoneticPr fontId="18"/>
  </si>
  <si>
    <t>未公表</t>
    <rPh sb="0" eb="3">
      <t>ミコウヒョウ</t>
    </rPh>
    <phoneticPr fontId="18"/>
  </si>
  <si>
    <t>総数</t>
    <rPh sb="0" eb="2">
      <t>ソウスウ</t>
    </rPh>
    <phoneticPr fontId="18"/>
  </si>
  <si>
    <t>大分類</t>
    <rPh sb="0" eb="3">
      <t>ダイブンルイ</t>
    </rPh>
    <phoneticPr fontId="18"/>
  </si>
  <si>
    <t>農林漁業</t>
    <rPh sb="0" eb="2">
      <t>ノウリン</t>
    </rPh>
    <rPh sb="2" eb="4">
      <t>ギョギョウ</t>
    </rPh>
    <phoneticPr fontId="18"/>
  </si>
  <si>
    <t>鉱業</t>
    <rPh sb="0" eb="2">
      <t>コウギョウ</t>
    </rPh>
    <phoneticPr fontId="18"/>
  </si>
  <si>
    <t>建設業</t>
    <rPh sb="0" eb="3">
      <t>ケンセツギョウ</t>
    </rPh>
    <phoneticPr fontId="18"/>
  </si>
  <si>
    <t>製造業</t>
    <rPh sb="0" eb="3">
      <t>セイゾウギョウ</t>
    </rPh>
    <phoneticPr fontId="18"/>
  </si>
  <si>
    <t>電気・ガス・水道業</t>
    <rPh sb="0" eb="2">
      <t>デンキ</t>
    </rPh>
    <rPh sb="6" eb="9">
      <t>スイドウギョウ</t>
    </rPh>
    <phoneticPr fontId="18"/>
  </si>
  <si>
    <t>運輸・通信業</t>
    <rPh sb="0" eb="2">
      <t>ウンユ</t>
    </rPh>
    <rPh sb="3" eb="6">
      <t>ツウシンギョウ</t>
    </rPh>
    <phoneticPr fontId="18"/>
  </si>
  <si>
    <t>卸売・小売</t>
    <rPh sb="0" eb="2">
      <t>オロシウリ</t>
    </rPh>
    <rPh sb="3" eb="5">
      <t>コウリ</t>
    </rPh>
    <phoneticPr fontId="18"/>
  </si>
  <si>
    <t>金融・保険業</t>
    <rPh sb="0" eb="2">
      <t>キンユウ</t>
    </rPh>
    <rPh sb="3" eb="6">
      <t>ホケンギョウ</t>
    </rPh>
    <phoneticPr fontId="18"/>
  </si>
  <si>
    <t>不動産業</t>
    <rPh sb="0" eb="3">
      <t>フドウサン</t>
    </rPh>
    <rPh sb="3" eb="4">
      <t>ギョウ</t>
    </rPh>
    <phoneticPr fontId="18"/>
  </si>
  <si>
    <t xml:space="preserve">（54）  産業分類（大分類）別、事業所数及び従業者数 　　　　　　　  　　　　　　　　　　　　　　　     </t>
    <phoneticPr fontId="18"/>
  </si>
  <si>
    <t>教育・学習支援業</t>
    <rPh sb="0" eb="2">
      <t>キョウイク</t>
    </rPh>
    <rPh sb="3" eb="5">
      <t>ガクシュウ</t>
    </rPh>
    <rPh sb="5" eb="7">
      <t>シエン</t>
    </rPh>
    <rPh sb="7" eb="8">
      <t>ギョウ</t>
    </rPh>
    <phoneticPr fontId="18"/>
  </si>
  <si>
    <t>医療・福祉</t>
    <rPh sb="0" eb="2">
      <t>イリョウ</t>
    </rPh>
    <rPh sb="3" eb="5">
      <t>フクシ</t>
    </rPh>
    <phoneticPr fontId="18"/>
  </si>
  <si>
    <t>サービス業</t>
    <rPh sb="4" eb="5">
      <t>ギョウ</t>
    </rPh>
    <phoneticPr fontId="18"/>
  </si>
  <si>
    <t>第２次産業</t>
    <phoneticPr fontId="18"/>
  </si>
  <si>
    <t>学術研究・専門・技術サービス業</t>
    <rPh sb="0" eb="2">
      <t>ガクジュツ</t>
    </rPh>
    <rPh sb="2" eb="4">
      <t>ケンキュウ</t>
    </rPh>
    <rPh sb="5" eb="7">
      <t>センモン</t>
    </rPh>
    <rPh sb="8" eb="10">
      <t>ギジュツ</t>
    </rPh>
    <rPh sb="14" eb="15">
      <t>ギョウ</t>
    </rPh>
    <phoneticPr fontId="18"/>
  </si>
  <si>
    <t>宿泊業・飲食サービス業</t>
    <rPh sb="0" eb="2">
      <t>シュクハク</t>
    </rPh>
    <rPh sb="2" eb="3">
      <t>ギョウ</t>
    </rPh>
    <rPh sb="4" eb="6">
      <t>インショク</t>
    </rPh>
    <rPh sb="10" eb="11">
      <t>ギョウ</t>
    </rPh>
    <phoneticPr fontId="18"/>
  </si>
  <si>
    <t>学術研究、専門・</t>
    <rPh sb="0" eb="2">
      <t>ガクジュツ</t>
    </rPh>
    <rPh sb="2" eb="4">
      <t>ケンキュウ</t>
    </rPh>
    <phoneticPr fontId="18"/>
  </si>
  <si>
    <t>宿泊業、</t>
    <rPh sb="0" eb="2">
      <t>シュクハク</t>
    </rPh>
    <rPh sb="2" eb="3">
      <t>ギョウ</t>
    </rPh>
    <phoneticPr fontId="18"/>
  </si>
  <si>
    <t>飲食サービス業</t>
    <rPh sb="0" eb="2">
      <t>インショク</t>
    </rPh>
    <rPh sb="6" eb="7">
      <t>ギョウ</t>
    </rPh>
    <phoneticPr fontId="18"/>
  </si>
  <si>
    <t>教育、学習支援業</t>
    <rPh sb="0" eb="2">
      <t>キョウイク</t>
    </rPh>
    <rPh sb="3" eb="5">
      <t>ガクシュウ</t>
    </rPh>
    <rPh sb="5" eb="7">
      <t>シエン</t>
    </rPh>
    <rPh sb="7" eb="8">
      <t>ギョウ</t>
    </rPh>
    <phoneticPr fontId="18"/>
  </si>
  <si>
    <t>　工業統計調査は、経済産業省が指定統計第10号として日本標準産業分類Ｆ－製造業に属する事業所の毎年１月～12月の実績について調査したものである。</t>
    <phoneticPr fontId="18"/>
  </si>
  <si>
    <t>（26）</t>
    <phoneticPr fontId="18"/>
  </si>
  <si>
    <t>（注）沖縄県の数値は、市部と郡部の合計と必ずしも同一ではない。</t>
    <rPh sb="3" eb="6">
      <t>オキナワケン</t>
    </rPh>
    <rPh sb="7" eb="9">
      <t>スウチ</t>
    </rPh>
    <rPh sb="11" eb="13">
      <t>シブ</t>
    </rPh>
    <rPh sb="14" eb="16">
      <t>グンブ</t>
    </rPh>
    <rPh sb="17" eb="19">
      <t>ゴウケイ</t>
    </rPh>
    <rPh sb="20" eb="21">
      <t>カナラ</t>
    </rPh>
    <rPh sb="24" eb="26">
      <t>ドウイツ</t>
    </rPh>
    <phoneticPr fontId="18"/>
  </si>
  <si>
    <t>繊維工業</t>
    <phoneticPr fontId="18"/>
  </si>
  <si>
    <t>はん用機械器具製造業</t>
    <rPh sb="2" eb="3">
      <t>ヨウ</t>
    </rPh>
    <phoneticPr fontId="18"/>
  </si>
  <si>
    <t>生産用機械器具製造業</t>
    <rPh sb="0" eb="3">
      <t>セイサンヨウ</t>
    </rPh>
    <rPh sb="3" eb="5">
      <t>キカイ</t>
    </rPh>
    <rPh sb="5" eb="7">
      <t>キグ</t>
    </rPh>
    <rPh sb="7" eb="10">
      <t>セイゾウギョウ</t>
    </rPh>
    <phoneticPr fontId="18"/>
  </si>
  <si>
    <t>業務用機械器具製造業</t>
    <rPh sb="0" eb="3">
      <t>ギョウムヨウ</t>
    </rPh>
    <rPh sb="3" eb="5">
      <t>キカイ</t>
    </rPh>
    <rPh sb="5" eb="7">
      <t>キグ</t>
    </rPh>
    <rPh sb="7" eb="10">
      <t>セイゾウギョウ</t>
    </rPh>
    <phoneticPr fontId="18"/>
  </si>
  <si>
    <t>平成21年</t>
    <phoneticPr fontId="18"/>
  </si>
  <si>
    <t>平成20年</t>
    <phoneticPr fontId="18"/>
  </si>
  <si>
    <t>平成22年</t>
    <phoneticPr fontId="18"/>
  </si>
  <si>
    <t>平成20年</t>
    <phoneticPr fontId="18"/>
  </si>
  <si>
    <t>平成21年</t>
    <phoneticPr fontId="18"/>
  </si>
  <si>
    <t>x</t>
    <phoneticPr fontId="18"/>
  </si>
  <si>
    <t>資料：平成22年工業統計調査</t>
    <phoneticPr fontId="18"/>
  </si>
  <si>
    <t>中　　　　分　　　　類
(平成20年・21年）</t>
    <rPh sb="17" eb="18">
      <t>ネン</t>
    </rPh>
    <phoneticPr fontId="18"/>
  </si>
  <si>
    <t>中　　　　分　　　　類
（平成22年）</t>
    <phoneticPr fontId="18"/>
  </si>
  <si>
    <t>x</t>
    <phoneticPr fontId="18"/>
  </si>
  <si>
    <t>印刷・関連産業</t>
    <phoneticPr fontId="18"/>
  </si>
  <si>
    <t>電気機械器具製造業</t>
    <rPh sb="6" eb="9">
      <t>セイゾウギョウ</t>
    </rPh>
    <phoneticPr fontId="18"/>
  </si>
  <si>
    <t>製造品
出荷額等</t>
    <rPh sb="7" eb="8">
      <t>トウ</t>
    </rPh>
    <phoneticPr fontId="18"/>
  </si>
  <si>
    <t>庫　額</t>
    <phoneticPr fontId="18"/>
  </si>
  <si>
    <t>製　造　品　在　</t>
    <rPh sb="6" eb="7">
      <t>ザイ</t>
    </rPh>
    <phoneticPr fontId="18"/>
  </si>
  <si>
    <t>（注） 製造品在庫額と半製品及び仕掛品の項目は、従業者30人以上の事業所を調査集計している。</t>
    <rPh sb="11" eb="12">
      <t>ハン</t>
    </rPh>
    <rPh sb="12" eb="14">
      <t>セイヒン</t>
    </rPh>
    <rPh sb="14" eb="15">
      <t>オヨ</t>
    </rPh>
    <rPh sb="16" eb="18">
      <t>シカ</t>
    </rPh>
    <rPh sb="18" eb="19">
      <t>ヒン</t>
    </rPh>
    <rPh sb="20" eb="22">
      <t>コウモク</t>
    </rPh>
    <phoneticPr fontId="18"/>
  </si>
  <si>
    <t>　　　 平成19年調査より製造業の実態を捉える為、「製造品出荷額等」「原材料使用額等」の定義を変更。</t>
    <phoneticPr fontId="18"/>
  </si>
  <si>
    <t>　　　 平成20年は全事業所、平成21年・22年は従業者４人以上の事業所を集計。</t>
    <rPh sb="4" eb="6">
      <t>ヘイセイ</t>
    </rPh>
    <rPh sb="23" eb="24">
      <t>ネン</t>
    </rPh>
    <rPh sb="33" eb="36">
      <t>ジギョウショ</t>
    </rPh>
    <rPh sb="37" eb="39">
      <t>シュウケイ</t>
    </rPh>
    <phoneticPr fontId="18"/>
  </si>
  <si>
    <t>中　　　　分　　　　類
(平成22年）</t>
    <phoneticPr fontId="18"/>
  </si>
  <si>
    <t xml:space="preserve">（63）  本市工業の推移 </t>
    <rPh sb="6" eb="7">
      <t>ホン</t>
    </rPh>
    <rPh sb="7" eb="8">
      <t>シ</t>
    </rPh>
    <phoneticPr fontId="18"/>
  </si>
  <si>
    <t>（注）平成20年以降の有形固定資産に関する調査は従業員規模30人以上の事業所を対象としている。</t>
    <rPh sb="1" eb="2">
      <t>チュウ</t>
    </rPh>
    <phoneticPr fontId="18"/>
  </si>
  <si>
    <t>印刷・同関連業</t>
    <rPh sb="0" eb="2">
      <t>インサツ</t>
    </rPh>
    <rPh sb="3" eb="4">
      <t>ドウ</t>
    </rPh>
    <rPh sb="4" eb="6">
      <t>カンレン</t>
    </rPh>
    <rPh sb="6" eb="7">
      <t>ギョウ</t>
    </rPh>
    <phoneticPr fontId="19"/>
  </si>
  <si>
    <t>機械器具製造</t>
    <rPh sb="0" eb="2">
      <t>キカイ</t>
    </rPh>
    <rPh sb="2" eb="4">
      <t>キグ</t>
    </rPh>
    <rPh sb="4" eb="6">
      <t>セイゾウ</t>
    </rPh>
    <phoneticPr fontId="18"/>
  </si>
  <si>
    <t>機械器具製造業</t>
    <rPh sb="0" eb="2">
      <t>キカイ</t>
    </rPh>
    <rPh sb="2" eb="4">
      <t>キグ</t>
    </rPh>
    <rPh sb="4" eb="7">
      <t>セイゾウギョウ</t>
    </rPh>
    <phoneticPr fontId="18"/>
  </si>
  <si>
    <t>未公表を除く合計</t>
    <rPh sb="0" eb="3">
      <t>ミコウヒョウ</t>
    </rPh>
    <rPh sb="4" eb="5">
      <t>ノゾ</t>
    </rPh>
    <rPh sb="6" eb="8">
      <t>ゴウケイ</t>
    </rPh>
    <phoneticPr fontId="18"/>
  </si>
  <si>
    <t>（32）産業別製造業事業所数の構成（Ｐ76･77参照）</t>
  </si>
  <si>
    <t>（27）商業の推移（飲食店を除く）</t>
    <phoneticPr fontId="18"/>
  </si>
  <si>
    <t>（Ｐ69参照）</t>
  </si>
  <si>
    <t>（28）小売業の構成（Ｐ70･71参照）</t>
  </si>
  <si>
    <t>（24）民営事業所数及び従業者数の推移</t>
    <phoneticPr fontId="18"/>
  </si>
  <si>
    <t>（Ｐ66･67参照）</t>
  </si>
  <si>
    <t>（23）市別事業所数（民営）（Ｐ63参照）</t>
  </si>
  <si>
    <t>（30）従業者数の構成（Ｐ70･71参照）</t>
  </si>
  <si>
    <t>（29）卸売業事業所数の構成（Ｐ70･71参照）</t>
    <rPh sb="7" eb="10">
      <t>ジギョウショ</t>
    </rPh>
    <rPh sb="10" eb="11">
      <t>スウ</t>
    </rPh>
    <phoneticPr fontId="18"/>
  </si>
  <si>
    <t>（31）工業の推移（Ｐ74･75参照）</t>
  </si>
  <si>
    <t>（25）産業別民営事業所の割合（Ｐ66･67参照）</t>
    <rPh sb="7" eb="9">
      <t>ミンエイ</t>
    </rPh>
    <phoneticPr fontId="18"/>
  </si>
  <si>
    <t>（26）産業別民営従業者の割合（Ｐ66･67参照）</t>
    <rPh sb="7" eb="9">
      <t>ミンエイ</t>
    </rPh>
    <phoneticPr fontId="18"/>
  </si>
  <si>
    <t>　　　平成21年は、従業者数について公表されていない。</t>
    <rPh sb="3" eb="5">
      <t>ヘイセイ</t>
    </rPh>
    <rPh sb="7" eb="8">
      <t>ネン</t>
    </rPh>
    <rPh sb="10" eb="13">
      <t>ジュウギョウシャ</t>
    </rPh>
    <rPh sb="13" eb="14">
      <t>スウ</t>
    </rPh>
    <rPh sb="18" eb="20">
      <t>コウヒョウ</t>
    </rPh>
    <phoneticPr fontId="18"/>
  </si>
  <si>
    <t>21年</t>
    <rPh sb="2" eb="3">
      <t>ネン</t>
    </rPh>
    <phoneticPr fontId="18"/>
  </si>
  <si>
    <t>22年</t>
    <rPh sb="2" eb="3">
      <t>ネン</t>
    </rPh>
    <phoneticPr fontId="18"/>
  </si>
  <si>
    <t>平成24年2月１日現在</t>
    <rPh sb="6" eb="7">
      <t>ガツ</t>
    </rPh>
    <rPh sb="8" eb="9">
      <t>ニチ</t>
    </rPh>
    <rPh sb="9" eb="11">
      <t>ゲンザイ</t>
    </rPh>
    <phoneticPr fontId="18"/>
  </si>
  <si>
    <t>平成21年7月1日現在</t>
    <rPh sb="6" eb="7">
      <t>ガツ</t>
    </rPh>
    <rPh sb="8" eb="9">
      <t>ニチ</t>
    </rPh>
    <rPh sb="9" eb="11">
      <t>ゲンザイ</t>
    </rPh>
    <phoneticPr fontId="18"/>
  </si>
  <si>
    <t>資料：平成21年　経済センサス基礎調査</t>
    <rPh sb="9" eb="11">
      <t>ケイザイ</t>
    </rPh>
    <rPh sb="15" eb="17">
      <t>キソ</t>
    </rPh>
    <phoneticPr fontId="18"/>
  </si>
  <si>
    <t>：平成24年　経済センサス活動調査</t>
    <rPh sb="13" eb="15">
      <t>カツドウ</t>
    </rPh>
    <phoneticPr fontId="18"/>
  </si>
  <si>
    <t>(注1)事業内容等不詳の事業所を含む。</t>
    <rPh sb="4" eb="6">
      <t>ジギョウ</t>
    </rPh>
    <rPh sb="6" eb="9">
      <t>ナイヨウトウ</t>
    </rPh>
    <rPh sb="9" eb="11">
      <t>フショウ</t>
    </rPh>
    <rPh sb="12" eb="15">
      <t>ジギョウショ</t>
    </rPh>
    <rPh sb="16" eb="17">
      <t>フク</t>
    </rPh>
    <phoneticPr fontId="18"/>
  </si>
  <si>
    <t>事業所数
(注1）</t>
    <rPh sb="6" eb="7">
      <t>チュウ</t>
    </rPh>
    <phoneticPr fontId="18"/>
  </si>
  <si>
    <t>総数(単独・本所・支所)</t>
  </si>
  <si>
    <t>資料：平成24年経済センサス活動調査</t>
    <rPh sb="14" eb="16">
      <t>カツドウ</t>
    </rPh>
    <phoneticPr fontId="18"/>
  </si>
  <si>
    <t>（注）外国の会社及び法人でない団体を除く</t>
    <rPh sb="1" eb="2">
      <t>チュウ</t>
    </rPh>
    <phoneticPr fontId="18"/>
  </si>
  <si>
    <t>総　　　数
(S公務を除く）
(注）</t>
    <rPh sb="8" eb="10">
      <t>コウム</t>
    </rPh>
    <rPh sb="11" eb="12">
      <t>ノゾ</t>
    </rPh>
    <rPh sb="16" eb="17">
      <t>チュウ</t>
    </rPh>
    <phoneticPr fontId="18"/>
  </si>
  <si>
    <t>C
鉱業,採石業,砂利採取業</t>
    <rPh sb="5" eb="7">
      <t>サイセキ</t>
    </rPh>
    <rPh sb="7" eb="8">
      <t>ギョウ</t>
    </rPh>
    <rPh sb="9" eb="11">
      <t>ジャリ</t>
    </rPh>
    <rPh sb="11" eb="14">
      <t>サイシュギョウ</t>
    </rPh>
    <phoneticPr fontId="18"/>
  </si>
  <si>
    <t>F
電気・ガス・熱供給・水道業</t>
    <rPh sb="8" eb="9">
      <t>ネツ</t>
    </rPh>
    <rPh sb="9" eb="11">
      <t>キョウキュウ</t>
    </rPh>
    <rPh sb="12" eb="15">
      <t>スイドウギョウ</t>
    </rPh>
    <phoneticPr fontId="18"/>
  </si>
  <si>
    <t xml:space="preserve"> H
運輸業・郵便業</t>
    <rPh sb="7" eb="9">
      <t>ユウビン</t>
    </rPh>
    <rPh sb="9" eb="10">
      <t>ギョウ</t>
    </rPh>
    <phoneticPr fontId="18"/>
  </si>
  <si>
    <t>　I
卸売業・小売業</t>
    <rPh sb="5" eb="6">
      <t>ギョウ</t>
    </rPh>
    <rPh sb="9" eb="10">
      <t>ギョウ</t>
    </rPh>
    <phoneticPr fontId="18"/>
  </si>
  <si>
    <t>J
金融業・保険業</t>
    <rPh sb="4" eb="5">
      <t>ギョウ</t>
    </rPh>
    <rPh sb="6" eb="9">
      <t>ホケンギョウ</t>
    </rPh>
    <phoneticPr fontId="18"/>
  </si>
  <si>
    <t>K
不動産業・　　物品賃貸業</t>
    <rPh sb="9" eb="11">
      <t>ブッピン</t>
    </rPh>
    <rPh sb="11" eb="14">
      <t>チンタイギョウ</t>
    </rPh>
    <phoneticPr fontId="18"/>
  </si>
  <si>
    <t>G
情報通信業</t>
    <rPh sb="2" eb="4">
      <t>ジョウホウ</t>
    </rPh>
    <rPh sb="4" eb="7">
      <t>ツウシンギョウ</t>
    </rPh>
    <phoneticPr fontId="18"/>
  </si>
  <si>
    <t>L
学術研究,専門・技術サービス業</t>
    <rPh sb="2" eb="4">
      <t>ガクジュツ</t>
    </rPh>
    <rPh sb="4" eb="6">
      <t>ケンキュウ</t>
    </rPh>
    <rPh sb="7" eb="9">
      <t>センモン</t>
    </rPh>
    <rPh sb="10" eb="12">
      <t>ギジュツ</t>
    </rPh>
    <rPh sb="16" eb="17">
      <t>ギョウ</t>
    </rPh>
    <phoneticPr fontId="18"/>
  </si>
  <si>
    <t>M
宿泊業,飲食サービス業</t>
    <rPh sb="2" eb="4">
      <t>シュクハク</t>
    </rPh>
    <rPh sb="4" eb="5">
      <t>ギョウ</t>
    </rPh>
    <rPh sb="6" eb="8">
      <t>インショク</t>
    </rPh>
    <rPh sb="12" eb="13">
      <t>ギョウ</t>
    </rPh>
    <phoneticPr fontId="18"/>
  </si>
  <si>
    <t>N
生活関連サービス業,娯楽業</t>
    <rPh sb="2" eb="4">
      <t>セイカツ</t>
    </rPh>
    <rPh sb="4" eb="6">
      <t>カンレン</t>
    </rPh>
    <rPh sb="10" eb="11">
      <t>ギョウ</t>
    </rPh>
    <rPh sb="12" eb="15">
      <t>ゴラクギョウ</t>
    </rPh>
    <phoneticPr fontId="18"/>
  </si>
  <si>
    <t>O
教育,学習支援業</t>
    <rPh sb="2" eb="4">
      <t>キョウイク</t>
    </rPh>
    <rPh sb="5" eb="7">
      <t>ガクシュウ</t>
    </rPh>
    <rPh sb="7" eb="9">
      <t>シエン</t>
    </rPh>
    <rPh sb="9" eb="10">
      <t>ギョウ</t>
    </rPh>
    <phoneticPr fontId="18"/>
  </si>
  <si>
    <t>Q
複合サービス事業</t>
    <rPh sb="2" eb="4">
      <t>フクゴウ</t>
    </rPh>
    <rPh sb="8" eb="10">
      <t>ジギョウ</t>
    </rPh>
    <phoneticPr fontId="18"/>
  </si>
  <si>
    <t>R
サービス業
(他に分類されないもの）</t>
    <rPh sb="9" eb="10">
      <t>タ</t>
    </rPh>
    <rPh sb="11" eb="13">
      <t>ブンルイ</t>
    </rPh>
    <phoneticPr fontId="18"/>
  </si>
  <si>
    <t>(52）  字別、産業分類（大分類）別、民営事業所数及び従業者数                      　　　　　　　　　　　　</t>
    <rPh sb="20" eb="22">
      <t>ミンエイ</t>
    </rPh>
    <phoneticPr fontId="18"/>
  </si>
  <si>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18"/>
  </si>
  <si>
    <t>資料：平成24年 経済センサス活動調査</t>
    <rPh sb="9" eb="11">
      <t>ケイザイ</t>
    </rPh>
    <rPh sb="15" eb="17">
      <t>カツドウ</t>
    </rPh>
    <rPh sb="17" eb="19">
      <t>チョウサ</t>
    </rPh>
    <phoneticPr fontId="18"/>
  </si>
  <si>
    <t>資料：平成24年経済センサス活動調査</t>
    <rPh sb="8" eb="10">
      <t>ケイザイ</t>
    </rPh>
    <rPh sb="14" eb="16">
      <t>カツドウ</t>
    </rPh>
    <rPh sb="16" eb="18">
      <t>チョウサ</t>
    </rPh>
    <phoneticPr fontId="18"/>
  </si>
  <si>
    <t>従業者</t>
    <rPh sb="0" eb="3">
      <t>ジュウギョウシャ</t>
    </rPh>
    <phoneticPr fontId="18"/>
  </si>
  <si>
    <t>事業所</t>
    <rPh sb="0" eb="3">
      <t>ジギョウショ</t>
    </rPh>
    <phoneticPr fontId="18"/>
  </si>
  <si>
    <t>うち会社以外の法人</t>
    <rPh sb="4" eb="6">
      <t>イガイ</t>
    </rPh>
    <rPh sb="7" eb="9">
      <t>ホウジン</t>
    </rPh>
    <phoneticPr fontId="18"/>
  </si>
  <si>
    <t>(注)「外国の会社」を除く</t>
    <rPh sb="4" eb="6">
      <t>ガイコク</t>
    </rPh>
    <rPh sb="7" eb="9">
      <t>カイシャ</t>
    </rPh>
    <rPh sb="11" eb="12">
      <t>ノゾ</t>
    </rPh>
    <phoneticPr fontId="18"/>
  </si>
  <si>
    <t>運輸業・郵便業</t>
    <rPh sb="0" eb="2">
      <t>ウンユ</t>
    </rPh>
    <rPh sb="4" eb="6">
      <t>ユウビン</t>
    </rPh>
    <rPh sb="6" eb="7">
      <t>ギョウ</t>
    </rPh>
    <phoneticPr fontId="18"/>
  </si>
  <si>
    <t>情報通信業</t>
    <rPh sb="0" eb="2">
      <t>ジョウホウ</t>
    </rPh>
    <rPh sb="2" eb="5">
      <t>ツウシンギョウ</t>
    </rPh>
    <phoneticPr fontId="18"/>
  </si>
  <si>
    <t>生活関連サービス業・娯楽業</t>
    <rPh sb="0" eb="2">
      <t>セイカツ</t>
    </rPh>
    <rPh sb="2" eb="4">
      <t>カンレン</t>
    </rPh>
    <rPh sb="8" eb="9">
      <t>ギョウ</t>
    </rPh>
    <rPh sb="10" eb="13">
      <t>ゴラクギョウ</t>
    </rPh>
    <phoneticPr fontId="18"/>
  </si>
  <si>
    <t>複合サービス事業</t>
    <rPh sb="0" eb="2">
      <t>フクゴウ</t>
    </rPh>
    <rPh sb="6" eb="8">
      <t>ジギョウ</t>
    </rPh>
    <phoneticPr fontId="18"/>
  </si>
  <si>
    <t>サービス業(他に分類されないもの）</t>
    <rPh sb="4" eb="5">
      <t>ギョウ</t>
    </rPh>
    <rPh sb="6" eb="7">
      <t>ホカ</t>
    </rPh>
    <rPh sb="8" eb="10">
      <t>ブンルイ</t>
    </rPh>
    <phoneticPr fontId="18"/>
  </si>
  <si>
    <t>（53）  字別、経営組織(4区分）別事業所数及び従業者数（民営）         　　     　　　　　　　</t>
    <rPh sb="15" eb="17">
      <t>クブン</t>
    </rPh>
    <rPh sb="18" eb="19">
      <t>ベツ</t>
    </rPh>
    <phoneticPr fontId="18"/>
  </si>
  <si>
    <t>平成24年</t>
    <rPh sb="0" eb="2">
      <t>ヘイセイ</t>
    </rPh>
    <rPh sb="4" eb="5">
      <t>ネン</t>
    </rPh>
    <phoneticPr fontId="18"/>
  </si>
  <si>
    <t>公務(分類不能なもの）</t>
    <rPh sb="0" eb="2">
      <t>コウム</t>
    </rPh>
    <rPh sb="3" eb="5">
      <t>ブンルイ</t>
    </rPh>
    <rPh sb="5" eb="7">
      <t>フノウ</t>
    </rPh>
    <phoneticPr fontId="18"/>
  </si>
  <si>
    <t>不動産業・物品賃貸業</t>
    <rPh sb="0" eb="3">
      <t>フドウサン</t>
    </rPh>
    <rPh sb="3" eb="4">
      <t>ギョウ</t>
    </rPh>
    <rPh sb="5" eb="7">
      <t>ブッピン</t>
    </rPh>
    <rPh sb="7" eb="10">
      <t>チンタイギョウ</t>
    </rPh>
    <phoneticPr fontId="18"/>
  </si>
  <si>
    <t>資料：事業所・企業統計調査(～平成18年）</t>
    <rPh sb="15" eb="17">
      <t>ヘイセイ</t>
    </rPh>
    <rPh sb="19" eb="20">
      <t>ネン</t>
    </rPh>
    <phoneticPr fontId="18"/>
  </si>
  <si>
    <t>平成８年</t>
    <phoneticPr fontId="18"/>
  </si>
  <si>
    <t xml:space="preserve">（55）  産業分類（大分類）別、規模別民営事業所数及び従業者数 　　　　　　　        </t>
    <rPh sb="20" eb="22">
      <t>ミンエイ</t>
    </rPh>
    <phoneticPr fontId="18"/>
  </si>
  <si>
    <t>50人以上</t>
    <rPh sb="2" eb="3">
      <t>ニン</t>
    </rPh>
    <rPh sb="3" eb="5">
      <t>イジョウ</t>
    </rPh>
    <phoneticPr fontId="18"/>
  </si>
  <si>
    <t>鉱業,採石業,砂利採取業</t>
    <rPh sb="3" eb="5">
      <t>サイセキ</t>
    </rPh>
    <rPh sb="5" eb="6">
      <t>ギョウ</t>
    </rPh>
    <rPh sb="7" eb="9">
      <t>ジャリ</t>
    </rPh>
    <rPh sb="9" eb="12">
      <t>サイシュギョウ</t>
    </rPh>
    <phoneticPr fontId="18"/>
  </si>
  <si>
    <t>卸売業・小売業</t>
    <rPh sb="0" eb="2">
      <t>オロシウリ</t>
    </rPh>
    <rPh sb="2" eb="3">
      <t>ギョウ</t>
    </rPh>
    <rPh sb="4" eb="6">
      <t>コウリ</t>
    </rPh>
    <rPh sb="6" eb="7">
      <t>ギョウ</t>
    </rPh>
    <phoneticPr fontId="18"/>
  </si>
  <si>
    <t>：経済センサス        (平成21年～）</t>
    <rPh sb="1" eb="3">
      <t>ケイザイ</t>
    </rPh>
    <rPh sb="16" eb="18">
      <t>ヘイセイ</t>
    </rPh>
    <rPh sb="20" eb="21">
      <t>ネン</t>
    </rPh>
    <phoneticPr fontId="18"/>
  </si>
  <si>
    <t>出向・派遣のみ</t>
    <rPh sb="0" eb="2">
      <t>シュッコウ</t>
    </rPh>
    <rPh sb="3" eb="5">
      <t>ハケン</t>
    </rPh>
    <phoneticPr fontId="18"/>
  </si>
  <si>
    <t>従業者数
(注)</t>
    <rPh sb="0" eb="1">
      <t>ジュウ</t>
    </rPh>
    <rPh sb="1" eb="4">
      <t>ギョウシャスウ</t>
    </rPh>
    <rPh sb="6" eb="7">
      <t>チュウ</t>
    </rPh>
    <phoneticPr fontId="18"/>
  </si>
  <si>
    <t>う　　ち　　常　　　用　　　雇　　　用　　　者</t>
    <phoneticPr fontId="18"/>
  </si>
  <si>
    <t>総　　数
(注）</t>
    <rPh sb="6" eb="7">
      <t>チュウ</t>
    </rPh>
    <phoneticPr fontId="18"/>
  </si>
  <si>
    <t>(うち男)</t>
  </si>
  <si>
    <t>鉱業,採石業，砂利採取業</t>
    <rPh sb="3" eb="5">
      <t>サイセキ</t>
    </rPh>
    <rPh sb="5" eb="6">
      <t>ギョウ</t>
    </rPh>
    <rPh sb="7" eb="9">
      <t>ジャリ</t>
    </rPh>
    <rPh sb="9" eb="11">
      <t>サイシュ</t>
    </rPh>
    <rPh sb="11" eb="12">
      <t>ギョウ</t>
    </rPh>
    <phoneticPr fontId="18"/>
  </si>
  <si>
    <t>運輸業,郵便業</t>
    <rPh sb="4" eb="6">
      <t>ユウビン</t>
    </rPh>
    <rPh sb="6" eb="7">
      <t>ギョウ</t>
    </rPh>
    <phoneticPr fontId="18"/>
  </si>
  <si>
    <t>不  動  産  業,物品賃貸業</t>
    <rPh sb="11" eb="13">
      <t>ブッピン</t>
    </rPh>
    <rPh sb="13" eb="16">
      <t>チンタイギョウ</t>
    </rPh>
    <phoneticPr fontId="18"/>
  </si>
  <si>
    <t>生活関連サービス業､娯楽業</t>
    <rPh sb="0" eb="2">
      <t>セイカツ</t>
    </rPh>
    <rPh sb="2" eb="4">
      <t>カンレン</t>
    </rPh>
    <rPh sb="8" eb="9">
      <t>ギョウ</t>
    </rPh>
    <rPh sb="10" eb="13">
      <t>ゴラクギョウ</t>
    </rPh>
    <phoneticPr fontId="18"/>
  </si>
  <si>
    <t>複合サービス業</t>
    <rPh sb="0" eb="2">
      <t>フクゴウ</t>
    </rPh>
    <rPh sb="6" eb="7">
      <t>ギョウ</t>
    </rPh>
    <phoneticPr fontId="18"/>
  </si>
  <si>
    <t>(注）男女別の不詳を含む。</t>
    <rPh sb="1" eb="2">
      <t>チュウ</t>
    </rPh>
    <rPh sb="3" eb="6">
      <t>ダンジョベツ</t>
    </rPh>
    <rPh sb="7" eb="9">
      <t>フショウ</t>
    </rPh>
    <rPh sb="10" eb="11">
      <t>フク</t>
    </rPh>
    <phoneticPr fontId="18"/>
  </si>
  <si>
    <t>資料：平成24年 経済センサス活動調査</t>
    <rPh sb="7" eb="8">
      <t>ネン</t>
    </rPh>
    <rPh sb="9" eb="11">
      <t>ケイザイ</t>
    </rPh>
    <rPh sb="15" eb="17">
      <t>カツドウ</t>
    </rPh>
    <rPh sb="17" eb="19">
      <t>チョウサ</t>
    </rPh>
    <phoneticPr fontId="18"/>
  </si>
  <si>
    <t>情  報  通  信 業</t>
    <rPh sb="0" eb="1">
      <t>ジョウ</t>
    </rPh>
    <rPh sb="3" eb="4">
      <t>ホウ</t>
    </rPh>
    <rPh sb="6" eb="7">
      <t>ツウ</t>
    </rPh>
    <rPh sb="9" eb="10">
      <t>シン</t>
    </rPh>
    <rPh sb="11" eb="12">
      <t>ギョウ</t>
    </rPh>
    <phoneticPr fontId="18"/>
  </si>
  <si>
    <t>（23）平成24年 経済センサス活動調査</t>
    <rPh sb="4" eb="6">
      <t>ヘイセイ</t>
    </rPh>
    <rPh sb="8" eb="9">
      <t>ネン</t>
    </rPh>
    <rPh sb="10" eb="12">
      <t>ケイザイ</t>
    </rPh>
    <rPh sb="16" eb="18">
      <t>カツドウ</t>
    </rPh>
    <rPh sb="18" eb="20">
      <t>チョウサ</t>
    </rPh>
    <phoneticPr fontId="18"/>
  </si>
  <si>
    <t>13年</t>
    <rPh sb="2" eb="3">
      <t>ネン</t>
    </rPh>
    <phoneticPr fontId="18"/>
  </si>
  <si>
    <t>18年</t>
    <rPh sb="2" eb="3">
      <t>ネン</t>
    </rPh>
    <phoneticPr fontId="18"/>
  </si>
  <si>
    <t>農林漁業</t>
    <rPh sb="0" eb="2">
      <t>ノウリン</t>
    </rPh>
    <rPh sb="2" eb="4">
      <t>ギョギョウ</t>
    </rPh>
    <phoneticPr fontId="18"/>
  </si>
  <si>
    <t>割合</t>
    <rPh sb="0" eb="2">
      <t>ワリアイ</t>
    </rPh>
    <phoneticPr fontId="18"/>
  </si>
  <si>
    <t>産業別</t>
    <rPh sb="0" eb="2">
      <t>サンギョウ</t>
    </rPh>
    <rPh sb="2" eb="3">
      <t>ベツ</t>
    </rPh>
    <phoneticPr fontId="18"/>
  </si>
  <si>
    <t>総数</t>
    <rPh sb="0" eb="2">
      <t>ソウスウ</t>
    </rPh>
    <phoneticPr fontId="18"/>
  </si>
  <si>
    <t>24年</t>
    <phoneticPr fontId="18"/>
  </si>
  <si>
    <t>サービス業(他に分類されないもの）</t>
    <rPh sb="4" eb="5">
      <t>ギョウ</t>
    </rPh>
    <rPh sb="6" eb="7">
      <t>タ</t>
    </rPh>
    <rPh sb="8" eb="10">
      <t>ブンルイ</t>
    </rPh>
    <phoneticPr fontId="18"/>
  </si>
  <si>
    <t>OK</t>
    <phoneticPr fontId="18"/>
  </si>
  <si>
    <t>x</t>
    <phoneticPr fontId="18"/>
  </si>
  <si>
    <t>総数</t>
    <rPh sb="0" eb="2">
      <t>ソウスウ</t>
    </rPh>
    <phoneticPr fontId="18"/>
  </si>
  <si>
    <t>（62）  市部別、工業の概況（４人以上の事業所）（平成22年12月末現在）</t>
  </si>
  <si>
    <t>平成18年</t>
  </si>
  <si>
    <t>（注）事業所数は、従業者4人以上の数値である。</t>
    <phoneticPr fontId="18"/>
  </si>
  <si>
    <t xml:space="preserve">  与　総　額</t>
    <phoneticPr fontId="18"/>
  </si>
  <si>
    <t>ok</t>
    <phoneticPr fontId="18"/>
  </si>
  <si>
    <t>（50）民営事業所数及び従業者数</t>
    <phoneticPr fontId="18"/>
  </si>
  <si>
    <t>平成１３年</t>
    <phoneticPr fontId="18"/>
  </si>
  <si>
    <t>平成１８年</t>
    <phoneticPr fontId="18"/>
  </si>
  <si>
    <t>総数</t>
    <phoneticPr fontId="18"/>
  </si>
  <si>
    <t>（56）  産業（大分類）別、常用雇用者規模別従業者数</t>
    <phoneticPr fontId="18"/>
  </si>
  <si>
    <t>（59）  商業事業所の状況（飲食店を除く）（平成１９年６月１日現在）</t>
    <phoneticPr fontId="18"/>
  </si>
  <si>
    <t>１人当り　　　　　　　　　(ﾊﾟｰﾄ･ｱﾙﾊﾞｲﾄ等は　　　　８時間換算で算出)</t>
    <phoneticPr fontId="18"/>
  </si>
  <si>
    <t>卸売業</t>
    <phoneticPr fontId="18"/>
  </si>
  <si>
    <t>を除く</t>
    <phoneticPr fontId="18"/>
  </si>
  <si>
    <r>
      <t>平成</t>
    </r>
    <r>
      <rPr>
        <sz val="10"/>
        <rFont val="ＭＳ 明朝"/>
        <family val="1"/>
        <charset val="128"/>
      </rPr>
      <t>19</t>
    </r>
    <r>
      <rPr>
        <sz val="10"/>
        <rFont val="ＭＳ 明朝"/>
        <family val="1"/>
        <charset val="128"/>
      </rPr>
      <t>年</t>
    </r>
  </si>
  <si>
    <r>
      <t>平成</t>
    </r>
    <r>
      <rPr>
        <sz val="10"/>
        <rFont val="ＭＳ 明朝"/>
        <family val="1"/>
        <charset val="128"/>
      </rPr>
      <t>20</t>
    </r>
    <r>
      <rPr>
        <sz val="10"/>
        <rFont val="ＭＳ 明朝"/>
        <family val="1"/>
        <charset val="128"/>
      </rPr>
      <t>年</t>
    </r>
  </si>
  <si>
    <r>
      <t>平成</t>
    </r>
    <r>
      <rPr>
        <sz val="10"/>
        <rFont val="ＭＳ 明朝"/>
        <family val="1"/>
        <charset val="128"/>
      </rPr>
      <t>21</t>
    </r>
    <r>
      <rPr>
        <sz val="10"/>
        <rFont val="ＭＳ 明朝"/>
        <family val="1"/>
        <charset val="128"/>
      </rPr>
      <t>年</t>
    </r>
  </si>
  <si>
    <r>
      <t>平成</t>
    </r>
    <r>
      <rPr>
        <sz val="10"/>
        <rFont val="ＭＳ 明朝"/>
        <family val="1"/>
        <charset val="128"/>
      </rPr>
      <t>22</t>
    </r>
    <r>
      <rPr>
        <sz val="10"/>
        <rFont val="ＭＳ 明朝"/>
        <family val="1"/>
        <charset val="128"/>
      </rPr>
      <t>年</t>
    </r>
  </si>
  <si>
    <r>
      <t>平成</t>
    </r>
    <r>
      <rPr>
        <sz val="10"/>
        <rFont val="ＭＳ 明朝"/>
        <family val="1"/>
        <charset val="128"/>
      </rPr>
      <t>21</t>
    </r>
    <r>
      <rPr>
        <sz val="10"/>
        <rFont val="ＭＳ 明朝"/>
        <family val="1"/>
        <charset val="128"/>
      </rPr>
      <t>年</t>
    </r>
    <phoneticPr fontId="18"/>
  </si>
  <si>
    <r>
      <t>平成</t>
    </r>
    <r>
      <rPr>
        <sz val="10"/>
        <rFont val="ＭＳ 明朝"/>
        <family val="1"/>
        <charset val="128"/>
      </rPr>
      <t>22</t>
    </r>
    <r>
      <rPr>
        <sz val="10"/>
        <rFont val="ＭＳ 明朝"/>
        <family val="1"/>
        <charset val="128"/>
      </rPr>
      <t>年</t>
    </r>
    <phoneticPr fontId="18"/>
  </si>
  <si>
    <t>平成22年</t>
    <phoneticPr fontId="18"/>
  </si>
  <si>
    <t>20年</t>
    <rPh sb="2" eb="3">
      <t>ネン</t>
    </rPh>
    <phoneticPr fontId="18"/>
  </si>
  <si>
    <t>平成19年</t>
    <rPh sb="0" eb="2">
      <t>ヘイセイ</t>
    </rPh>
    <rPh sb="4" eb="5">
      <t>ネン</t>
    </rPh>
    <phoneticPr fontId="18"/>
  </si>
  <si>
    <t>ok</t>
    <phoneticPr fontId="18"/>
  </si>
  <si>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18"/>
  </si>
  <si>
    <t>A～B
農林漁業</t>
    <phoneticPr fontId="18"/>
  </si>
  <si>
    <t>第　　２　　次　　産　　業</t>
    <phoneticPr fontId="18"/>
  </si>
  <si>
    <t>D
建　設　業</t>
    <phoneticPr fontId="18"/>
  </si>
  <si>
    <t>E
製　造　業</t>
    <phoneticPr fontId="18"/>
  </si>
  <si>
    <t xml:space="preserve">P
医療･福祉　
</t>
    <phoneticPr fontId="18"/>
  </si>
  <si>
    <t>事業所</t>
    <phoneticPr fontId="18"/>
  </si>
  <si>
    <t>総　　数</t>
    <phoneticPr fontId="18"/>
  </si>
  <si>
    <t>仲　　間</t>
    <phoneticPr fontId="18"/>
  </si>
  <si>
    <t>安 波 茶</t>
    <phoneticPr fontId="18"/>
  </si>
  <si>
    <t>牧　　港</t>
    <phoneticPr fontId="18"/>
  </si>
  <si>
    <t>港　　川</t>
    <phoneticPr fontId="18"/>
  </si>
  <si>
    <t>城　　間</t>
    <phoneticPr fontId="18"/>
  </si>
  <si>
    <t>屋 富 祖</t>
    <phoneticPr fontId="18"/>
  </si>
  <si>
    <t>宮　　城</t>
    <phoneticPr fontId="18"/>
  </si>
  <si>
    <t>仲　　西</t>
    <phoneticPr fontId="18"/>
  </si>
  <si>
    <t>小　　湾</t>
    <phoneticPr fontId="18"/>
  </si>
  <si>
    <t>勢 理 客</t>
    <phoneticPr fontId="18"/>
  </si>
  <si>
    <t>内　　間</t>
    <phoneticPr fontId="18"/>
  </si>
  <si>
    <t>沢　　岻</t>
    <phoneticPr fontId="18"/>
  </si>
  <si>
    <t>経　　塚</t>
    <phoneticPr fontId="18"/>
  </si>
  <si>
    <t>前　　田</t>
    <phoneticPr fontId="18"/>
  </si>
  <si>
    <t>西　　原</t>
    <phoneticPr fontId="18"/>
  </si>
  <si>
    <t>当　　山</t>
    <phoneticPr fontId="18"/>
  </si>
  <si>
    <t>大　　平</t>
    <phoneticPr fontId="18"/>
  </si>
  <si>
    <t>西　　洲</t>
    <phoneticPr fontId="18"/>
  </si>
  <si>
    <t>民　　  　営</t>
    <phoneticPr fontId="18"/>
  </si>
  <si>
    <t>う  ち  個  人</t>
    <phoneticPr fontId="18"/>
  </si>
  <si>
    <t>う  ち  法  人</t>
    <phoneticPr fontId="18"/>
  </si>
  <si>
    <t>う ち 会 社</t>
    <phoneticPr fontId="18"/>
  </si>
  <si>
    <t>農林漁業</t>
    <phoneticPr fontId="18"/>
  </si>
  <si>
    <t>第３次産業</t>
    <phoneticPr fontId="18"/>
  </si>
  <si>
    <t>　</t>
    <phoneticPr fontId="18"/>
  </si>
  <si>
    <t>30　～49人</t>
    <phoneticPr fontId="18"/>
  </si>
  <si>
    <t>第２次産業</t>
    <phoneticPr fontId="18"/>
  </si>
  <si>
    <t>大    分    類</t>
    <phoneticPr fontId="18"/>
  </si>
  <si>
    <t>(うち男)</t>
    <phoneticPr fontId="18"/>
  </si>
  <si>
    <t>電気・ガス・</t>
    <phoneticPr fontId="18"/>
  </si>
  <si>
    <t>熱供給・水道業</t>
    <phoneticPr fontId="18"/>
  </si>
  <si>
    <t>金融・保険業</t>
    <phoneticPr fontId="18"/>
  </si>
  <si>
    <t>技術サービス業</t>
    <phoneticPr fontId="18"/>
  </si>
  <si>
    <t>資料：平成22年工業統計調査</t>
    <rPh sb="12" eb="14">
      <t>チョウサ</t>
    </rPh>
    <phoneticPr fontId="18"/>
  </si>
  <si>
    <t>経済センサス</t>
    <phoneticPr fontId="18"/>
  </si>
  <si>
    <t>那覇市</t>
    <phoneticPr fontId="18"/>
  </si>
  <si>
    <t>宜野湾市</t>
    <phoneticPr fontId="18"/>
  </si>
  <si>
    <t>石垣市</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</si>
  <si>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</si>
  <si>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</si>
  <si>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</si>
  <si>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</si>
  <si>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</si>
  <si>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</si>
  <si>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</si>
  <si>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</si>
  <si>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（51）本所・支所（３区分）経営組織別事業所数及び従業者数（民営）</t>
    <phoneticPr fontId="18"/>
  </si>
  <si>
    <t>浦添市</t>
    <phoneticPr fontId="18"/>
  </si>
  <si>
    <t>名護市</t>
    <phoneticPr fontId="18"/>
  </si>
  <si>
    <t>糸満市</t>
    <phoneticPr fontId="18"/>
  </si>
  <si>
    <t>沖縄市　</t>
    <phoneticPr fontId="18"/>
  </si>
  <si>
    <t>豊見城市</t>
    <phoneticPr fontId="18"/>
  </si>
  <si>
    <t>うるま市</t>
    <phoneticPr fontId="18"/>
  </si>
  <si>
    <t>宮古島市</t>
    <phoneticPr fontId="18"/>
  </si>
  <si>
    <t>南城市</t>
    <phoneticPr fontId="18"/>
  </si>
  <si>
    <t>平成１３年</t>
    <phoneticPr fontId="18"/>
  </si>
  <si>
    <t>平成１８年</t>
    <phoneticPr fontId="18"/>
  </si>
  <si>
    <t>平成21年</t>
    <phoneticPr fontId="18"/>
  </si>
  <si>
    <t>総数</t>
    <phoneticPr fontId="18"/>
  </si>
  <si>
    <t>農林漁業</t>
    <phoneticPr fontId="18"/>
  </si>
  <si>
    <t>第２次産業</t>
    <phoneticPr fontId="18"/>
  </si>
  <si>
    <t>第３次産業</t>
    <phoneticPr fontId="18"/>
  </si>
  <si>
    <t>　</t>
    <phoneticPr fontId="18"/>
  </si>
  <si>
    <t>30　～49人</t>
    <phoneticPr fontId="18"/>
  </si>
  <si>
    <t>第２次産業</t>
    <phoneticPr fontId="18"/>
  </si>
  <si>
    <t xml:space="preserve">（60）  産業中分類別、組織別商業事業所の状況（飲食店を除く）（平成１９年６月１日現在）                                     </t>
    <phoneticPr fontId="18"/>
  </si>
  <si>
    <t>有形固定資産</t>
    <phoneticPr fontId="18"/>
  </si>
  <si>
    <t>平成18年</t>
    <phoneticPr fontId="18"/>
  </si>
  <si>
    <r>
      <t>平成</t>
    </r>
    <r>
      <rPr>
        <sz val="10"/>
        <rFont val="ＭＳ 明朝"/>
        <family val="1"/>
        <charset val="128"/>
      </rPr>
      <t>19</t>
    </r>
    <r>
      <rPr>
        <sz val="10"/>
        <rFont val="ＭＳ 明朝"/>
        <family val="1"/>
        <charset val="128"/>
      </rPr>
      <t>年</t>
    </r>
    <phoneticPr fontId="18"/>
  </si>
  <si>
    <r>
      <t>平成</t>
    </r>
    <r>
      <rPr>
        <sz val="10"/>
        <rFont val="ＭＳ 明朝"/>
        <family val="1"/>
        <charset val="128"/>
      </rPr>
      <t>20</t>
    </r>
    <r>
      <rPr>
        <sz val="10"/>
        <rFont val="ＭＳ 明朝"/>
        <family val="1"/>
        <charset val="128"/>
      </rPr>
      <t>年</t>
    </r>
    <phoneticPr fontId="18"/>
  </si>
  <si>
    <t>資料：平成22年工業統計調査</t>
    <phoneticPr fontId="18"/>
  </si>
  <si>
    <t>x</t>
    <phoneticPr fontId="18"/>
  </si>
  <si>
    <t>はん用機械器具製造業</t>
    <phoneticPr fontId="18"/>
  </si>
  <si>
    <t>業務用機械器具製造業</t>
    <phoneticPr fontId="18"/>
  </si>
  <si>
    <t>資料：平成22年工業統計調査</t>
    <phoneticPr fontId="18"/>
  </si>
  <si>
    <t>　　　　　</t>
    <phoneticPr fontId="18"/>
  </si>
  <si>
    <t xml:space="preserve">（66）  産業中分類別、工業の概況 （平成22年12月末現在）     </t>
    <phoneticPr fontId="18"/>
  </si>
  <si>
    <t>中　　　　分　　　　類
(平成22年）</t>
    <phoneticPr fontId="18"/>
  </si>
  <si>
    <t>庫　額</t>
    <phoneticPr fontId="18"/>
  </si>
  <si>
    <t>半 製 品 及 び 仕 掛 品</t>
    <phoneticPr fontId="18"/>
  </si>
  <si>
    <t>印刷・関連産業</t>
    <phoneticPr fontId="18"/>
  </si>
  <si>
    <t>x</t>
    <phoneticPr fontId="18"/>
  </si>
  <si>
    <t>　　　 平成19年調査より製造業の実態を捉える為、「製造品出荷額等」「原材料使用額等」の定義を変更。</t>
    <phoneticPr fontId="18"/>
  </si>
  <si>
    <t xml:space="preserve">       </t>
    <phoneticPr fontId="18"/>
  </si>
  <si>
    <t>資料：平成22年工業統計調査</t>
    <phoneticPr fontId="18"/>
  </si>
  <si>
    <t>有形固定資産</t>
    <phoneticPr fontId="18"/>
  </si>
  <si>
    <r>
      <t>平成</t>
    </r>
    <r>
      <rPr>
        <sz val="10"/>
        <rFont val="ＭＳ 明朝"/>
        <family val="1"/>
        <charset val="128"/>
      </rPr>
      <t>21</t>
    </r>
    <r>
      <rPr>
        <sz val="10"/>
        <rFont val="ＭＳ 明朝"/>
        <family val="1"/>
        <charset val="128"/>
      </rPr>
      <t>年</t>
    </r>
    <phoneticPr fontId="18"/>
  </si>
  <si>
    <r>
      <t>平成</t>
    </r>
    <r>
      <rPr>
        <sz val="10"/>
        <rFont val="ＭＳ 明朝"/>
        <family val="1"/>
        <charset val="128"/>
      </rPr>
      <t>22</t>
    </r>
    <r>
      <rPr>
        <sz val="10"/>
        <rFont val="ＭＳ 明朝"/>
        <family val="1"/>
        <charset val="128"/>
      </rPr>
      <t>年</t>
    </r>
    <phoneticPr fontId="18"/>
  </si>
</sst>
</file>

<file path=xl/styles.xml><?xml version="1.0" encoding="utf-8"?>
<styleSheet xmlns="http://schemas.openxmlformats.org/spreadsheetml/2006/main">
  <numFmts count="22">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_ &quot;¥&quot;* #,##0_ ;_ &quot;¥&quot;* \-#,##0_ ;_ &quot;¥&quot;* \-_ ;_ @_ "/>
    <numFmt numFmtId="188" formatCode="#,##0.0_);[Red]\(#,##0.0\)"/>
    <numFmt numFmtId="189" formatCode="0.0%"/>
    <numFmt numFmtId="190" formatCode="&quot;r&quot;#,##0_ "/>
    <numFmt numFmtId="191" formatCode="\(#,##0\)\ "/>
    <numFmt numFmtId="192" formatCode="0.00_);[Red]\(0.00\)"/>
    <numFmt numFmtId="193" formatCode="#,##0&quot; &quot;"/>
    <numFmt numFmtId="194" formatCode="#,###&quot;(-) &quot;"/>
    <numFmt numFmtId="195" formatCode="_ #,##0_ ;_ \-#,##0_ ;\(\-\)_ ;_ @_ "/>
    <numFmt numFmtId="196" formatCode="&quot;¥&quot;#,##0;[Red]&quot;\-&quot;#,##0"/>
  </numFmts>
  <fonts count="36">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b/>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b/>
      <sz val="11"/>
      <name val="ＭＳ 明朝"/>
      <family val="1"/>
      <charset val="128"/>
    </font>
    <font>
      <sz val="10"/>
      <color indexed="9"/>
      <name val="ＭＳ 明朝"/>
      <family val="1"/>
      <charset val="128"/>
    </font>
    <font>
      <b/>
      <sz val="10"/>
      <color indexed="9"/>
      <name val="ＭＳ 明朝"/>
      <family val="1"/>
      <charset val="128"/>
    </font>
    <font>
      <sz val="10"/>
      <color indexed="10"/>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8"/>
      <name val="ＭＳ 明朝"/>
      <family val="1"/>
      <charset val="128"/>
    </font>
    <font>
      <b/>
      <sz val="9"/>
      <color indexed="81"/>
      <name val="ＭＳ Ｐゴシック"/>
      <family val="3"/>
      <charset val="128"/>
    </font>
    <font>
      <b/>
      <sz val="9"/>
      <name val="ＭＳ 明朝"/>
      <family val="1"/>
      <charset val="128"/>
    </font>
    <font>
      <b/>
      <sz val="8"/>
      <name val="ＭＳ 明朝"/>
      <family val="1"/>
      <charset val="128"/>
    </font>
    <font>
      <u/>
      <sz val="10"/>
      <color indexed="10"/>
      <name val="ＭＳ 明朝"/>
      <family val="1"/>
      <charset val="128"/>
    </font>
    <font>
      <u/>
      <sz val="8"/>
      <color indexed="10"/>
      <name val="ＭＳ 明朝"/>
      <family val="1"/>
      <charset val="128"/>
    </font>
    <font>
      <u/>
      <sz val="6"/>
      <color indexed="10"/>
      <name val="ＭＳ 明朝"/>
      <family val="1"/>
      <charset val="128"/>
    </font>
    <font>
      <sz val="10"/>
      <color indexed="10"/>
      <name val="ＭＳ 明朝"/>
      <family val="1"/>
      <charset val="128"/>
    </font>
    <font>
      <b/>
      <sz val="10"/>
      <color indexed="10"/>
      <name val="ＭＳ 明朝"/>
      <family val="1"/>
      <charset val="128"/>
    </font>
    <font>
      <b/>
      <u/>
      <sz val="10"/>
      <color indexed="10"/>
      <name val="ＭＳ 明朝"/>
      <family val="1"/>
      <charset val="128"/>
    </font>
    <font>
      <sz val="6"/>
      <color indexed="10"/>
      <name val="ＭＳ 明朝"/>
      <family val="1"/>
      <charset val="128"/>
    </font>
    <font>
      <u/>
      <sz val="10"/>
      <color indexed="10"/>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s>
  <fills count="3">
    <fill>
      <patternFill patternType="none"/>
    </fill>
    <fill>
      <patternFill patternType="gray125"/>
    </fill>
    <fill>
      <patternFill patternType="solid">
        <fgColor indexed="47"/>
        <bgColor indexed="64"/>
      </patternFill>
    </fill>
  </fills>
  <borders count="142">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right/>
      <top style="thin">
        <color indexed="8"/>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medium">
        <color indexed="64"/>
      </bottom>
      <diagonal/>
    </border>
    <border>
      <left style="thin">
        <color indexed="64"/>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thin">
        <color indexed="64"/>
      </right>
      <top/>
      <bottom style="medium">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right style="thin">
        <color indexed="64"/>
      </right>
      <top style="medium">
        <color indexed="8"/>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8"/>
      </left>
      <right style="thin">
        <color indexed="8"/>
      </right>
      <top style="medium">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bottom style="thin">
        <color indexed="8"/>
      </bottom>
      <diagonal/>
    </border>
    <border>
      <left style="medium">
        <color indexed="8"/>
      </left>
      <right style="thin">
        <color indexed="64"/>
      </right>
      <top style="thin">
        <color indexed="8"/>
      </top>
      <bottom style="thin">
        <color indexed="8"/>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8"/>
      </right>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right style="medium">
        <color indexed="8"/>
      </right>
      <top style="medium">
        <color indexed="64"/>
      </top>
      <bottom style="thin">
        <color indexed="8"/>
      </bottom>
      <diagonal/>
    </border>
    <border>
      <left/>
      <right style="medium">
        <color indexed="8"/>
      </right>
      <top/>
      <bottom style="thin">
        <color indexed="64"/>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s>
  <cellStyleXfs count="10">
    <xf numFmtId="0" fontId="0" fillId="0" borderId="0">
      <alignment vertical="center"/>
    </xf>
    <xf numFmtId="9" fontId="17" fillId="0" borderId="0" applyFont="0" applyFill="0" applyBorder="0" applyAlignment="0" applyProtection="0">
      <alignment vertical="center"/>
    </xf>
    <xf numFmtId="38" fontId="17" fillId="0" borderId="0" applyFill="0" applyBorder="0" applyProtection="0">
      <alignment vertical="center"/>
    </xf>
    <xf numFmtId="9" fontId="17" fillId="0" borderId="0" applyFill="0" applyBorder="0" applyProtection="0">
      <alignment vertical="center"/>
    </xf>
    <xf numFmtId="38" fontId="34" fillId="0" borderId="0" applyFont="0" applyFill="0" applyBorder="0" applyAlignment="0" applyProtection="0"/>
    <xf numFmtId="38" fontId="17" fillId="0" borderId="0" applyFill="0" applyBorder="0" applyProtection="0">
      <alignment vertical="center"/>
    </xf>
    <xf numFmtId="196" fontId="17" fillId="0" borderId="0" applyFill="0" applyBorder="0" applyProtection="0">
      <alignment vertical="center"/>
    </xf>
    <xf numFmtId="196" fontId="17" fillId="0" borderId="0" applyFill="0" applyBorder="0" applyProtection="0">
      <alignment vertical="center"/>
    </xf>
    <xf numFmtId="0" fontId="34" fillId="0" borderId="0"/>
    <xf numFmtId="0" fontId="35" fillId="0" borderId="0"/>
  </cellStyleXfs>
  <cellXfs count="1014">
    <xf numFmtId="0" fontId="0" fillId="0" borderId="0" xfId="0">
      <alignment vertical="center"/>
    </xf>
    <xf numFmtId="0" fontId="0" fillId="0" borderId="0" xfId="0" applyAlignment="1">
      <alignment vertical="center"/>
    </xf>
    <xf numFmtId="0" fontId="2" fillId="0" borderId="0" xfId="0" applyFont="1" applyBorder="1" applyAlignment="1">
      <alignment vertical="center"/>
    </xf>
    <xf numFmtId="0" fontId="2" fillId="0" borderId="0" xfId="0" applyFont="1" applyAlignment="1">
      <alignment vertical="center"/>
    </xf>
    <xf numFmtId="0" fontId="0" fillId="0" borderId="0" xfId="0" applyFont="1" applyAlignment="1">
      <alignment horizontal="righ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176" fontId="2" fillId="0" borderId="4" xfId="0" applyNumberFormat="1" applyFont="1" applyFill="1" applyBorder="1" applyAlignment="1">
      <alignment horizontal="right" vertical="center"/>
    </xf>
    <xf numFmtId="177" fontId="2" fillId="0" borderId="5" xfId="0" applyNumberFormat="1" applyFont="1" applyFill="1" applyBorder="1" applyAlignment="1">
      <alignment horizontal="right" vertical="center"/>
    </xf>
    <xf numFmtId="176" fontId="2" fillId="0" borderId="6"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2" fillId="0" borderId="0" xfId="0" applyFont="1" applyBorder="1" applyAlignment="1">
      <alignment horizontal="left" vertical="center"/>
    </xf>
    <xf numFmtId="178" fontId="2" fillId="0" borderId="0" xfId="0" applyNumberFormat="1" applyFont="1" applyBorder="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ill="1" applyBorder="1" applyAlignment="1">
      <alignment vertical="center"/>
    </xf>
    <xf numFmtId="0" fontId="0" fillId="0" borderId="0" xfId="0" applyFont="1" applyAlignment="1">
      <alignment horizontal="right" vertical="top" indent="1"/>
    </xf>
    <xf numFmtId="176" fontId="2" fillId="0" borderId="4" xfId="0" applyNumberFormat="1" applyFont="1" applyFill="1" applyBorder="1" applyAlignment="1">
      <alignment horizontal="right" vertical="center" shrinkToFit="1"/>
    </xf>
    <xf numFmtId="176" fontId="2" fillId="0" borderId="5" xfId="2" applyNumberFormat="1" applyFont="1" applyFill="1" applyBorder="1" applyAlignment="1" applyProtection="1">
      <alignment horizontal="right" vertical="center" shrinkToFit="1"/>
    </xf>
    <xf numFmtId="176" fontId="0" fillId="0" borderId="6" xfId="0" applyNumberFormat="1" applyFont="1" applyFill="1" applyBorder="1" applyAlignment="1">
      <alignment horizontal="right" vertical="center"/>
    </xf>
    <xf numFmtId="179" fontId="0" fillId="0" borderId="0" xfId="2" applyNumberFormat="1" applyFont="1" applyFill="1" applyBorder="1" applyAlignment="1" applyProtection="1">
      <alignment horizontal="right" vertical="center" indent="1"/>
    </xf>
    <xf numFmtId="176" fontId="2" fillId="0" borderId="6" xfId="0" applyNumberFormat="1" applyFont="1" applyFill="1" applyBorder="1" applyAlignment="1">
      <alignment horizontal="right" vertical="center" shrinkToFit="1"/>
    </xf>
    <xf numFmtId="179" fontId="0" fillId="0" borderId="0" xfId="0" applyNumberFormat="1" applyFill="1" applyBorder="1" applyAlignment="1">
      <alignment horizontal="right" vertical="center"/>
    </xf>
    <xf numFmtId="0" fontId="0" fillId="0" borderId="0" xfId="0" applyFont="1" applyAlignment="1">
      <alignment horizontal="left" vertical="center"/>
    </xf>
    <xf numFmtId="0" fontId="0" fillId="0" borderId="0" xfId="0" applyFont="1">
      <alignment vertical="center"/>
    </xf>
    <xf numFmtId="0" fontId="0" fillId="0" borderId="0" xfId="0" applyBorder="1" applyAlignment="1">
      <alignment vertical="center"/>
    </xf>
    <xf numFmtId="179" fontId="2" fillId="0" borderId="4" xfId="0" applyNumberFormat="1" applyFont="1" applyFill="1" applyBorder="1" applyAlignment="1">
      <alignment horizontal="right" vertical="center"/>
    </xf>
    <xf numFmtId="179" fontId="2" fillId="0" borderId="5"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6" xfId="0" applyNumberForma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top"/>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0" fontId="0" fillId="0" borderId="4" xfId="0" applyFont="1" applyFill="1" applyBorder="1" applyAlignment="1">
      <alignment horizontal="center" vertical="center"/>
    </xf>
    <xf numFmtId="179" fontId="0" fillId="0" borderId="0" xfId="0" applyNumberFormat="1" applyFont="1" applyFill="1" applyBorder="1" applyAlignment="1">
      <alignment vertical="center" shrinkToFit="1"/>
    </xf>
    <xf numFmtId="0" fontId="0" fillId="0" borderId="6" xfId="0" applyFont="1" applyFill="1" applyBorder="1" applyAlignment="1">
      <alignment horizontal="center" vertical="center"/>
    </xf>
    <xf numFmtId="179" fontId="0" fillId="0" borderId="15"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vertical="center"/>
    </xf>
    <xf numFmtId="0" fontId="0" fillId="0" borderId="4" xfId="0" applyFont="1" applyFill="1" applyBorder="1" applyAlignment="1">
      <alignment horizontal="center" vertical="center" shrinkToFit="1"/>
    </xf>
    <xf numFmtId="180" fontId="0" fillId="0" borderId="4" xfId="0" applyNumberFormat="1" applyFont="1" applyFill="1" applyBorder="1" applyAlignment="1">
      <alignment horizontal="right" vertical="center"/>
    </xf>
    <xf numFmtId="181" fontId="0" fillId="0" borderId="5" xfId="0" applyNumberFormat="1" applyFont="1" applyFill="1" applyBorder="1" applyAlignment="1">
      <alignment horizontal="right" vertical="center"/>
    </xf>
    <xf numFmtId="182" fontId="0" fillId="0" borderId="5" xfId="0" applyNumberFormat="1" applyFont="1" applyFill="1" applyBorder="1" applyAlignment="1">
      <alignment horizontal="right" vertical="center"/>
    </xf>
    <xf numFmtId="180" fontId="0" fillId="0" borderId="5" xfId="0" applyNumberFormat="1" applyFont="1" applyFill="1" applyBorder="1" applyAlignment="1">
      <alignment horizontal="right" vertical="center"/>
    </xf>
    <xf numFmtId="182" fontId="0" fillId="0" borderId="21" xfId="0" applyNumberFormat="1" applyFont="1" applyFill="1" applyBorder="1" applyAlignment="1">
      <alignment horizontal="righ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0" fontId="0" fillId="0" borderId="15" xfId="0" applyFont="1" applyFill="1" applyBorder="1" applyAlignment="1">
      <alignment horizontal="center" vertical="center"/>
    </xf>
    <xf numFmtId="180" fontId="0" fillId="0" borderId="15" xfId="0" applyNumberFormat="1" applyFont="1" applyFill="1" applyBorder="1" applyAlignment="1">
      <alignment horizontal="right" vertical="center"/>
    </xf>
    <xf numFmtId="181" fontId="0" fillId="0" borderId="7" xfId="0" applyNumberFormat="1" applyFont="1" applyFill="1" applyBorder="1" applyAlignment="1">
      <alignment horizontal="right" vertical="center"/>
    </xf>
    <xf numFmtId="182" fontId="0" fillId="0" borderId="7" xfId="0" applyNumberFormat="1" applyFont="1" applyFill="1" applyBorder="1" applyAlignment="1">
      <alignment horizontal="right" vertical="center"/>
    </xf>
    <xf numFmtId="180" fontId="0" fillId="0" borderId="7"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right" vertical="center"/>
    </xf>
    <xf numFmtId="0" fontId="9" fillId="0" borderId="0" xfId="0" applyFont="1" applyAlignment="1">
      <alignment vertical="center"/>
    </xf>
    <xf numFmtId="0" fontId="9" fillId="0" borderId="0" xfId="0" applyFont="1" applyFill="1" applyAlignment="1">
      <alignment horizontal="right" vertical="center"/>
    </xf>
    <xf numFmtId="176" fontId="10" fillId="0" borderId="4" xfId="0" applyNumberFormat="1" applyFont="1" applyFill="1" applyBorder="1" applyAlignment="1">
      <alignment horizontal="right"/>
    </xf>
    <xf numFmtId="180" fontId="10" fillId="0" borderId="5" xfId="0" applyNumberFormat="1" applyFont="1" applyFill="1" applyBorder="1" applyAlignment="1">
      <alignment horizontal="right"/>
    </xf>
    <xf numFmtId="183" fontId="10" fillId="0" borderId="0" xfId="0" applyNumberFormat="1" applyFont="1" applyFill="1" applyBorder="1" applyAlignment="1">
      <alignment horizontal="right"/>
    </xf>
    <xf numFmtId="180" fontId="10" fillId="0" borderId="0" xfId="0" applyNumberFormat="1" applyFont="1" applyFill="1" applyBorder="1" applyAlignment="1">
      <alignment horizontal="right"/>
    </xf>
    <xf numFmtId="178" fontId="10" fillId="0" borderId="0" xfId="0" applyNumberFormat="1" applyFont="1" applyFill="1" applyBorder="1" applyAlignment="1">
      <alignment horizontal="right"/>
    </xf>
    <xf numFmtId="180" fontId="2" fillId="0" borderId="0" xfId="0" applyNumberFormat="1" applyFont="1" applyFill="1" applyBorder="1" applyAlignment="1">
      <alignment horizontal="right"/>
    </xf>
    <xf numFmtId="179" fontId="10" fillId="0" borderId="0" xfId="0" applyNumberFormat="1" applyFont="1" applyFill="1" applyBorder="1" applyAlignment="1">
      <alignment horizontal="right" shrinkToFit="1"/>
    </xf>
    <xf numFmtId="179" fontId="10" fillId="0" borderId="5" xfId="0" applyNumberFormat="1" applyFont="1" applyFill="1" applyBorder="1" applyAlignment="1">
      <alignment horizontal="right" shrinkToFit="1"/>
    </xf>
    <xf numFmtId="179" fontId="10" fillId="0" borderId="21" xfId="0" applyNumberFormat="1" applyFont="1" applyFill="1" applyBorder="1" applyAlignment="1">
      <alignment horizontal="right" shrinkToFit="1"/>
    </xf>
    <xf numFmtId="176" fontId="9" fillId="0" borderId="6" xfId="0" applyNumberFormat="1" applyFont="1" applyFill="1" applyBorder="1" applyAlignment="1">
      <alignment horizontal="right" vertical="center"/>
    </xf>
    <xf numFmtId="180" fontId="9" fillId="0" borderId="0" xfId="0" applyNumberFormat="1" applyFont="1" applyFill="1" applyBorder="1" applyAlignment="1">
      <alignment horizontal="right" vertical="center"/>
    </xf>
    <xf numFmtId="183" fontId="9" fillId="0" borderId="0"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9" fontId="9" fillId="0" borderId="0" xfId="0" applyNumberFormat="1" applyFont="1" applyFill="1" applyBorder="1" applyAlignment="1">
      <alignment horizontal="right" vertical="center" shrinkToFit="1"/>
    </xf>
    <xf numFmtId="179" fontId="9" fillId="0" borderId="22" xfId="0" applyNumberFormat="1" applyFont="1" applyFill="1" applyBorder="1" applyAlignment="1">
      <alignment horizontal="right" vertical="center" shrinkToFit="1"/>
    </xf>
    <xf numFmtId="176" fontId="10" fillId="0" borderId="6"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3" fontId="10" fillId="0" borderId="0"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shrinkToFit="1"/>
    </xf>
    <xf numFmtId="179" fontId="10" fillId="0" borderId="22" xfId="0" applyNumberFormat="1" applyFont="1" applyFill="1" applyBorder="1" applyAlignment="1">
      <alignment horizontal="right" vertical="center" shrinkToFit="1"/>
    </xf>
    <xf numFmtId="179" fontId="9" fillId="0" borderId="0" xfId="0" applyNumberFormat="1" applyFont="1" applyFill="1" applyBorder="1" applyAlignment="1">
      <alignment horizontal="right" vertical="center"/>
    </xf>
    <xf numFmtId="184" fontId="9" fillId="0" borderId="0" xfId="0" applyNumberFormat="1" applyFont="1" applyFill="1" applyBorder="1" applyAlignment="1">
      <alignment horizontal="right"/>
    </xf>
    <xf numFmtId="178" fontId="9" fillId="0" borderId="0" xfId="0" applyNumberFormat="1" applyFont="1" applyFill="1" applyBorder="1" applyAlignment="1">
      <alignment horizontal="right"/>
    </xf>
    <xf numFmtId="0" fontId="9" fillId="0" borderId="0" xfId="0" applyFont="1" applyFill="1" applyBorder="1">
      <alignment vertical="center"/>
    </xf>
    <xf numFmtId="180" fontId="9" fillId="0" borderId="0" xfId="0" applyNumberFormat="1" applyFont="1" applyFill="1">
      <alignment vertical="center"/>
    </xf>
    <xf numFmtId="176" fontId="9" fillId="0" borderId="0" xfId="0" applyNumberFormat="1" applyFont="1" applyFill="1" applyBorder="1" applyAlignment="1">
      <alignment horizontal="right" vertical="center"/>
    </xf>
    <xf numFmtId="180" fontId="9" fillId="0" borderId="22"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185" fontId="10" fillId="0" borderId="0" xfId="0" applyNumberFormat="1" applyFont="1" applyFill="1" applyBorder="1" applyAlignment="1">
      <alignment horizontal="right" vertical="center" shrinkToFit="1"/>
    </xf>
    <xf numFmtId="186" fontId="9" fillId="0" borderId="0" xfId="0" applyNumberFormat="1" applyFont="1" applyFill="1" applyBorder="1" applyAlignment="1">
      <alignment horizontal="right" vertical="center"/>
    </xf>
    <xf numFmtId="185" fontId="9" fillId="0" borderId="0" xfId="0" applyNumberFormat="1" applyFont="1" applyFill="1" applyBorder="1" applyAlignment="1">
      <alignment horizontal="right" vertical="center" shrinkToFit="1"/>
    </xf>
    <xf numFmtId="176" fontId="9" fillId="0" borderId="15" xfId="0" applyNumberFormat="1" applyFont="1" applyFill="1" applyBorder="1" applyAlignment="1">
      <alignment horizontal="right" vertical="center"/>
    </xf>
    <xf numFmtId="180" fontId="9" fillId="0" borderId="7" xfId="0" applyNumberFormat="1" applyFont="1" applyFill="1" applyBorder="1" applyAlignment="1">
      <alignment horizontal="right" vertical="center"/>
    </xf>
    <xf numFmtId="183" fontId="9" fillId="0" borderId="7"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9" fontId="9" fillId="0" borderId="7" xfId="0" applyNumberFormat="1" applyFont="1" applyFill="1" applyBorder="1" applyAlignment="1">
      <alignment horizontal="right" vertical="center" shrinkToFit="1"/>
    </xf>
    <xf numFmtId="185" fontId="9" fillId="0" borderId="7" xfId="0" applyNumberFormat="1" applyFont="1" applyFill="1" applyBorder="1" applyAlignment="1">
      <alignment horizontal="right" vertical="center" shrinkToFit="1"/>
    </xf>
    <xf numFmtId="179" fontId="9" fillId="0" borderId="23" xfId="0" applyNumberFormat="1" applyFont="1" applyFill="1" applyBorder="1" applyAlignment="1">
      <alignment horizontal="right" vertical="center" shrinkToFit="1"/>
    </xf>
    <xf numFmtId="179" fontId="10" fillId="0" borderId="5" xfId="0" applyNumberFormat="1" applyFont="1" applyFill="1" applyBorder="1" applyAlignment="1">
      <alignment horizontal="right" indent="1" shrinkToFit="1"/>
    </xf>
    <xf numFmtId="179" fontId="10" fillId="0" borderId="5" xfId="0" applyNumberFormat="1" applyFont="1" applyFill="1" applyBorder="1" applyAlignment="1">
      <alignment horizontal="right"/>
    </xf>
    <xf numFmtId="179" fontId="10" fillId="0" borderId="21" xfId="0" applyNumberFormat="1" applyFont="1" applyFill="1" applyBorder="1" applyAlignment="1">
      <alignment horizontal="right" indent="1"/>
    </xf>
    <xf numFmtId="179" fontId="9" fillId="0" borderId="0" xfId="0" applyNumberFormat="1" applyFont="1" applyFill="1" applyBorder="1" applyAlignment="1">
      <alignment horizontal="right" vertical="center" indent="1" shrinkToFit="1"/>
    </xf>
    <xf numFmtId="179" fontId="9" fillId="0" borderId="22" xfId="0" applyNumberFormat="1" applyFont="1" applyFill="1" applyBorder="1" applyAlignment="1">
      <alignment horizontal="right" vertical="center" indent="1"/>
    </xf>
    <xf numFmtId="179" fontId="10" fillId="0" borderId="0"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xf>
    <xf numFmtId="179" fontId="10" fillId="0" borderId="22"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xf>
    <xf numFmtId="179" fontId="9" fillId="0" borderId="23" xfId="0" applyNumberFormat="1" applyFont="1" applyFill="1" applyBorder="1" applyAlignment="1">
      <alignment horizontal="right" vertical="center" indent="1"/>
    </xf>
    <xf numFmtId="0" fontId="0" fillId="0" borderId="0" xfId="0" applyFont="1" applyAlignment="1">
      <alignment horizontal="right" vertical="center" indent="1"/>
    </xf>
    <xf numFmtId="0" fontId="0" fillId="0" borderId="0" xfId="0" applyNumberFormat="1" applyFont="1">
      <alignment vertical="center"/>
    </xf>
    <xf numFmtId="0" fontId="0" fillId="0" borderId="20" xfId="0" applyFont="1" applyFill="1" applyBorder="1" applyAlignment="1">
      <alignment horizontal="left" vertical="center"/>
    </xf>
    <xf numFmtId="0" fontId="0" fillId="0" borderId="27" xfId="0" applyFont="1" applyFill="1" applyBorder="1">
      <alignment vertical="center"/>
    </xf>
    <xf numFmtId="0" fontId="0" fillId="0" borderId="3" xfId="0" applyFont="1" applyFill="1" applyBorder="1">
      <alignment vertical="center"/>
    </xf>
    <xf numFmtId="0" fontId="0" fillId="0" borderId="13" xfId="0" applyFont="1" applyFill="1" applyBorder="1">
      <alignment vertical="center"/>
    </xf>
    <xf numFmtId="0" fontId="0" fillId="0" borderId="25" xfId="0" applyFont="1" applyFill="1" applyBorder="1">
      <alignment vertical="center"/>
    </xf>
    <xf numFmtId="0" fontId="0" fillId="0" borderId="29" xfId="0" applyFont="1" applyFill="1" applyBorder="1">
      <alignment vertical="center"/>
    </xf>
    <xf numFmtId="0" fontId="0" fillId="0" borderId="3" xfId="0" applyFont="1" applyBorder="1" applyAlignment="1">
      <alignment horizontal="center" vertical="center"/>
    </xf>
    <xf numFmtId="0" fontId="0" fillId="0" borderId="0" xfId="0" applyBorder="1" applyAlignment="1">
      <alignment horizontal="justify" vertical="center"/>
    </xf>
    <xf numFmtId="178" fontId="2" fillId="0" borderId="0" xfId="0" applyNumberFormat="1" applyFont="1" applyFill="1" applyBorder="1" applyAlignment="1">
      <alignment vertical="center"/>
    </xf>
    <xf numFmtId="178" fontId="0" fillId="0" borderId="0" xfId="0" applyNumberFormat="1" applyFont="1" applyFill="1" applyBorder="1" applyAlignment="1">
      <alignment horizontal="right" vertical="center" indent="1"/>
    </xf>
    <xf numFmtId="178" fontId="0" fillId="0" borderId="0" xfId="0" applyNumberFormat="1" applyFont="1" applyFill="1" applyBorder="1" applyAlignment="1">
      <alignment vertical="center"/>
    </xf>
    <xf numFmtId="0" fontId="2" fillId="0" borderId="0" xfId="0" applyFont="1">
      <alignment vertical="center"/>
    </xf>
    <xf numFmtId="0" fontId="0" fillId="0" borderId="28" xfId="0" applyFont="1" applyBorder="1" applyAlignment="1">
      <alignment horizontal="center" vertical="center"/>
    </xf>
    <xf numFmtId="0" fontId="0" fillId="0" borderId="9" xfId="0" applyFont="1" applyBorder="1" applyAlignment="1">
      <alignment horizontal="center"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179" fontId="2" fillId="0" borderId="7" xfId="0" applyNumberFormat="1" applyFont="1" applyFill="1" applyBorder="1" applyAlignment="1">
      <alignment horizontal="right" vertical="center"/>
    </xf>
    <xf numFmtId="0" fontId="0" fillId="0" borderId="0" xfId="0" applyFont="1" applyFill="1" applyAlignment="1">
      <alignment vertical="center"/>
    </xf>
    <xf numFmtId="0" fontId="0" fillId="0" borderId="0" xfId="0" applyFont="1" applyFill="1">
      <alignment vertical="center"/>
    </xf>
    <xf numFmtId="0" fontId="2" fillId="0" borderId="0" xfId="0" applyFont="1" applyFill="1" applyAlignment="1">
      <alignment vertical="center"/>
    </xf>
    <xf numFmtId="0" fontId="0" fillId="0" borderId="0" xfId="0" applyFont="1" applyFill="1" applyAlignment="1">
      <alignment horizontal="right" vertical="center"/>
    </xf>
    <xf numFmtId="0" fontId="0" fillId="0" borderId="16" xfId="0" applyFont="1" applyFill="1" applyBorder="1">
      <alignment vertical="center"/>
    </xf>
    <xf numFmtId="0" fontId="2" fillId="0" borderId="26" xfId="0" applyFont="1" applyFill="1" applyBorder="1" applyAlignment="1">
      <alignment vertical="center"/>
    </xf>
    <xf numFmtId="179" fontId="2" fillId="0" borderId="0" xfId="0" applyNumberFormat="1" applyFont="1" applyFill="1" applyAlignment="1">
      <alignment horizontal="right" vertical="center"/>
    </xf>
    <xf numFmtId="179" fontId="2" fillId="0" borderId="0" xfId="0" applyNumberFormat="1" applyFont="1" applyFill="1" applyAlignment="1">
      <alignment horizontal="center" vertical="center" shrinkToFit="1"/>
    </xf>
    <xf numFmtId="176" fontId="2" fillId="0" borderId="5" xfId="0" applyNumberFormat="1" applyFont="1" applyFill="1" applyBorder="1" applyAlignment="1">
      <alignment horizontal="right" vertical="center" shrinkToFit="1"/>
    </xf>
    <xf numFmtId="179" fontId="0" fillId="0" borderId="0" xfId="0" applyNumberFormat="1" applyFont="1" applyFill="1" applyAlignment="1">
      <alignment horizontal="right" vertical="center"/>
    </xf>
    <xf numFmtId="179" fontId="0" fillId="0" borderId="0" xfId="0" applyNumberFormat="1" applyFont="1" applyFill="1">
      <alignment vertical="center"/>
    </xf>
    <xf numFmtId="179" fontId="0" fillId="0" borderId="0" xfId="0" applyNumberFormat="1" applyFont="1" applyFill="1" applyAlignment="1">
      <alignment horizontal="right" vertical="center" shrinkToFit="1"/>
    </xf>
    <xf numFmtId="179" fontId="0" fillId="0" borderId="0" xfId="0" applyNumberFormat="1" applyFont="1" applyFill="1" applyBorder="1" applyAlignment="1">
      <alignment horizontal="right" vertical="center" shrinkToFit="1"/>
    </xf>
    <xf numFmtId="179" fontId="2" fillId="0" borderId="22"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0" fontId="8" fillId="0" borderId="0" xfId="0" applyFont="1" applyFill="1" applyBorder="1" applyAlignment="1">
      <alignment vertical="center" shrinkToFit="1"/>
    </xf>
    <xf numFmtId="179" fontId="0" fillId="0" borderId="7" xfId="0" applyNumberFormat="1" applyFont="1" applyFill="1" applyBorder="1" applyAlignment="1">
      <alignment horizontal="right" vertical="center"/>
    </xf>
    <xf numFmtId="179" fontId="0" fillId="0" borderId="7" xfId="0" applyNumberFormat="1" applyFont="1" applyFill="1" applyBorder="1">
      <alignment vertical="center"/>
    </xf>
    <xf numFmtId="0" fontId="0" fillId="0" borderId="16" xfId="0" applyFont="1" applyBorder="1">
      <alignment vertical="center"/>
    </xf>
    <xf numFmtId="0" fontId="0" fillId="0" borderId="1" xfId="0" applyBorder="1" applyAlignment="1">
      <alignment horizontal="center" vertical="center"/>
    </xf>
    <xf numFmtId="0" fontId="0" fillId="0" borderId="0" xfId="0" applyBorder="1" applyAlignment="1">
      <alignment horizontal="justify" vertical="center" wrapText="1"/>
    </xf>
    <xf numFmtId="0" fontId="0" fillId="0" borderId="14" xfId="0" applyFont="1" applyBorder="1">
      <alignment vertical="center"/>
    </xf>
    <xf numFmtId="0" fontId="0" fillId="0" borderId="2" xfId="0" applyBorder="1" applyAlignment="1">
      <alignment vertical="center"/>
    </xf>
    <xf numFmtId="0" fontId="0" fillId="0" borderId="13" xfId="0" applyFont="1" applyBorder="1">
      <alignment vertical="center"/>
    </xf>
    <xf numFmtId="179" fontId="2" fillId="0" borderId="5" xfId="0" applyNumberFormat="1" applyFont="1" applyFill="1" applyBorder="1" applyAlignment="1">
      <alignment horizontal="center" vertical="center"/>
    </xf>
    <xf numFmtId="186" fontId="2" fillId="0" borderId="0" xfId="0" applyNumberFormat="1" applyFont="1" applyFill="1" applyBorder="1" applyAlignment="1">
      <alignment horizontal="right" vertical="center" shrinkToFit="1"/>
    </xf>
    <xf numFmtId="179" fontId="0" fillId="0" borderId="0" xfId="0" applyNumberFormat="1" applyFill="1" applyBorder="1" applyAlignment="1">
      <alignment horizontal="right" vertical="center" shrinkToFit="1"/>
    </xf>
    <xf numFmtId="186" fontId="0" fillId="0" borderId="0" xfId="0" applyNumberFormat="1" applyFill="1" applyBorder="1" applyAlignment="1">
      <alignment horizontal="right" vertical="center" shrinkToFit="1"/>
    </xf>
    <xf numFmtId="0" fontId="0" fillId="0" borderId="25" xfId="0" applyFont="1" applyBorder="1">
      <alignment vertical="center"/>
    </xf>
    <xf numFmtId="0" fontId="13" fillId="0" borderId="0" xfId="0" applyFont="1">
      <alignment vertical="center"/>
    </xf>
    <xf numFmtId="0" fontId="0" fillId="0" borderId="0" xfId="0" applyBorder="1">
      <alignment vertical="center"/>
    </xf>
    <xf numFmtId="49" fontId="0" fillId="0" borderId="0" xfId="0" applyNumberFormat="1" applyFont="1" applyBorder="1" applyAlignment="1">
      <alignment vertical="center"/>
    </xf>
    <xf numFmtId="180" fontId="0" fillId="0" borderId="0" xfId="0" applyNumberFormat="1" applyBorder="1" applyAlignment="1">
      <alignment vertical="center"/>
    </xf>
    <xf numFmtId="180" fontId="0" fillId="0" borderId="0" xfId="0" applyNumberFormat="1">
      <alignment vertical="center"/>
    </xf>
    <xf numFmtId="0" fontId="0" fillId="0" borderId="0" xfId="0" applyBorder="1" applyAlignment="1">
      <alignment horizontal="center" vertical="center"/>
    </xf>
    <xf numFmtId="180" fontId="0" fillId="0" borderId="0" xfId="0" applyNumberFormat="1" applyBorder="1" applyAlignment="1">
      <alignment horizontal="right" vertical="center"/>
    </xf>
    <xf numFmtId="0" fontId="0" fillId="0" borderId="0" xfId="0" applyAlignment="1">
      <alignment horizontal="right" vertical="center"/>
    </xf>
    <xf numFmtId="177" fontId="2" fillId="0" borderId="31" xfId="0" applyNumberFormat="1" applyFont="1" applyFill="1" applyBorder="1" applyAlignment="1">
      <alignment horizontal="right" vertical="center"/>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7" xfId="0" applyFont="1" applyFill="1" applyBorder="1" applyAlignment="1">
      <alignment horizontal="distributed" vertical="center"/>
    </xf>
    <xf numFmtId="0" fontId="0" fillId="0" borderId="0" xfId="0" applyFill="1" applyBorder="1" applyAlignment="1">
      <alignment horizontal="distributed"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6" xfId="0" applyNumberFormat="1" applyFont="1" applyFill="1" applyBorder="1" applyAlignment="1">
      <alignment vertical="center"/>
    </xf>
    <xf numFmtId="179" fontId="0" fillId="0" borderId="0" xfId="0" applyNumberFormat="1" applyFont="1" applyFill="1" applyBorder="1" applyAlignment="1">
      <alignment vertical="center"/>
    </xf>
    <xf numFmtId="179" fontId="0" fillId="0" borderId="22" xfId="0" applyNumberFormat="1" applyFont="1" applyFill="1" applyBorder="1" applyAlignment="1">
      <alignment vertical="center" shrinkToFit="1"/>
    </xf>
    <xf numFmtId="179" fontId="0" fillId="0" borderId="15" xfId="0" applyNumberFormat="1" applyFont="1" applyFill="1" applyBorder="1" applyAlignment="1">
      <alignment vertical="center"/>
    </xf>
    <xf numFmtId="179" fontId="0" fillId="0" borderId="7" xfId="0" applyNumberFormat="1" applyFont="1" applyFill="1" applyBorder="1" applyAlignment="1">
      <alignment vertical="center"/>
    </xf>
    <xf numFmtId="179" fontId="0" fillId="0" borderId="23" xfId="0" applyNumberFormat="1" applyFont="1" applyFill="1" applyBorder="1" applyAlignment="1">
      <alignment vertical="center" shrinkToFit="1"/>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6" xfId="0" applyNumberFormat="1" applyFont="1" applyFill="1" applyBorder="1" applyAlignment="1">
      <alignment vertical="center"/>
    </xf>
    <xf numFmtId="179" fontId="2" fillId="0" borderId="37" xfId="0" applyNumberFormat="1" applyFont="1" applyFill="1" applyBorder="1" applyAlignment="1">
      <alignment horizontal="center" vertical="center"/>
    </xf>
    <xf numFmtId="179" fontId="0" fillId="0" borderId="38" xfId="0" applyNumberFormat="1" applyFont="1" applyFill="1" applyBorder="1" applyAlignment="1">
      <alignment horizontal="center" vertical="center"/>
    </xf>
    <xf numFmtId="179" fontId="2" fillId="0" borderId="39" xfId="0" applyNumberFormat="1" applyFont="1" applyFill="1" applyBorder="1" applyAlignment="1">
      <alignment horizontal="center" vertical="center"/>
    </xf>
    <xf numFmtId="179" fontId="0" fillId="0" borderId="40" xfId="0" applyNumberFormat="1" applyFont="1" applyFill="1" applyBorder="1" applyAlignment="1">
      <alignment horizontal="center" vertical="center"/>
    </xf>
    <xf numFmtId="179" fontId="0" fillId="0" borderId="41" xfId="0" applyNumberFormat="1" applyFont="1" applyFill="1" applyBorder="1" applyAlignment="1">
      <alignment horizontal="center" vertical="center"/>
    </xf>
    <xf numFmtId="0" fontId="2" fillId="0" borderId="42"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distributed" vertical="center" shrinkToFit="1"/>
    </xf>
    <xf numFmtId="0" fontId="3" fillId="0" borderId="7" xfId="0" applyFont="1" applyFill="1" applyBorder="1" applyAlignment="1">
      <alignment horizontal="distributed" vertical="center" shrinkToFit="1"/>
    </xf>
    <xf numFmtId="0" fontId="3" fillId="0" borderId="7" xfId="0" applyFont="1" applyFill="1" applyBorder="1" applyAlignment="1">
      <alignment horizontal="distributed" vertical="center"/>
    </xf>
    <xf numFmtId="0" fontId="0" fillId="0" borderId="43" xfId="0" applyFont="1" applyFill="1" applyBorder="1" applyAlignment="1">
      <alignment horizontal="center" vertical="center" wrapText="1"/>
    </xf>
    <xf numFmtId="178" fontId="10" fillId="0" borderId="5" xfId="0" applyNumberFormat="1" applyFont="1" applyFill="1" applyBorder="1" applyAlignment="1">
      <alignment horizontal="right"/>
    </xf>
    <xf numFmtId="188" fontId="10" fillId="0" borderId="0" xfId="0" applyNumberFormat="1" applyFont="1" applyFill="1" applyBorder="1" applyAlignment="1">
      <alignment horizontal="right"/>
    </xf>
    <xf numFmtId="0" fontId="0" fillId="0" borderId="43" xfId="0" applyFont="1" applyFill="1" applyBorder="1" applyAlignment="1">
      <alignment horizontal="distributed" vertical="center"/>
    </xf>
    <xf numFmtId="0" fontId="0" fillId="0" borderId="44" xfId="0" applyFont="1" applyFill="1" applyBorder="1" applyAlignment="1">
      <alignment horizontal="distributed" vertical="center"/>
    </xf>
    <xf numFmtId="187" fontId="0" fillId="0" borderId="0" xfId="0"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24" xfId="0" applyFont="1" applyBorder="1" applyAlignment="1">
      <alignment horizontal="center" vertical="center"/>
    </xf>
    <xf numFmtId="0" fontId="0" fillId="0" borderId="11" xfId="0" applyFont="1" applyBorder="1" applyAlignment="1">
      <alignment horizontal="center" vertical="center"/>
    </xf>
    <xf numFmtId="0" fontId="2" fillId="0" borderId="0" xfId="0" applyFont="1" applyFill="1" applyBorder="1" applyAlignment="1">
      <alignment horizontal="distributed" vertical="center" shrinkToFit="1"/>
    </xf>
    <xf numFmtId="0" fontId="0" fillId="0" borderId="0" xfId="0" applyFont="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0" fontId="5" fillId="0" borderId="0" xfId="0" applyFont="1" applyFill="1" applyBorder="1" applyAlignment="1">
      <alignment horizontal="distributed" vertical="center" shrinkToFit="1"/>
    </xf>
    <xf numFmtId="0" fontId="0" fillId="0" borderId="0" xfId="0" applyFont="1" applyFill="1" applyBorder="1" applyAlignment="1">
      <alignment horizontal="distributed" vertical="center" shrinkToFit="1"/>
    </xf>
    <xf numFmtId="0" fontId="0" fillId="0" borderId="48" xfId="0" applyFill="1" applyBorder="1" applyAlignment="1">
      <alignment horizontal="distributed" vertical="center"/>
    </xf>
    <xf numFmtId="0" fontId="8" fillId="0" borderId="0" xfId="0" applyFont="1" applyFill="1" applyBorder="1" applyAlignment="1">
      <alignment horizontal="distributed" vertical="center" shrinkToFit="1"/>
    </xf>
    <xf numFmtId="0" fontId="0" fillId="0" borderId="7" xfId="0" applyFont="1" applyFill="1" applyBorder="1" applyAlignment="1">
      <alignment horizontal="distributed" vertical="center" shrinkToFit="1"/>
    </xf>
    <xf numFmtId="0" fontId="0" fillId="0" borderId="49" xfId="0" applyFill="1" applyBorder="1" applyAlignment="1">
      <alignment horizontal="distributed" vertical="center"/>
    </xf>
    <xf numFmtId="183" fontId="0" fillId="0" borderId="0" xfId="0" applyNumberFormat="1">
      <alignment vertical="center"/>
    </xf>
    <xf numFmtId="183" fontId="0" fillId="0" borderId="0" xfId="0" applyNumberFormat="1" applyBorder="1" applyAlignment="1">
      <alignment horizontal="right" vertical="center"/>
    </xf>
    <xf numFmtId="183" fontId="2" fillId="0" borderId="0" xfId="0" applyNumberFormat="1" applyFont="1" applyBorder="1" applyAlignment="1">
      <alignment horizontal="right" vertical="center"/>
    </xf>
    <xf numFmtId="183" fontId="0" fillId="0" borderId="0" xfId="0" applyNumberFormat="1" applyFont="1" applyBorder="1" applyAlignment="1">
      <alignment horizontal="right" vertical="center"/>
    </xf>
    <xf numFmtId="183" fontId="0" fillId="0" borderId="0" xfId="0" applyNumberFormat="1" applyBorder="1">
      <alignment vertical="center"/>
    </xf>
    <xf numFmtId="183" fontId="0" fillId="0" borderId="0" xfId="0" applyNumberFormat="1" applyAlignment="1">
      <alignment horizontal="center" vertical="center"/>
    </xf>
    <xf numFmtId="49" fontId="0" fillId="0" borderId="0" xfId="0" applyNumberFormat="1">
      <alignment vertical="center"/>
    </xf>
    <xf numFmtId="178" fontId="0" fillId="0" borderId="50" xfId="0" applyNumberFormat="1" applyBorder="1" applyAlignment="1">
      <alignment vertical="center"/>
    </xf>
    <xf numFmtId="0" fontId="0" fillId="0" borderId="50" xfId="0" applyBorder="1">
      <alignment vertical="center"/>
    </xf>
    <xf numFmtId="0" fontId="0" fillId="0" borderId="50" xfId="0" applyBorder="1" applyAlignment="1">
      <alignment vertical="center"/>
    </xf>
    <xf numFmtId="0" fontId="0" fillId="0" borderId="50" xfId="0" applyBorder="1" applyAlignment="1">
      <alignment horizontal="center" vertical="center"/>
    </xf>
    <xf numFmtId="0" fontId="0" fillId="0" borderId="4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horizontal="center" vertical="center"/>
    </xf>
    <xf numFmtId="0" fontId="2" fillId="0" borderId="54" xfId="0" applyFont="1" applyBorder="1" applyAlignment="1">
      <alignment horizontal="center" vertical="center"/>
    </xf>
    <xf numFmtId="180" fontId="0" fillId="0" borderId="31" xfId="0" applyNumberFormat="1" applyBorder="1" applyAlignment="1">
      <alignment vertical="center"/>
    </xf>
    <xf numFmtId="180" fontId="2" fillId="0" borderId="32" xfId="0" applyNumberFormat="1" applyFont="1" applyBorder="1" applyAlignment="1">
      <alignment vertical="center"/>
    </xf>
    <xf numFmtId="180" fontId="2" fillId="0" borderId="33" xfId="0" applyNumberFormat="1" applyFont="1" applyFill="1" applyBorder="1" applyAlignment="1">
      <alignment vertical="center"/>
    </xf>
    <xf numFmtId="180" fontId="0" fillId="0" borderId="34" xfId="0" applyNumberFormat="1" applyBorder="1" applyAlignment="1">
      <alignment vertical="center"/>
    </xf>
    <xf numFmtId="180" fontId="2" fillId="0" borderId="35" xfId="0" applyNumberFormat="1" applyFont="1" applyBorder="1" applyAlignment="1">
      <alignment vertical="center"/>
    </xf>
    <xf numFmtId="0" fontId="17" fillId="0" borderId="55" xfId="0" applyFont="1" applyBorder="1" applyAlignment="1">
      <alignment vertical="center" shrinkToFit="1"/>
    </xf>
    <xf numFmtId="180" fontId="0" fillId="0" borderId="56" xfId="0" applyNumberFormat="1" applyBorder="1" applyAlignment="1">
      <alignment horizontal="right" vertical="center"/>
    </xf>
    <xf numFmtId="0" fontId="0" fillId="0" borderId="40" xfId="0" applyBorder="1" applyAlignment="1">
      <alignment vertical="center" shrinkToFit="1"/>
    </xf>
    <xf numFmtId="180" fontId="0" fillId="0" borderId="57" xfId="0" applyNumberFormat="1" applyBorder="1" applyAlignment="1">
      <alignment horizontal="right" vertical="center"/>
    </xf>
    <xf numFmtId="0" fontId="0" fillId="0" borderId="51" xfId="0" applyBorder="1" applyAlignment="1">
      <alignment vertical="center" shrinkToFit="1"/>
    </xf>
    <xf numFmtId="180" fontId="0" fillId="0" borderId="58" xfId="0" applyNumberFormat="1" applyBorder="1" applyAlignment="1">
      <alignment horizontal="right" vertical="center"/>
    </xf>
    <xf numFmtId="180" fontId="0" fillId="0" borderId="57" xfId="0" applyNumberFormat="1" applyFill="1" applyBorder="1" applyAlignment="1">
      <alignment horizontal="right" vertical="center"/>
    </xf>
    <xf numFmtId="180" fontId="0" fillId="0" borderId="58" xfId="0" applyNumberFormat="1" applyFill="1" applyBorder="1" applyAlignment="1">
      <alignment horizontal="right" vertical="center"/>
    </xf>
    <xf numFmtId="0" fontId="0" fillId="0" borderId="0" xfId="0" applyFill="1" applyBorder="1" applyAlignment="1">
      <alignment vertical="center" shrinkToFit="1"/>
    </xf>
    <xf numFmtId="178" fontId="17" fillId="0" borderId="50" xfId="0" applyNumberFormat="1" applyFont="1" applyBorder="1" applyAlignment="1">
      <alignment vertical="center"/>
    </xf>
    <xf numFmtId="0" fontId="0" fillId="0" borderId="50" xfId="0" applyBorder="1" applyAlignment="1">
      <alignment horizontal="distributed" vertical="center"/>
    </xf>
    <xf numFmtId="180" fontId="0" fillId="0" borderId="50" xfId="0" applyNumberFormat="1" applyBorder="1" applyAlignment="1">
      <alignment horizontal="right" vertical="center" indent="1" shrinkToFit="1"/>
    </xf>
    <xf numFmtId="180" fontId="0" fillId="0" borderId="59" xfId="0" applyNumberFormat="1" applyBorder="1" applyAlignment="1">
      <alignment horizontal="right" vertical="center" indent="1" shrinkToFit="1"/>
    </xf>
    <xf numFmtId="41" fontId="2" fillId="0" borderId="0" xfId="0" applyNumberFormat="1" applyFont="1" applyFill="1" applyBorder="1" applyAlignment="1">
      <alignment horizontal="right" vertical="center"/>
    </xf>
    <xf numFmtId="0" fontId="0" fillId="0" borderId="50" xfId="0" applyBorder="1" applyAlignment="1">
      <alignment vertical="center" shrinkToFit="1"/>
    </xf>
    <xf numFmtId="0" fontId="0" fillId="0" borderId="0" xfId="0" applyFill="1" applyBorder="1" applyAlignment="1">
      <alignment horizontal="distributed" vertical="center" shrinkToFit="1"/>
    </xf>
    <xf numFmtId="41" fontId="0" fillId="0" borderId="0" xfId="0" applyNumberFormat="1" applyFont="1" applyFill="1" applyBorder="1" applyAlignment="1">
      <alignment horizontal="right" vertical="center"/>
    </xf>
    <xf numFmtId="0" fontId="0" fillId="0" borderId="50" xfId="0" applyFill="1" applyBorder="1" applyAlignment="1">
      <alignment vertical="center" shrinkToFit="1"/>
    </xf>
    <xf numFmtId="41" fontId="0" fillId="0" borderId="0" xfId="0" applyNumberFormat="1" applyFill="1" applyBorder="1" applyAlignment="1">
      <alignment horizontal="right" vertical="center"/>
    </xf>
    <xf numFmtId="0" fontId="17" fillId="0" borderId="0" xfId="0" applyFont="1" applyFill="1" applyBorder="1" applyAlignment="1">
      <alignment horizontal="distributed" vertical="center" shrinkToFit="1"/>
    </xf>
    <xf numFmtId="41" fontId="0" fillId="0" borderId="0" xfId="0" applyNumberFormat="1">
      <alignment vertical="center"/>
    </xf>
    <xf numFmtId="41" fontId="0" fillId="0" borderId="0" xfId="0" applyNumberFormat="1" applyBorder="1" applyAlignment="1">
      <alignment vertical="center"/>
    </xf>
    <xf numFmtId="49" fontId="0" fillId="0" borderId="0" xfId="0" applyNumberFormat="1" applyFont="1" applyBorder="1">
      <alignment vertical="center"/>
    </xf>
    <xf numFmtId="183" fontId="0" fillId="0" borderId="0" xfId="0" applyNumberFormat="1" applyFont="1" applyBorder="1" applyAlignment="1">
      <alignment horizontal="center" vertical="center"/>
    </xf>
    <xf numFmtId="0" fontId="2" fillId="0" borderId="0" xfId="0" applyFont="1" applyBorder="1" applyAlignment="1">
      <alignment horizontal="center" vertical="center"/>
    </xf>
    <xf numFmtId="180" fontId="0" fillId="0" borderId="0" xfId="0" applyNumberFormat="1" applyBorder="1" applyAlignment="1">
      <alignment horizontal="right" vertical="center" indent="1" shrinkToFit="1"/>
    </xf>
    <xf numFmtId="0" fontId="0" fillId="0" borderId="31" xfId="0" applyFill="1" applyBorder="1" applyAlignment="1">
      <alignment vertical="center" shrinkToFit="1"/>
    </xf>
    <xf numFmtId="180" fontId="0" fillId="0" borderId="31" xfId="0" applyNumberFormat="1" applyFill="1" applyBorder="1" applyAlignment="1">
      <alignment horizontal="right" vertical="center"/>
    </xf>
    <xf numFmtId="178" fontId="17" fillId="0" borderId="50" xfId="0" applyNumberFormat="1" applyFont="1" applyFill="1" applyBorder="1">
      <alignment vertical="center"/>
    </xf>
    <xf numFmtId="178" fontId="0" fillId="0" borderId="50" xfId="0" applyNumberFormat="1" applyBorder="1" applyAlignment="1">
      <alignment horizontal="right" vertical="center"/>
    </xf>
    <xf numFmtId="41" fontId="0" fillId="0" borderId="0" xfId="0" applyNumberFormat="1" applyBorder="1">
      <alignment vertical="center"/>
    </xf>
    <xf numFmtId="49" fontId="0" fillId="0" borderId="0" xfId="0" applyNumberFormat="1" applyFill="1" applyBorder="1" applyAlignment="1">
      <alignment vertical="center" shrinkToFit="1"/>
    </xf>
    <xf numFmtId="176" fontId="2" fillId="0" borderId="5" xfId="0" applyNumberFormat="1" applyFont="1" applyFill="1" applyBorder="1" applyAlignment="1">
      <alignment vertical="center"/>
    </xf>
    <xf numFmtId="176" fontId="2"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60" xfId="0" applyFont="1" applyFill="1" applyBorder="1" applyAlignment="1">
      <alignment horizontal="center" vertical="center"/>
    </xf>
    <xf numFmtId="176" fontId="2" fillId="0" borderId="47" xfId="0" applyNumberFormat="1" applyFont="1" applyFill="1" applyBorder="1" applyAlignment="1">
      <alignment vertical="center"/>
    </xf>
    <xf numFmtId="176" fontId="2" fillId="0" borderId="33" xfId="0" applyNumberFormat="1" applyFont="1" applyFill="1" applyBorder="1" applyAlignment="1">
      <alignment vertical="center"/>
    </xf>
    <xf numFmtId="0" fontId="2" fillId="0" borderId="40" xfId="0" applyFont="1" applyBorder="1" applyAlignment="1">
      <alignment horizontal="distributed" vertical="center"/>
    </xf>
    <xf numFmtId="176" fontId="0" fillId="0" borderId="33" xfId="0" applyNumberFormat="1" applyFont="1" applyFill="1" applyBorder="1" applyAlignment="1">
      <alignment vertical="center"/>
    </xf>
    <xf numFmtId="179" fontId="2" fillId="0" borderId="0" xfId="0" applyNumberFormat="1" applyFont="1" applyFill="1" applyBorder="1" applyAlignment="1">
      <alignment horizontal="center" vertical="center"/>
    </xf>
    <xf numFmtId="0" fontId="0" fillId="0" borderId="61" xfId="0" applyFont="1" applyFill="1" applyBorder="1" applyAlignment="1">
      <alignment horizontal="center" vertical="center"/>
    </xf>
    <xf numFmtId="0" fontId="0" fillId="0" borderId="0" xfId="0" applyAlignment="1">
      <alignment horizontal="center" vertical="center"/>
    </xf>
    <xf numFmtId="179" fontId="2" fillId="0" borderId="63" xfId="0" applyNumberFormat="1" applyFont="1" applyFill="1" applyBorder="1" applyAlignment="1">
      <alignment horizontal="center" vertical="center"/>
    </xf>
    <xf numFmtId="179" fontId="2" fillId="0" borderId="64" xfId="0" applyNumberFormat="1" applyFont="1" applyFill="1" applyBorder="1" applyAlignment="1">
      <alignment horizontal="center" vertical="center"/>
    </xf>
    <xf numFmtId="179" fontId="2" fillId="0" borderId="47" xfId="0" applyNumberFormat="1" applyFont="1" applyFill="1" applyBorder="1" applyAlignment="1">
      <alignment horizontal="right" vertical="center"/>
    </xf>
    <xf numFmtId="179" fontId="2" fillId="0" borderId="33" xfId="0" applyNumberFormat="1" applyFont="1" applyFill="1" applyBorder="1" applyAlignment="1">
      <alignment horizontal="right" vertical="center"/>
    </xf>
    <xf numFmtId="176" fontId="2" fillId="0" borderId="47" xfId="2" applyNumberFormat="1" applyFont="1" applyFill="1" applyBorder="1" applyAlignment="1" applyProtection="1">
      <alignment horizontal="right" vertical="center"/>
    </xf>
    <xf numFmtId="179" fontId="0" fillId="0" borderId="33" xfId="2" applyNumberFormat="1" applyFont="1" applyFill="1" applyBorder="1" applyAlignment="1" applyProtection="1">
      <alignment horizontal="right" vertical="center"/>
    </xf>
    <xf numFmtId="176" fontId="2" fillId="0" borderId="33" xfId="2" applyNumberFormat="1" applyFont="1" applyFill="1" applyBorder="1" applyAlignment="1" applyProtection="1">
      <alignment horizontal="right" vertical="center"/>
    </xf>
    <xf numFmtId="176" fontId="0" fillId="0" borderId="33" xfId="2" applyNumberFormat="1" applyFont="1" applyFill="1" applyBorder="1" applyAlignment="1" applyProtection="1">
      <alignment horizontal="right" vertical="center"/>
    </xf>
    <xf numFmtId="0" fontId="2" fillId="0" borderId="6" xfId="0" applyFont="1" applyFill="1" applyBorder="1" applyAlignment="1">
      <alignment horizontal="center" vertical="center"/>
    </xf>
    <xf numFmtId="0" fontId="2" fillId="0" borderId="67" xfId="0" applyFont="1" applyFill="1" applyBorder="1" applyAlignment="1">
      <alignment horizontal="center" vertical="center"/>
    </xf>
    <xf numFmtId="0" fontId="6" fillId="0" borderId="51" xfId="0" applyFont="1" applyFill="1" applyBorder="1" applyAlignment="1">
      <alignment horizontal="center" vertical="center"/>
    </xf>
    <xf numFmtId="0" fontId="0" fillId="0" borderId="34" xfId="0" applyFont="1" applyBorder="1" applyAlignment="1">
      <alignment horizontal="right" vertical="center"/>
    </xf>
    <xf numFmtId="188" fontId="0" fillId="0" borderId="0" xfId="0" applyNumberFormat="1" applyFont="1" applyFill="1" applyBorder="1" applyAlignment="1">
      <alignment vertical="center"/>
    </xf>
    <xf numFmtId="0" fontId="2" fillId="0" borderId="69" xfId="0" applyFont="1" applyFill="1" applyBorder="1" applyAlignment="1">
      <alignment horizontal="distributed" vertical="center"/>
    </xf>
    <xf numFmtId="0" fontId="0" fillId="0" borderId="70" xfId="0" applyFont="1" applyFill="1" applyBorder="1" applyAlignment="1">
      <alignment horizontal="distributed" vertical="center"/>
    </xf>
    <xf numFmtId="0" fontId="0" fillId="0" borderId="70" xfId="0" applyFont="1" applyFill="1" applyBorder="1" applyAlignment="1">
      <alignment horizontal="center" vertical="center"/>
    </xf>
    <xf numFmtId="0" fontId="0" fillId="0" borderId="71" xfId="0" applyFont="1" applyFill="1" applyBorder="1" applyAlignment="1">
      <alignment horizontal="distributed" vertical="center"/>
    </xf>
    <xf numFmtId="0" fontId="0" fillId="2" borderId="1" xfId="0" applyFill="1" applyBorder="1" applyAlignment="1">
      <alignment vertical="center"/>
    </xf>
    <xf numFmtId="0" fontId="0" fillId="2" borderId="17" xfId="0" applyFill="1" applyBorder="1" applyAlignment="1">
      <alignment vertical="center"/>
    </xf>
    <xf numFmtId="0" fontId="0" fillId="2" borderId="0" xfId="0" applyFill="1" applyAlignment="1">
      <alignment vertical="center"/>
    </xf>
    <xf numFmtId="0" fontId="0" fillId="0" borderId="28" xfId="0" applyFill="1" applyBorder="1" applyAlignment="1">
      <alignment horizontal="center" vertical="center"/>
    </xf>
    <xf numFmtId="0" fontId="0" fillId="0" borderId="9" xfId="0" applyFill="1" applyBorder="1" applyAlignment="1">
      <alignment horizontal="center" vertical="center"/>
    </xf>
    <xf numFmtId="179" fontId="17" fillId="0" borderId="0" xfId="0" applyNumberFormat="1" applyFont="1" applyFill="1" applyAlignment="1">
      <alignment horizontal="right" vertical="center"/>
    </xf>
    <xf numFmtId="179" fontId="17" fillId="0" borderId="7" xfId="0" applyNumberFormat="1" applyFont="1" applyFill="1" applyBorder="1" applyAlignment="1">
      <alignment horizontal="right" vertical="center"/>
    </xf>
    <xf numFmtId="179" fontId="17" fillId="0" borderId="0" xfId="0" applyNumberFormat="1" applyFont="1" applyFill="1">
      <alignment vertical="center"/>
    </xf>
    <xf numFmtId="179" fontId="17" fillId="0" borderId="7" xfId="0" applyNumberFormat="1" applyFont="1" applyFill="1" applyBorder="1">
      <alignment vertical="center"/>
    </xf>
    <xf numFmtId="0" fontId="0" fillId="0" borderId="3" xfId="0" applyFill="1" applyBorder="1" applyAlignment="1">
      <alignment horizontal="center" vertical="center"/>
    </xf>
    <xf numFmtId="179" fontId="0" fillId="0" borderId="0" xfId="0" applyNumberFormat="1" applyFill="1" applyAlignment="1">
      <alignment horizontal="right" vertical="center"/>
    </xf>
    <xf numFmtId="179" fontId="17" fillId="0" borderId="0" xfId="0" applyNumberFormat="1" applyFont="1" applyFill="1" applyBorder="1" applyAlignment="1">
      <alignment horizontal="right" vertical="center" shrinkToFit="1"/>
    </xf>
    <xf numFmtId="179" fontId="17" fillId="0" borderId="7" xfId="0" applyNumberFormat="1" applyFont="1" applyFill="1" applyBorder="1" applyAlignment="1">
      <alignment horizontal="right" vertical="center" shrinkToFit="1"/>
    </xf>
    <xf numFmtId="0" fontId="2" fillId="2" borderId="28" xfId="0" applyFont="1" applyFill="1" applyBorder="1" applyAlignment="1">
      <alignment horizontal="center" vertical="center"/>
    </xf>
    <xf numFmtId="0" fontId="0" fillId="2" borderId="2" xfId="0" applyFill="1" applyBorder="1" applyAlignment="1">
      <alignment vertical="center"/>
    </xf>
    <xf numFmtId="0" fontId="0" fillId="2" borderId="19" xfId="0" applyFill="1" applyBorder="1" applyAlignment="1">
      <alignment vertical="center"/>
    </xf>
    <xf numFmtId="0" fontId="0" fillId="2" borderId="0" xfId="0" applyFont="1" applyFill="1" applyAlignment="1">
      <alignment vertical="center"/>
    </xf>
    <xf numFmtId="0" fontId="0" fillId="0" borderId="72" xfId="0" applyBorder="1" applyAlignment="1">
      <alignment horizontal="center" vertical="center"/>
    </xf>
    <xf numFmtId="0" fontId="0" fillId="0" borderId="0" xfId="0" applyFill="1" applyAlignment="1">
      <alignment vertical="center"/>
    </xf>
    <xf numFmtId="179" fontId="2" fillId="0" borderId="0" xfId="0" applyNumberFormat="1" applyFont="1" applyFill="1" applyBorder="1" applyAlignment="1">
      <alignment horizontal="right" vertical="center" shrinkToFit="1"/>
    </xf>
    <xf numFmtId="179" fontId="0" fillId="0" borderId="0" xfId="0" applyNumberFormat="1" applyFont="1" applyFill="1" applyBorder="1">
      <alignment vertical="center"/>
    </xf>
    <xf numFmtId="179" fontId="2" fillId="0" borderId="0" xfId="0" applyNumberFormat="1" applyFont="1" applyFill="1" applyBorder="1">
      <alignment vertical="center"/>
    </xf>
    <xf numFmtId="179" fontId="0" fillId="0" borderId="0" xfId="0" applyNumberFormat="1" applyFill="1" applyBorder="1" applyAlignment="1">
      <alignment horizontal="left" vertical="center"/>
    </xf>
    <xf numFmtId="179" fontId="0" fillId="0" borderId="0" xfId="0" applyNumberFormat="1" applyFill="1" applyBorder="1" applyAlignment="1">
      <alignment horizontal="left" vertical="center" shrinkToFit="1"/>
    </xf>
    <xf numFmtId="179" fontId="0" fillId="0" borderId="0" xfId="0" applyNumberFormat="1" applyFont="1" applyFill="1" applyBorder="1" applyAlignment="1">
      <alignment horizontal="left" vertical="center"/>
    </xf>
    <xf numFmtId="0" fontId="0" fillId="0" borderId="28" xfId="0" applyFont="1" applyFill="1" applyBorder="1" applyAlignment="1">
      <alignment horizontal="center" vertical="center"/>
    </xf>
    <xf numFmtId="179" fontId="0" fillId="0" borderId="0" xfId="0" applyNumberFormat="1" applyFont="1" applyFill="1" applyBorder="1" applyAlignment="1">
      <alignment horizontal="right" vertical="center" indent="1"/>
    </xf>
    <xf numFmtId="0" fontId="20" fillId="0" borderId="10" xfId="0" applyFont="1" applyFill="1" applyBorder="1" applyAlignment="1">
      <alignment horizontal="center" vertical="center" shrinkToFit="1"/>
    </xf>
    <xf numFmtId="0" fontId="20" fillId="0" borderId="3" xfId="0" applyFont="1" applyFill="1" applyBorder="1" applyAlignment="1">
      <alignment horizontal="center" vertical="center"/>
    </xf>
    <xf numFmtId="0" fontId="16" fillId="0" borderId="7" xfId="0" applyFont="1" applyBorder="1" applyAlignment="1">
      <alignment vertical="center"/>
    </xf>
    <xf numFmtId="0" fontId="2" fillId="0" borderId="28" xfId="0" applyFont="1" applyFill="1" applyBorder="1" applyAlignment="1">
      <alignment horizontal="center" vertical="center"/>
    </xf>
    <xf numFmtId="0" fontId="2" fillId="0" borderId="42" xfId="0" applyFont="1" applyFill="1" applyBorder="1" applyAlignment="1">
      <alignment vertical="center"/>
    </xf>
    <xf numFmtId="0" fontId="0" fillId="0" borderId="64" xfId="0" applyFill="1" applyBorder="1" applyAlignment="1">
      <alignment vertical="center"/>
    </xf>
    <xf numFmtId="0" fontId="0" fillId="0" borderId="73" xfId="0" applyFill="1" applyBorder="1" applyAlignment="1">
      <alignment vertical="center"/>
    </xf>
    <xf numFmtId="0" fontId="16" fillId="0" borderId="7" xfId="0" applyFont="1" applyFill="1" applyBorder="1" applyAlignment="1">
      <alignment vertical="center"/>
    </xf>
    <xf numFmtId="176" fontId="2" fillId="0" borderId="5" xfId="0" applyNumberFormat="1" applyFont="1" applyFill="1" applyBorder="1" applyAlignment="1">
      <alignment vertical="center" shrinkToFit="1"/>
    </xf>
    <xf numFmtId="0" fontId="0" fillId="0" borderId="48" xfId="0" applyFill="1" applyBorder="1" applyAlignment="1">
      <alignment vertical="center"/>
    </xf>
    <xf numFmtId="179" fontId="0" fillId="0" borderId="6" xfId="0" applyNumberFormat="1" applyFont="1" applyFill="1" applyBorder="1" applyAlignment="1">
      <alignment horizontal="right" vertical="center"/>
    </xf>
    <xf numFmtId="0" fontId="0" fillId="0" borderId="49" xfId="0" applyFill="1" applyBorder="1" applyAlignment="1">
      <alignment vertical="center"/>
    </xf>
    <xf numFmtId="179" fontId="0" fillId="0" borderId="15" xfId="0" applyNumberFormat="1" applyFont="1" applyFill="1" applyBorder="1" applyAlignment="1">
      <alignment horizontal="right" vertical="center"/>
    </xf>
    <xf numFmtId="179" fontId="0" fillId="0" borderId="7" xfId="0" applyNumberFormat="1" applyFill="1" applyBorder="1" applyAlignment="1">
      <alignment horizontal="right" vertical="center"/>
    </xf>
    <xf numFmtId="179" fontId="0" fillId="0" borderId="7" xfId="0" applyNumberFormat="1" applyFill="1" applyBorder="1" applyAlignment="1">
      <alignment horizontal="right" vertical="center" shrinkToFit="1"/>
    </xf>
    <xf numFmtId="176" fontId="2" fillId="0" borderId="21" xfId="0" applyNumberFormat="1" applyFont="1" applyFill="1" applyBorder="1" applyAlignment="1">
      <alignment horizontal="right" vertical="center" shrinkToFit="1"/>
    </xf>
    <xf numFmtId="179" fontId="2" fillId="0" borderId="23" xfId="0" applyNumberFormat="1" applyFont="1" applyFill="1" applyBorder="1" applyAlignment="1">
      <alignment horizontal="right" vertical="center" shrinkToFit="1"/>
    </xf>
    <xf numFmtId="0" fontId="0" fillId="0" borderId="1" xfId="0" applyFill="1" applyBorder="1" applyAlignment="1">
      <alignment horizontal="right" vertical="center"/>
    </xf>
    <xf numFmtId="0" fontId="16" fillId="0" borderId="1" xfId="0" applyFont="1" applyFill="1" applyBorder="1" applyAlignment="1">
      <alignment horizontal="right" vertical="center"/>
    </xf>
    <xf numFmtId="178" fontId="0" fillId="0" borderId="33" xfId="0" applyNumberFormat="1" applyFont="1" applyFill="1" applyBorder="1" applyAlignment="1">
      <alignment horizontal="right" vertical="center"/>
    </xf>
    <xf numFmtId="0" fontId="2" fillId="0" borderId="0" xfId="0" applyFont="1" applyFill="1">
      <alignment vertical="center"/>
    </xf>
    <xf numFmtId="49" fontId="0" fillId="0" borderId="0" xfId="0" applyNumberFormat="1" applyAlignment="1">
      <alignment horizontal="left" vertical="center"/>
    </xf>
    <xf numFmtId="0" fontId="0" fillId="0" borderId="50" xfId="0" applyFont="1" applyBorder="1" applyAlignment="1">
      <alignment horizontal="center" vertical="center"/>
    </xf>
    <xf numFmtId="189" fontId="0" fillId="0" borderId="0" xfId="0" applyNumberFormat="1" applyBorder="1" applyAlignment="1">
      <alignment horizontal="right" vertical="center"/>
    </xf>
    <xf numFmtId="189" fontId="0" fillId="0" borderId="0" xfId="0" applyNumberFormat="1">
      <alignment vertical="center"/>
    </xf>
    <xf numFmtId="0" fontId="21" fillId="0" borderId="59" xfId="0" applyFont="1" applyBorder="1" applyAlignment="1">
      <alignment horizontal="center" vertical="center"/>
    </xf>
    <xf numFmtId="0" fontId="17" fillId="0" borderId="55" xfId="0" applyFont="1" applyBorder="1" applyAlignment="1">
      <alignment vertical="center"/>
    </xf>
    <xf numFmtId="180" fontId="17" fillId="0" borderId="74" xfId="0" applyNumberFormat="1" applyFont="1" applyBorder="1" applyAlignment="1">
      <alignment horizontal="right" vertical="center"/>
    </xf>
    <xf numFmtId="0" fontId="17" fillId="0" borderId="40" xfId="0" applyFont="1" applyBorder="1" applyAlignment="1">
      <alignment vertical="center"/>
    </xf>
    <xf numFmtId="180" fontId="17" fillId="0" borderId="33" xfId="0" applyNumberFormat="1" applyFont="1" applyBorder="1" applyAlignment="1">
      <alignment horizontal="right" vertical="center"/>
    </xf>
    <xf numFmtId="0" fontId="17" fillId="0" borderId="51" xfId="0" applyFont="1" applyBorder="1" applyAlignment="1">
      <alignment vertical="center"/>
    </xf>
    <xf numFmtId="180" fontId="17" fillId="0" borderId="35" xfId="0" applyNumberFormat="1" applyFont="1" applyBorder="1" applyAlignment="1">
      <alignment horizontal="right" vertical="center"/>
    </xf>
    <xf numFmtId="179" fontId="2" fillId="0" borderId="4" xfId="0" applyNumberFormat="1" applyFont="1" applyFill="1" applyBorder="1" applyAlignment="1">
      <alignment vertical="center" shrinkToFit="1"/>
    </xf>
    <xf numFmtId="179" fontId="2" fillId="0" borderId="21" xfId="0" applyNumberFormat="1" applyFont="1" applyFill="1" applyBorder="1" applyAlignment="1">
      <alignment vertical="center" shrinkToFit="1"/>
    </xf>
    <xf numFmtId="0" fontId="0" fillId="0" borderId="43" xfId="0" applyFont="1" applyFill="1" applyBorder="1" applyAlignment="1">
      <alignment horizontal="center" vertical="center"/>
    </xf>
    <xf numFmtId="0" fontId="21" fillId="0" borderId="3" xfId="0" applyFont="1" applyFill="1" applyBorder="1" applyAlignment="1">
      <alignment horizontal="center" vertical="center" wrapText="1"/>
    </xf>
    <xf numFmtId="176" fontId="23" fillId="0" borderId="5"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21" fillId="0" borderId="11" xfId="0" applyFont="1" applyFill="1" applyBorder="1" applyAlignment="1">
      <alignment horizontal="center" vertical="center" wrapText="1"/>
    </xf>
    <xf numFmtId="177" fontId="24"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38" fontId="2" fillId="0" borderId="5" xfId="2" applyFont="1" applyFill="1" applyBorder="1" applyAlignment="1">
      <alignment horizontal="right" vertical="center"/>
    </xf>
    <xf numFmtId="38" fontId="2" fillId="0" borderId="0" xfId="2" applyFont="1" applyFill="1" applyBorder="1" applyAlignment="1">
      <alignment horizontal="right" vertical="center"/>
    </xf>
    <xf numFmtId="176" fontId="24" fillId="0" borderId="5"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9" fontId="2" fillId="0" borderId="5" xfId="0" applyNumberFormat="1" applyFont="1" applyFill="1" applyBorder="1" applyAlignment="1">
      <alignment vertical="center" shrinkToFit="1"/>
    </xf>
    <xf numFmtId="0" fontId="0" fillId="0" borderId="12" xfId="0" applyFont="1" applyFill="1" applyBorder="1" applyAlignment="1">
      <alignment vertical="center"/>
    </xf>
    <xf numFmtId="0" fontId="0" fillId="0" borderId="8" xfId="0" applyFont="1" applyFill="1" applyBorder="1" applyAlignment="1">
      <alignment vertical="center"/>
    </xf>
    <xf numFmtId="179" fontId="0" fillId="0" borderId="34" xfId="0" applyNumberFormat="1" applyFont="1" applyFill="1" applyBorder="1" applyAlignment="1">
      <alignment vertical="center" shrinkToFit="1"/>
    </xf>
    <xf numFmtId="179" fontId="4" fillId="0" borderId="0" xfId="0" applyNumberFormat="1" applyFont="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5" fillId="0" borderId="31" xfId="0" applyNumberFormat="1" applyFont="1" applyFill="1" applyBorder="1" applyAlignment="1">
      <alignment horizontal="center" vertical="center"/>
    </xf>
    <xf numFmtId="179" fontId="0" fillId="0" borderId="31" xfId="0" applyNumberFormat="1" applyFont="1" applyFill="1" applyBorder="1" applyAlignment="1">
      <alignment vertical="center"/>
    </xf>
    <xf numFmtId="179" fontId="0" fillId="0" borderId="50" xfId="0" applyNumberFormat="1" applyFont="1" applyFill="1" applyBorder="1" applyAlignment="1">
      <alignment vertical="center" shrinkToFit="1"/>
    </xf>
    <xf numFmtId="179" fontId="5" fillId="0" borderId="78" xfId="0" applyNumberFormat="1" applyFont="1" applyFill="1" applyBorder="1" applyAlignment="1">
      <alignment horizontal="center" vertical="center"/>
    </xf>
    <xf numFmtId="179" fontId="2" fillId="0" borderId="0" xfId="0" applyNumberFormat="1" applyFont="1" applyFill="1" applyBorder="1" applyAlignment="1">
      <alignment vertical="center" shrinkToFit="1"/>
    </xf>
    <xf numFmtId="179" fontId="0" fillId="0" borderId="79" xfId="0" applyNumberFormat="1" applyFont="1" applyFill="1" applyBorder="1" applyAlignment="1">
      <alignment vertical="center"/>
    </xf>
    <xf numFmtId="179" fontId="0" fillId="0" borderId="74" xfId="0" applyNumberFormat="1" applyFont="1" applyFill="1" applyBorder="1" applyAlignment="1">
      <alignment vertical="center"/>
    </xf>
    <xf numFmtId="179" fontId="0" fillId="0" borderId="32" xfId="0" applyNumberFormat="1" applyFont="1" applyBorder="1" applyAlignment="1">
      <alignment vertical="center"/>
    </xf>
    <xf numFmtId="179" fontId="0" fillId="0" borderId="1" xfId="0" applyNumberFormat="1" applyFont="1" applyBorder="1" applyAlignment="1">
      <alignment vertical="center"/>
    </xf>
    <xf numFmtId="0" fontId="2" fillId="0" borderId="80" xfId="0" applyNumberFormat="1" applyFont="1" applyFill="1" applyBorder="1" applyAlignment="1">
      <alignment vertical="center"/>
    </xf>
    <xf numFmtId="0" fontId="0" fillId="0" borderId="81" xfId="0" applyNumberFormat="1" applyFill="1" applyBorder="1" applyAlignment="1">
      <alignment vertical="center" wrapText="1"/>
    </xf>
    <xf numFmtId="0" fontId="0" fillId="0" borderId="81" xfId="0" applyNumberFormat="1" applyFill="1" applyBorder="1" applyAlignment="1">
      <alignment vertical="center" shrinkToFit="1"/>
    </xf>
    <xf numFmtId="0" fontId="2" fillId="0" borderId="81" xfId="0" applyNumberFormat="1" applyFont="1" applyFill="1" applyBorder="1" applyAlignment="1">
      <alignment vertical="center"/>
    </xf>
    <xf numFmtId="179" fontId="2" fillId="0" borderId="31" xfId="0" applyNumberFormat="1" applyFont="1" applyFill="1" applyBorder="1" applyAlignment="1">
      <alignment horizontal="center" vertical="center"/>
    </xf>
    <xf numFmtId="179" fontId="2" fillId="0" borderId="31" xfId="0" applyNumberFormat="1" applyFont="1" applyFill="1" applyBorder="1" applyAlignment="1">
      <alignment horizontal="right" vertical="center"/>
    </xf>
    <xf numFmtId="179" fontId="2" fillId="0" borderId="32" xfId="0" applyNumberFormat="1" applyFont="1" applyFill="1" applyBorder="1" applyAlignment="1">
      <alignment horizontal="right" vertical="center"/>
    </xf>
    <xf numFmtId="179" fontId="2" fillId="0" borderId="80" xfId="0" applyNumberFormat="1" applyFont="1" applyFill="1" applyBorder="1" applyAlignment="1">
      <alignment horizontal="center" vertical="center" shrinkToFit="1"/>
    </xf>
    <xf numFmtId="0" fontId="2" fillId="0" borderId="31" xfId="0" applyNumberFormat="1" applyFont="1" applyFill="1" applyBorder="1" applyAlignment="1">
      <alignment horizontal="center" vertical="center" shrinkToFit="1"/>
    </xf>
    <xf numFmtId="179" fontId="2" fillId="0" borderId="81" xfId="0" applyNumberFormat="1"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84" xfId="0" applyFont="1" applyFill="1" applyBorder="1" applyAlignment="1">
      <alignment horizontal="center" vertical="center" shrinkToFit="1"/>
    </xf>
    <xf numFmtId="176" fontId="0" fillId="0" borderId="0" xfId="2" applyNumberFormat="1" applyFont="1" applyFill="1" applyBorder="1" applyAlignment="1" applyProtection="1">
      <alignment horizontal="right" vertical="center"/>
    </xf>
    <xf numFmtId="179" fontId="0" fillId="0" borderId="0" xfId="2" applyNumberFormat="1" applyFont="1" applyFill="1" applyBorder="1" applyAlignment="1" applyProtection="1">
      <alignment horizontal="right" vertical="center"/>
    </xf>
    <xf numFmtId="176" fontId="2" fillId="0" borderId="5" xfId="2" applyNumberFormat="1" applyFont="1" applyFill="1" applyBorder="1" applyAlignment="1" applyProtection="1">
      <alignment horizontal="right" vertical="center"/>
    </xf>
    <xf numFmtId="176" fontId="2" fillId="0" borderId="0" xfId="2" applyNumberFormat="1" applyFont="1" applyFill="1" applyBorder="1" applyAlignment="1" applyProtection="1">
      <alignment horizontal="right" vertical="center"/>
    </xf>
    <xf numFmtId="178" fontId="0" fillId="0" borderId="0" xfId="0" applyNumberFormat="1" applyFont="1" applyFill="1" applyBorder="1" applyAlignment="1">
      <alignment horizontal="center" vertical="center"/>
    </xf>
    <xf numFmtId="178" fontId="0" fillId="0" borderId="81" xfId="0" applyNumberFormat="1" applyFont="1" applyFill="1" applyBorder="1" applyAlignment="1">
      <alignment horizontal="center" vertical="center"/>
    </xf>
    <xf numFmtId="179" fontId="0" fillId="0" borderId="0" xfId="0" applyNumberFormat="1" applyFont="1" applyFill="1" applyBorder="1" applyAlignment="1">
      <alignment horizontal="right" vertical="top"/>
    </xf>
    <xf numFmtId="179" fontId="0" fillId="0" borderId="0" xfId="2" applyNumberFormat="1" applyFont="1" applyFill="1" applyBorder="1" applyAlignment="1" applyProtection="1">
      <alignment horizontal="right" vertical="top"/>
    </xf>
    <xf numFmtId="176" fontId="0" fillId="0" borderId="0" xfId="2" applyNumberFormat="1" applyFont="1" applyFill="1" applyBorder="1" applyAlignment="1" applyProtection="1">
      <alignment horizontal="right" vertical="top"/>
    </xf>
    <xf numFmtId="176" fontId="0" fillId="0" borderId="33" xfId="2" applyNumberFormat="1" applyFont="1" applyFill="1" applyBorder="1" applyAlignment="1" applyProtection="1">
      <alignment horizontal="right" vertical="top"/>
    </xf>
    <xf numFmtId="0" fontId="0" fillId="0" borderId="40" xfId="0" applyFont="1" applyBorder="1" applyAlignment="1">
      <alignment vertical="center"/>
    </xf>
    <xf numFmtId="0" fontId="0" fillId="0" borderId="51" xfId="0" applyFont="1" applyBorder="1" applyAlignment="1">
      <alignment vertical="center"/>
    </xf>
    <xf numFmtId="0" fontId="21" fillId="0" borderId="81" xfId="0" applyFont="1" applyFill="1" applyBorder="1" applyAlignment="1">
      <alignment vertical="center" wrapText="1"/>
    </xf>
    <xf numFmtId="0" fontId="0" fillId="0" borderId="91"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70" xfId="0" applyNumberFormat="1" applyFill="1" applyBorder="1" applyAlignment="1">
      <alignment vertical="center" shrinkToFit="1"/>
    </xf>
    <xf numFmtId="0" fontId="21" fillId="0" borderId="70" xfId="0" applyNumberFormat="1" applyFont="1" applyFill="1" applyBorder="1" applyAlignment="1">
      <alignment vertical="center" wrapText="1"/>
    </xf>
    <xf numFmtId="0" fontId="21" fillId="0" borderId="71" xfId="0" applyNumberFormat="1" applyFont="1" applyFill="1" applyBorder="1" applyAlignment="1">
      <alignment vertical="center" wrapText="1"/>
    </xf>
    <xf numFmtId="179" fontId="0" fillId="0" borderId="34" xfId="0" applyNumberFormat="1" applyFont="1" applyBorder="1" applyAlignment="1">
      <alignment vertical="center"/>
    </xf>
    <xf numFmtId="179" fontId="0" fillId="0" borderId="34" xfId="0" applyNumberFormat="1" applyFont="1" applyBorder="1" applyAlignment="1">
      <alignment horizontal="center" vertical="center"/>
    </xf>
    <xf numFmtId="179" fontId="0" fillId="0" borderId="35" xfId="0" applyNumberFormat="1" applyFont="1" applyBorder="1" applyAlignment="1">
      <alignment vertical="center"/>
    </xf>
    <xf numFmtId="176" fontId="11" fillId="0" borderId="6"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xf>
    <xf numFmtId="0" fontId="11" fillId="0" borderId="0" xfId="0" applyFont="1" applyAlignment="1">
      <alignment vertical="center"/>
    </xf>
    <xf numFmtId="178" fontId="2" fillId="0" borderId="6" xfId="0" applyNumberFormat="1" applyFont="1" applyFill="1" applyBorder="1" applyAlignment="1">
      <alignment vertical="center"/>
    </xf>
    <xf numFmtId="0" fontId="0" fillId="0" borderId="34" xfId="0" applyFont="1" applyBorder="1" applyAlignment="1">
      <alignment vertical="center"/>
    </xf>
    <xf numFmtId="183" fontId="0" fillId="0" borderId="0" xfId="0" applyNumberFormat="1" applyAlignment="1">
      <alignment horizontal="left" vertical="center"/>
    </xf>
    <xf numFmtId="49" fontId="0" fillId="0" borderId="50" xfId="0" applyNumberFormat="1" applyBorder="1" applyAlignment="1">
      <alignment vertical="center"/>
    </xf>
    <xf numFmtId="0" fontId="0" fillId="0" borderId="50" xfId="0" applyFill="1" applyBorder="1" applyAlignment="1">
      <alignment horizontal="distributed" vertical="center"/>
    </xf>
    <xf numFmtId="0" fontId="0" fillId="0" borderId="50" xfId="0" applyFont="1" applyFill="1" applyBorder="1" applyAlignment="1">
      <alignment horizontal="distributed" vertical="center"/>
    </xf>
    <xf numFmtId="0" fontId="0" fillId="0" borderId="50" xfId="0" applyNumberFormat="1" applyFill="1" applyBorder="1" applyAlignment="1">
      <alignment vertical="center" shrinkToFit="1"/>
    </xf>
    <xf numFmtId="0" fontId="0" fillId="0" borderId="50" xfId="0" applyNumberFormat="1" applyFill="1" applyBorder="1" applyAlignment="1">
      <alignment vertical="center" wrapText="1"/>
    </xf>
    <xf numFmtId="0" fontId="21" fillId="0" borderId="50" xfId="0" applyFont="1" applyFill="1" applyBorder="1" applyAlignment="1">
      <alignment vertical="center" wrapText="1"/>
    </xf>
    <xf numFmtId="0" fontId="21" fillId="0" borderId="50" xfId="0" applyNumberFormat="1" applyFont="1" applyFill="1" applyBorder="1" applyAlignment="1">
      <alignment vertical="center" wrapText="1"/>
    </xf>
    <xf numFmtId="0" fontId="21" fillId="0" borderId="59" xfId="0" applyNumberFormat="1" applyFont="1" applyFill="1" applyBorder="1" applyAlignment="1">
      <alignment vertical="center" wrapText="1"/>
    </xf>
    <xf numFmtId="0" fontId="25" fillId="0" borderId="95" xfId="0" applyNumberFormat="1" applyFont="1" applyFill="1" applyBorder="1" applyAlignment="1">
      <alignment horizontal="right" vertical="center" shrinkToFit="1"/>
    </xf>
    <xf numFmtId="180" fontId="21" fillId="0" borderId="9" xfId="0" applyNumberFormat="1" applyFont="1" applyBorder="1" applyAlignment="1">
      <alignment horizontal="right" vertical="center"/>
    </xf>
    <xf numFmtId="0" fontId="21" fillId="0" borderId="9" xfId="0" applyFont="1" applyBorder="1" applyAlignment="1">
      <alignment horizontal="left" vertical="center"/>
    </xf>
    <xf numFmtId="0" fontId="24" fillId="0" borderId="9" xfId="0" applyFont="1" applyBorder="1" applyAlignment="1">
      <alignment horizontal="left" vertical="center"/>
    </xf>
    <xf numFmtId="0" fontId="21" fillId="0" borderId="0" xfId="0" applyFont="1" applyBorder="1">
      <alignment vertical="center"/>
    </xf>
    <xf numFmtId="49" fontId="21" fillId="0" borderId="0" xfId="0" applyNumberFormat="1" applyFont="1">
      <alignment vertical="center"/>
    </xf>
    <xf numFmtId="0" fontId="21" fillId="0" borderId="9" xfId="0" applyFont="1" applyBorder="1">
      <alignment vertical="center"/>
    </xf>
    <xf numFmtId="0" fontId="21" fillId="0" borderId="9" xfId="0" applyFont="1" applyBorder="1" applyAlignment="1">
      <alignment horizontal="center" vertical="center"/>
    </xf>
    <xf numFmtId="177" fontId="21" fillId="0" borderId="9" xfId="0" applyNumberFormat="1" applyFont="1" applyFill="1" applyBorder="1" applyAlignment="1">
      <alignment horizontal="right" vertical="center"/>
    </xf>
    <xf numFmtId="177" fontId="24" fillId="0" borderId="9" xfId="0" applyNumberFormat="1" applyFont="1" applyFill="1" applyBorder="1" applyAlignment="1">
      <alignment horizontal="right" vertical="center"/>
    </xf>
    <xf numFmtId="0" fontId="21" fillId="0" borderId="9" xfId="0" applyFont="1" applyBorder="1" applyAlignment="1">
      <alignment vertical="center"/>
    </xf>
    <xf numFmtId="179" fontId="21" fillId="0" borderId="28" xfId="0" applyNumberFormat="1" applyFont="1" applyFill="1" applyBorder="1" applyAlignment="1">
      <alignment vertical="center"/>
    </xf>
    <xf numFmtId="183" fontId="21" fillId="0" borderId="0" xfId="0" applyNumberFormat="1" applyFont="1" applyAlignment="1">
      <alignment horizontal="left" vertical="center"/>
    </xf>
    <xf numFmtId="179" fontId="21" fillId="0" borderId="9" xfId="0" applyNumberFormat="1" applyFont="1" applyFill="1" applyBorder="1" applyAlignment="1">
      <alignment vertical="center"/>
    </xf>
    <xf numFmtId="179" fontId="21" fillId="0" borderId="18" xfId="0" applyNumberFormat="1" applyFont="1" applyFill="1" applyBorder="1" applyAlignment="1">
      <alignment vertical="center"/>
    </xf>
    <xf numFmtId="179" fontId="26" fillId="0" borderId="96" xfId="0" applyNumberFormat="1" applyFont="1" applyBorder="1">
      <alignment vertical="center"/>
    </xf>
    <xf numFmtId="179" fontId="18" fillId="0" borderId="50" xfId="0" applyNumberFormat="1" applyFont="1" applyFill="1" applyBorder="1" applyAlignment="1">
      <alignment horizontal="right" vertical="center"/>
    </xf>
    <xf numFmtId="179" fontId="18" fillId="0" borderId="59" xfId="0" applyNumberFormat="1" applyFont="1" applyFill="1" applyBorder="1" applyAlignment="1">
      <alignment horizontal="right" vertical="center"/>
    </xf>
    <xf numFmtId="179" fontId="27" fillId="0" borderId="96" xfId="0" applyNumberFormat="1" applyFont="1" applyBorder="1">
      <alignment vertical="center"/>
    </xf>
    <xf numFmtId="0" fontId="18" fillId="0" borderId="70" xfId="0" applyNumberFormat="1" applyFont="1" applyFill="1" applyBorder="1" applyAlignment="1">
      <alignment vertical="center" wrapText="1"/>
    </xf>
    <xf numFmtId="0" fontId="28" fillId="0" borderId="50" xfId="0" applyFont="1" applyBorder="1" applyAlignment="1">
      <alignment vertical="center" shrinkToFit="1"/>
    </xf>
    <xf numFmtId="0" fontId="28" fillId="0" borderId="50" xfId="0" applyFont="1" applyFill="1" applyBorder="1" applyAlignment="1">
      <alignment horizontal="distributed" vertical="center"/>
    </xf>
    <xf numFmtId="0" fontId="28" fillId="0" borderId="81" xfId="0" applyNumberFormat="1" applyFont="1" applyFill="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lignment vertical="center"/>
    </xf>
    <xf numFmtId="41" fontId="21" fillId="0" borderId="50" xfId="0" applyNumberFormat="1" applyFont="1" applyBorder="1" applyAlignment="1">
      <alignment vertical="center"/>
    </xf>
    <xf numFmtId="41" fontId="21" fillId="0" borderId="50" xfId="0" applyNumberFormat="1" applyFont="1" applyBorder="1" applyAlignment="1">
      <alignment horizontal="right" vertical="center"/>
    </xf>
    <xf numFmtId="41" fontId="21" fillId="0" borderId="50" xfId="0" applyNumberFormat="1" applyFont="1" applyBorder="1">
      <alignment vertical="center"/>
    </xf>
    <xf numFmtId="41" fontId="18" fillId="0" borderId="50" xfId="0" applyNumberFormat="1" applyFont="1" applyBorder="1" applyAlignment="1">
      <alignment vertical="center"/>
    </xf>
    <xf numFmtId="0" fontId="28" fillId="0" borderId="50" xfId="0" applyFont="1" applyFill="1" applyBorder="1" applyAlignment="1">
      <alignment vertical="center" shrinkToFit="1"/>
    </xf>
    <xf numFmtId="178" fontId="31" fillId="0" borderId="50" xfId="0" applyNumberFormat="1" applyFont="1" applyBorder="1">
      <alignment vertical="center"/>
    </xf>
    <xf numFmtId="41" fontId="18" fillId="0" borderId="97" xfId="0" applyNumberFormat="1" applyFont="1" applyBorder="1" applyAlignment="1">
      <alignment horizontal="center" vertical="center"/>
    </xf>
    <xf numFmtId="189" fontId="0" fillId="0" borderId="0" xfId="1" applyNumberFormat="1" applyFont="1" applyBorder="1" applyAlignment="1">
      <alignment horizontal="right" vertical="center"/>
    </xf>
    <xf numFmtId="178" fontId="28" fillId="0" borderId="50" xfId="0" applyNumberFormat="1" applyFont="1" applyFill="1" applyBorder="1" applyAlignment="1">
      <alignment horizontal="right" vertical="center"/>
    </xf>
    <xf numFmtId="180" fontId="28" fillId="0" borderId="0" xfId="0" applyNumberFormat="1" applyFont="1" applyFill="1" applyBorder="1" applyAlignment="1">
      <alignment horizontal="left" vertical="center"/>
    </xf>
    <xf numFmtId="0" fontId="28" fillId="0" borderId="70" xfId="0" applyFont="1" applyFill="1" applyBorder="1" applyAlignment="1">
      <alignment vertical="center" shrinkToFit="1"/>
    </xf>
    <xf numFmtId="180" fontId="28" fillId="0" borderId="0" xfId="0" applyNumberFormat="1" applyFont="1">
      <alignment vertical="center"/>
    </xf>
    <xf numFmtId="0" fontId="28" fillId="0" borderId="0" xfId="0" applyFont="1" applyFill="1" applyBorder="1" applyAlignment="1">
      <alignment vertical="center" shrinkToFit="1"/>
    </xf>
    <xf numFmtId="180" fontId="28" fillId="0" borderId="0" xfId="0" applyNumberFormat="1" applyFont="1" applyFill="1">
      <alignment vertical="center"/>
    </xf>
    <xf numFmtId="0" fontId="28" fillId="0" borderId="0" xfId="0" applyFont="1" applyBorder="1" applyAlignment="1">
      <alignment vertical="center"/>
    </xf>
    <xf numFmtId="189" fontId="0" fillId="0" borderId="0" xfId="1" applyNumberFormat="1" applyFont="1">
      <alignment vertical="center"/>
    </xf>
    <xf numFmtId="0" fontId="28" fillId="0" borderId="40" xfId="0" applyFont="1" applyFill="1" applyBorder="1" applyAlignment="1">
      <alignment vertical="center" shrinkToFit="1"/>
    </xf>
    <xf numFmtId="189" fontId="28" fillId="0" borderId="0" xfId="1" applyNumberFormat="1" applyFont="1" applyFill="1">
      <alignment vertical="center"/>
    </xf>
    <xf numFmtId="189" fontId="28" fillId="0" borderId="0" xfId="1" applyNumberFormat="1" applyFont="1">
      <alignment vertical="center"/>
    </xf>
    <xf numFmtId="189" fontId="32" fillId="0" borderId="0" xfId="1" applyNumberFormat="1" applyFont="1">
      <alignment vertical="center"/>
    </xf>
    <xf numFmtId="178" fontId="18" fillId="0" borderId="50" xfId="0" applyNumberFormat="1" applyFont="1" applyBorder="1" applyAlignment="1">
      <alignment vertical="center"/>
    </xf>
    <xf numFmtId="0" fontId="0" fillId="0" borderId="24" xfId="0" applyFont="1" applyFill="1" applyBorder="1" applyAlignment="1">
      <alignment vertical="center"/>
    </xf>
    <xf numFmtId="0" fontId="0" fillId="0" borderId="24" xfId="0" applyFont="1" applyBorder="1" applyAlignment="1">
      <alignment vertical="center"/>
    </xf>
    <xf numFmtId="0" fontId="0" fillId="0" borderId="3" xfId="0" applyFont="1" applyFill="1" applyBorder="1" applyAlignment="1">
      <alignment vertical="center"/>
    </xf>
    <xf numFmtId="0" fontId="0" fillId="0" borderId="134" xfId="0" applyFont="1" applyBorder="1" applyAlignment="1">
      <alignment horizontal="center" vertical="center"/>
    </xf>
    <xf numFmtId="178" fontId="2" fillId="0" borderId="5" xfId="0" applyNumberFormat="1" applyFont="1" applyFill="1" applyBorder="1" applyAlignment="1">
      <alignment horizontal="right" vertical="center"/>
    </xf>
    <xf numFmtId="188" fontId="2" fillId="0" borderId="5" xfId="0" applyNumberFormat="1" applyFont="1" applyFill="1" applyBorder="1" applyAlignment="1">
      <alignment horizontal="right" vertical="center"/>
    </xf>
    <xf numFmtId="190" fontId="2" fillId="0" borderId="5" xfId="0" applyNumberFormat="1" applyFont="1" applyFill="1" applyBorder="1" applyAlignment="1">
      <alignment vertical="center"/>
    </xf>
    <xf numFmtId="183" fontId="2" fillId="0" borderId="5"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0" fontId="0" fillId="0" borderId="19" xfId="0" applyFont="1" applyFill="1" applyBorder="1">
      <alignment vertical="center"/>
    </xf>
    <xf numFmtId="0" fontId="0" fillId="0" borderId="28" xfId="0" applyFont="1" applyBorder="1" applyAlignment="1">
      <alignment vertical="center"/>
    </xf>
    <xf numFmtId="178" fontId="0" fillId="0" borderId="6" xfId="0" applyNumberFormat="1" applyFont="1" applyFill="1" applyBorder="1" applyAlignment="1">
      <alignment vertical="center"/>
    </xf>
    <xf numFmtId="178" fontId="0" fillId="0" borderId="22" xfId="0" applyNumberFormat="1" applyFont="1" applyBorder="1" applyAlignment="1">
      <alignment vertical="center"/>
    </xf>
    <xf numFmtId="0" fontId="11" fillId="0" borderId="13" xfId="0" applyFont="1" applyFill="1" applyBorder="1" applyAlignment="1">
      <alignment horizontal="center" vertical="center"/>
    </xf>
    <xf numFmtId="0" fontId="11" fillId="0" borderId="129" xfId="0" applyFont="1" applyFill="1" applyBorder="1" applyAlignment="1">
      <alignment horizontal="center" vertical="center"/>
    </xf>
    <xf numFmtId="178" fontId="0" fillId="0" borderId="22" xfId="0" applyNumberFormat="1" applyFont="1" applyFill="1" applyBorder="1" applyAlignment="1">
      <alignment vertical="center"/>
    </xf>
    <xf numFmtId="0" fontId="12" fillId="0" borderId="38" xfId="0" applyFont="1" applyFill="1" applyBorder="1" applyAlignment="1">
      <alignment horizontal="center" vertical="center"/>
    </xf>
    <xf numFmtId="178" fontId="2" fillId="0" borderId="15" xfId="0" applyNumberFormat="1" applyFont="1" applyFill="1" applyBorder="1" applyAlignment="1">
      <alignment vertical="center"/>
    </xf>
    <xf numFmtId="178" fontId="2" fillId="0" borderId="7" xfId="0" applyNumberFormat="1" applyFont="1" applyFill="1" applyBorder="1" applyAlignment="1">
      <alignment vertical="center"/>
    </xf>
    <xf numFmtId="188" fontId="2" fillId="0" borderId="7" xfId="0" applyNumberFormat="1" applyFont="1" applyFill="1" applyBorder="1" applyAlignment="1">
      <alignment vertical="center"/>
    </xf>
    <xf numFmtId="178" fontId="2" fillId="0" borderId="23" xfId="0" applyNumberFormat="1" applyFont="1" applyFill="1" applyBorder="1" applyAlignment="1">
      <alignment vertical="center"/>
    </xf>
    <xf numFmtId="0" fontId="0" fillId="0" borderId="10" xfId="0" applyFont="1" applyBorder="1" applyAlignment="1">
      <alignment horizontal="center" vertical="center"/>
    </xf>
    <xf numFmtId="179" fontId="0" fillId="0" borderId="22" xfId="0" applyNumberFormat="1" applyFont="1" applyFill="1" applyBorder="1" applyAlignment="1">
      <alignment horizontal="right" vertical="center" indent="1"/>
    </xf>
    <xf numFmtId="179" fontId="2" fillId="0" borderId="7" xfId="0" applyNumberFormat="1" applyFont="1" applyFill="1" applyBorder="1" applyAlignment="1">
      <alignment horizontal="right" vertical="center" shrinkToFit="1"/>
    </xf>
    <xf numFmtId="178" fontId="2" fillId="0" borderId="7" xfId="0" applyNumberFormat="1" applyFont="1" applyFill="1" applyBorder="1" applyAlignment="1">
      <alignment horizontal="right" vertical="center" indent="1"/>
    </xf>
    <xf numFmtId="179" fontId="2" fillId="0" borderId="7" xfId="0" applyNumberFormat="1" applyFont="1" applyFill="1" applyBorder="1" applyAlignment="1">
      <alignment vertical="center"/>
    </xf>
    <xf numFmtId="179" fontId="2" fillId="0" borderId="7" xfId="0" applyNumberFormat="1" applyFont="1" applyFill="1" applyBorder="1" applyAlignment="1">
      <alignment horizontal="right" vertical="center" indent="1"/>
    </xf>
    <xf numFmtId="179" fontId="2" fillId="0" borderId="23" xfId="0" applyNumberFormat="1" applyFont="1" applyFill="1" applyBorder="1" applyAlignment="1">
      <alignment horizontal="right" vertical="center" indent="1"/>
    </xf>
    <xf numFmtId="0" fontId="2" fillId="0" borderId="13" xfId="0" applyFont="1" applyFill="1" applyBorder="1" applyAlignment="1">
      <alignment horizontal="distributed" vertical="center"/>
    </xf>
    <xf numFmtId="0" fontId="0" fillId="0" borderId="77" xfId="0" applyFont="1" applyFill="1" applyBorder="1" applyAlignment="1">
      <alignment horizontal="center" vertical="center"/>
    </xf>
    <xf numFmtId="0" fontId="0" fillId="0" borderId="57" xfId="0" applyFont="1" applyFill="1" applyBorder="1" applyAlignment="1">
      <alignment horizontal="center" vertical="center"/>
    </xf>
    <xf numFmtId="38" fontId="0" fillId="0" borderId="0" xfId="2"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5" xfId="0" applyNumberFormat="1" applyFont="1" applyFill="1" applyBorder="1" applyAlignment="1">
      <alignment horizontal="right" vertical="center"/>
    </xf>
    <xf numFmtId="0" fontId="0" fillId="0" borderId="40" xfId="0" applyFont="1" applyBorder="1" applyAlignment="1">
      <alignment horizontal="distributed" vertical="center"/>
    </xf>
    <xf numFmtId="0" fontId="0" fillId="0" borderId="51" xfId="0" applyFont="1" applyBorder="1" applyAlignment="1">
      <alignment horizontal="distributed" vertical="center"/>
    </xf>
    <xf numFmtId="0" fontId="0" fillId="0" borderId="34" xfId="0" applyFont="1" applyFill="1" applyBorder="1" applyAlignment="1">
      <alignment horizontal="distributed" vertical="center"/>
    </xf>
    <xf numFmtId="176" fontId="0" fillId="0" borderId="34" xfId="0" applyNumberFormat="1" applyFont="1" applyFill="1" applyBorder="1" applyAlignment="1">
      <alignment vertical="center"/>
    </xf>
    <xf numFmtId="176" fontId="0" fillId="0" borderId="35" xfId="0" applyNumberFormat="1" applyFont="1" applyFill="1" applyBorder="1" applyAlignment="1">
      <alignment vertical="center"/>
    </xf>
    <xf numFmtId="179" fontId="0" fillId="0" borderId="13" xfId="0" applyNumberFormat="1" applyFont="1" applyFill="1" applyBorder="1" applyAlignment="1">
      <alignment horizontal="center" vertical="center"/>
    </xf>
    <xf numFmtId="0" fontId="0" fillId="0" borderId="81" xfId="0" applyNumberFormat="1" applyFont="1" applyFill="1" applyBorder="1" applyAlignment="1">
      <alignment vertical="center"/>
    </xf>
    <xf numFmtId="179" fontId="0" fillId="0" borderId="64"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shrinkToFit="1"/>
    </xf>
    <xf numFmtId="0" fontId="0" fillId="0" borderId="2" xfId="0" applyFont="1" applyFill="1" applyBorder="1" applyAlignment="1">
      <alignment horizontal="distributed" vertical="center"/>
    </xf>
    <xf numFmtId="0" fontId="0" fillId="0" borderId="77" xfId="0" applyNumberFormat="1" applyFont="1" applyFill="1" applyBorder="1" applyAlignment="1">
      <alignment vertical="center"/>
    </xf>
    <xf numFmtId="179" fontId="0" fillId="0" borderId="85" xfId="0" applyNumberFormat="1" applyFont="1" applyFill="1" applyBorder="1" applyAlignment="1">
      <alignment horizontal="center" vertical="center"/>
    </xf>
    <xf numFmtId="179" fontId="0" fillId="0" borderId="77" xfId="0" applyNumberFormat="1" applyFont="1" applyFill="1" applyBorder="1" applyAlignment="1">
      <alignment horizontal="center" vertical="center" shrinkToFit="1"/>
    </xf>
    <xf numFmtId="179" fontId="0" fillId="0" borderId="82" xfId="0" applyNumberFormat="1" applyFont="1" applyFill="1" applyBorder="1" applyAlignment="1">
      <alignment horizontal="center" vertical="center" shrinkToFit="1"/>
    </xf>
    <xf numFmtId="179" fontId="0" fillId="0" borderId="82" xfId="0" applyNumberFormat="1" applyFont="1" applyFill="1" applyBorder="1" applyAlignment="1">
      <alignment horizontal="right" vertical="center"/>
    </xf>
    <xf numFmtId="179" fontId="0" fillId="0" borderId="86" xfId="0" applyNumberFormat="1" applyFont="1" applyFill="1" applyBorder="1" applyAlignment="1">
      <alignment horizontal="right" vertical="center"/>
    </xf>
    <xf numFmtId="179" fontId="0" fillId="0" borderId="34" xfId="0" applyNumberFormat="1" applyFont="1" applyFill="1" applyBorder="1" applyAlignment="1">
      <alignment horizontal="center" vertical="center"/>
    </xf>
    <xf numFmtId="0" fontId="0" fillId="0" borderId="83" xfId="0" applyNumberFormat="1" applyFont="1" applyFill="1" applyBorder="1" applyAlignment="1">
      <alignment vertical="center"/>
    </xf>
    <xf numFmtId="179" fontId="0" fillId="0" borderId="65" xfId="0" applyNumberFormat="1" applyFont="1" applyFill="1" applyBorder="1" applyAlignment="1">
      <alignment horizontal="center" vertical="center"/>
    </xf>
    <xf numFmtId="179" fontId="0" fillId="0" borderId="83" xfId="0" applyNumberFormat="1" applyFont="1" applyFill="1" applyBorder="1" applyAlignment="1">
      <alignment horizontal="center" vertical="center"/>
    </xf>
    <xf numFmtId="179" fontId="0" fillId="0" borderId="35" xfId="0" applyNumberFormat="1" applyFont="1" applyFill="1" applyBorder="1" applyAlignment="1">
      <alignment horizontal="right" vertical="center"/>
    </xf>
    <xf numFmtId="176" fontId="0" fillId="0" borderId="0" xfId="0" applyNumberFormat="1" applyFont="1" applyAlignment="1">
      <alignment vertical="center"/>
    </xf>
    <xf numFmtId="41" fontId="0" fillId="0" borderId="0" xfId="2" applyNumberFormat="1" applyFont="1" applyFill="1" applyBorder="1" applyAlignment="1" applyProtection="1">
      <alignment horizontal="right" vertical="center"/>
    </xf>
    <xf numFmtId="0" fontId="0" fillId="0" borderId="81" xfId="0" applyNumberFormat="1" applyFont="1" applyFill="1" applyBorder="1" applyAlignment="1">
      <alignment vertical="center" wrapText="1"/>
    </xf>
    <xf numFmtId="0" fontId="0" fillId="0" borderId="70" xfId="0" applyNumberFormat="1" applyFont="1" applyFill="1" applyBorder="1" applyAlignment="1">
      <alignment vertical="center" shrinkToFit="1"/>
    </xf>
    <xf numFmtId="179" fontId="0" fillId="0" borderId="0" xfId="0" applyNumberFormat="1" applyFont="1" applyBorder="1" applyAlignment="1">
      <alignment horizontal="left" vertical="center"/>
    </xf>
    <xf numFmtId="0" fontId="0" fillId="0" borderId="34" xfId="0" applyFont="1" applyBorder="1" applyAlignment="1">
      <alignment horizontal="center" vertical="center"/>
    </xf>
    <xf numFmtId="0" fontId="0" fillId="0" borderId="66" xfId="0" applyFont="1" applyFill="1" applyBorder="1" applyAlignment="1">
      <alignment horizontal="center" vertical="center"/>
    </xf>
    <xf numFmtId="191" fontId="0" fillId="0" borderId="0" xfId="0" applyNumberFormat="1" applyFont="1" applyFill="1" applyBorder="1" applyAlignment="1">
      <alignment horizontal="right" vertical="center"/>
    </xf>
    <xf numFmtId="191" fontId="0" fillId="0" borderId="33" xfId="0" applyNumberFormat="1" applyFont="1" applyFill="1" applyBorder="1" applyAlignment="1">
      <alignment horizontal="right" vertical="center"/>
    </xf>
    <xf numFmtId="0" fontId="0" fillId="0" borderId="40" xfId="0" applyFont="1" applyFill="1" applyBorder="1" applyAlignment="1">
      <alignment horizontal="distributed" vertical="center"/>
    </xf>
    <xf numFmtId="0" fontId="0" fillId="0" borderId="68" xfId="0" applyFont="1" applyFill="1" applyBorder="1" applyAlignment="1">
      <alignment horizontal="center" vertical="center"/>
    </xf>
    <xf numFmtId="191" fontId="0" fillId="0" borderId="34" xfId="0" applyNumberFormat="1" applyFont="1" applyFill="1" applyBorder="1" applyAlignment="1">
      <alignment horizontal="right" vertical="center"/>
    </xf>
    <xf numFmtId="191" fontId="0" fillId="0" borderId="35" xfId="0" applyNumberFormat="1" applyFont="1" applyFill="1" applyBorder="1" applyAlignment="1">
      <alignment horizontal="right" vertical="center"/>
    </xf>
    <xf numFmtId="0" fontId="0" fillId="0" borderId="17" xfId="0" applyFont="1" applyFill="1" applyBorder="1" applyAlignment="1"/>
    <xf numFmtId="0" fontId="0" fillId="0" borderId="0" xfId="0" applyFont="1" applyAlignment="1"/>
    <xf numFmtId="0" fontId="0" fillId="0" borderId="2" xfId="0" applyFont="1" applyFill="1" applyBorder="1" applyAlignment="1">
      <alignment vertical="center"/>
    </xf>
    <xf numFmtId="0" fontId="0" fillId="0" borderId="75" xfId="0" applyFont="1" applyFill="1" applyBorder="1" applyAlignment="1">
      <alignment vertical="center"/>
    </xf>
    <xf numFmtId="0" fontId="0" fillId="0" borderId="11" xfId="0" applyFont="1" applyFill="1" applyBorder="1" applyAlignment="1">
      <alignment vertical="center"/>
    </xf>
    <xf numFmtId="0" fontId="0" fillId="0" borderId="13" xfId="0" applyFont="1" applyFill="1" applyBorder="1" applyAlignment="1"/>
    <xf numFmtId="0" fontId="0" fillId="0" borderId="76"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horizontal="justify" vertical="center"/>
    </xf>
    <xf numFmtId="176" fontId="0" fillId="0" borderId="5" xfId="0" applyNumberFormat="1" applyFont="1" applyFill="1" applyBorder="1" applyAlignment="1">
      <alignment horizontal="right" vertical="center"/>
    </xf>
    <xf numFmtId="178" fontId="0" fillId="0" borderId="47"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33" xfId="0" applyNumberFormat="1" applyFont="1" applyFill="1" applyBorder="1" applyAlignment="1">
      <alignment horizontal="right" vertical="center"/>
    </xf>
    <xf numFmtId="0" fontId="0" fillId="0" borderId="30" xfId="0" applyFont="1" applyFill="1" applyBorder="1" applyAlignment="1">
      <alignment horizontal="justify" vertical="center"/>
    </xf>
    <xf numFmtId="184" fontId="0" fillId="0" borderId="7"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78" fontId="0" fillId="0" borderId="35" xfId="0" applyNumberFormat="1" applyFont="1" applyFill="1" applyBorder="1" applyAlignment="1">
      <alignment horizontal="right"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133" xfId="0" applyFont="1" applyFill="1" applyBorder="1" applyAlignment="1">
      <alignment vertical="center"/>
    </xf>
    <xf numFmtId="183" fontId="0" fillId="0" borderId="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88" fontId="0" fillId="0" borderId="7"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78" fontId="0" fillId="0" borderId="23" xfId="0" applyNumberFormat="1" applyFont="1" applyFill="1" applyBorder="1" applyAlignment="1">
      <alignment horizontal="right" vertical="center"/>
    </xf>
    <xf numFmtId="185" fontId="0" fillId="0" borderId="0" xfId="0" applyNumberFormat="1" applyFont="1" applyFill="1" applyAlignment="1">
      <alignment vertical="center"/>
    </xf>
    <xf numFmtId="0" fontId="0" fillId="0" borderId="48" xfId="0" applyFont="1" applyFill="1" applyBorder="1" applyAlignment="1">
      <alignment horizontal="distributed" vertical="center"/>
    </xf>
    <xf numFmtId="0" fontId="0" fillId="0" borderId="64" xfId="0" applyFont="1" applyFill="1" applyBorder="1" applyAlignment="1">
      <alignment vertical="center"/>
    </xf>
    <xf numFmtId="0" fontId="0" fillId="0" borderId="49" xfId="0" applyFont="1" applyFill="1" applyBorder="1" applyAlignment="1">
      <alignment horizontal="distributed" vertical="center"/>
    </xf>
    <xf numFmtId="0" fontId="0" fillId="0" borderId="73" xfId="0" applyFont="1" applyFill="1" applyBorder="1" applyAlignment="1">
      <alignment vertical="center"/>
    </xf>
    <xf numFmtId="179" fontId="0" fillId="0" borderId="7" xfId="0" applyNumberFormat="1" applyFont="1" applyFill="1" applyBorder="1" applyAlignment="1">
      <alignment horizontal="right" vertical="center" shrinkToFit="1"/>
    </xf>
    <xf numFmtId="0" fontId="0" fillId="0" borderId="1"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72" xfId="0" applyFont="1" applyBorder="1" applyAlignment="1">
      <alignment horizontal="center" vertical="center"/>
    </xf>
    <xf numFmtId="0" fontId="0" fillId="0" borderId="0" xfId="0" applyFont="1" applyBorder="1" applyAlignment="1">
      <alignment horizontal="justify" vertical="center"/>
    </xf>
    <xf numFmtId="0" fontId="0" fillId="0" borderId="0" xfId="0" applyFont="1" applyBorder="1" applyAlignment="1">
      <alignment horizontal="justify" vertical="center" wrapText="1"/>
    </xf>
    <xf numFmtId="0" fontId="0" fillId="0" borderId="48" xfId="0" applyFont="1" applyFill="1" applyBorder="1" applyAlignment="1">
      <alignment vertical="center"/>
    </xf>
    <xf numFmtId="186" fontId="0" fillId="0" borderId="0" xfId="0" applyNumberFormat="1" applyFont="1" applyFill="1" applyBorder="1" applyAlignment="1">
      <alignment horizontal="right" vertical="center" shrinkToFit="1"/>
    </xf>
    <xf numFmtId="0" fontId="0" fillId="0" borderId="49" xfId="0" applyFont="1" applyFill="1" applyBorder="1" applyAlignment="1">
      <alignment vertical="center"/>
    </xf>
    <xf numFmtId="179" fontId="0" fillId="0" borderId="0" xfId="0" applyNumberFormat="1" applyFont="1" applyFill="1" applyBorder="1" applyAlignment="1">
      <alignment horizontal="left" vertical="center" shrinkToFit="1"/>
    </xf>
    <xf numFmtId="192" fontId="21" fillId="0" borderId="0" xfId="0" applyNumberFormat="1" applyFont="1" applyAlignment="1">
      <alignment horizontal="left" vertical="center"/>
    </xf>
    <xf numFmtId="180" fontId="18" fillId="0" borderId="34" xfId="0" applyNumberFormat="1" applyFont="1" applyBorder="1" applyAlignment="1">
      <alignment vertical="center"/>
    </xf>
    <xf numFmtId="0" fontId="33" fillId="0" borderId="0" xfId="0" applyFont="1">
      <alignment vertical="center"/>
    </xf>
    <xf numFmtId="38" fontId="0" fillId="0" borderId="34" xfId="2" applyFont="1" applyFill="1" applyBorder="1" applyAlignment="1">
      <alignment horizontal="right" vertical="center"/>
    </xf>
    <xf numFmtId="177" fontId="5" fillId="0" borderId="34" xfId="0" applyNumberFormat="1" applyFont="1" applyFill="1" applyBorder="1" applyAlignment="1">
      <alignment horizontal="right" vertical="center"/>
    </xf>
    <xf numFmtId="176" fontId="0" fillId="0" borderId="0" xfId="0" applyNumberFormat="1" applyFont="1" applyBorder="1" applyAlignment="1">
      <alignment vertical="center"/>
    </xf>
    <xf numFmtId="193" fontId="0" fillId="0" borderId="0" xfId="0" applyNumberFormat="1" applyFont="1" applyBorder="1" applyAlignment="1">
      <alignment vertical="center"/>
    </xf>
    <xf numFmtId="184" fontId="0" fillId="0" borderId="81" xfId="0" applyNumberFormat="1" applyFont="1" applyFill="1" applyBorder="1" applyAlignment="1">
      <alignment vertical="center"/>
    </xf>
    <xf numFmtId="41" fontId="2" fillId="0" borderId="47" xfId="2" applyNumberFormat="1" applyFont="1" applyFill="1" applyBorder="1" applyAlignment="1" applyProtection="1">
      <alignment horizontal="right" vertical="center"/>
    </xf>
    <xf numFmtId="41" fontId="0" fillId="0" borderId="33" xfId="2" applyNumberFormat="1" applyFont="1" applyFill="1" applyBorder="1" applyAlignment="1" applyProtection="1">
      <alignment horizontal="right" vertical="center"/>
    </xf>
    <xf numFmtId="41" fontId="2" fillId="0" borderId="33" xfId="2" applyNumberFormat="1" applyFont="1" applyFill="1" applyBorder="1" applyAlignment="1" applyProtection="1">
      <alignment horizontal="right" vertical="center"/>
    </xf>
    <xf numFmtId="41" fontId="2" fillId="0" borderId="33" xfId="0" applyNumberFormat="1" applyFont="1" applyFill="1" applyBorder="1" applyAlignment="1">
      <alignment horizontal="right" vertical="center"/>
    </xf>
    <xf numFmtId="41" fontId="0" fillId="0" borderId="33" xfId="2" applyNumberFormat="1" applyFont="1" applyFill="1" applyBorder="1" applyAlignment="1" applyProtection="1">
      <alignment horizontal="right" vertical="top"/>
    </xf>
    <xf numFmtId="41" fontId="0" fillId="0" borderId="35" xfId="0" applyNumberFormat="1" applyFont="1" applyBorder="1" applyAlignment="1">
      <alignment vertical="center"/>
    </xf>
    <xf numFmtId="179" fontId="2" fillId="0" borderId="0" xfId="2" applyNumberFormat="1" applyFont="1" applyFill="1" applyBorder="1" applyAlignment="1" applyProtection="1">
      <alignment horizontal="righ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0" fillId="0" borderId="34"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2" fillId="0" borderId="5" xfId="0" applyFont="1" applyFill="1" applyBorder="1" applyAlignment="1">
      <alignment horizontal="distributed" vertical="center"/>
    </xf>
    <xf numFmtId="0" fontId="0" fillId="0" borderId="9" xfId="0"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shrinkToFit="1"/>
    </xf>
    <xf numFmtId="179" fontId="0" fillId="0" borderId="0" xfId="0" applyNumberFormat="1" applyFont="1" applyBorder="1" applyAlignment="1">
      <alignment horizontal="right" vertical="center"/>
    </xf>
    <xf numFmtId="179" fontId="2" fillId="0" borderId="31" xfId="0" applyNumberFormat="1" applyFont="1" applyFill="1" applyBorder="1" applyAlignment="1">
      <alignment horizontal="center" vertical="center" shrinkToFit="1"/>
    </xf>
    <xf numFmtId="179" fontId="0" fillId="0" borderId="84"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0" fontId="0" fillId="0" borderId="0" xfId="0" applyFont="1" applyFill="1" applyBorder="1" applyAlignment="1">
      <alignment horizontal="right" vertical="center"/>
    </xf>
    <xf numFmtId="0" fontId="0" fillId="0" borderId="87" xfId="0" applyFont="1" applyFill="1" applyBorder="1" applyAlignment="1">
      <alignment horizontal="distributed" vertical="center"/>
    </xf>
    <xf numFmtId="0" fontId="0" fillId="0" borderId="81" xfId="0" applyNumberFormat="1" applyFont="1" applyFill="1" applyBorder="1" applyAlignment="1">
      <alignment vertical="center" shrinkToFit="1"/>
    </xf>
    <xf numFmtId="0" fontId="0" fillId="0" borderId="20" xfId="0" applyFont="1" applyFill="1" applyBorder="1" applyAlignment="1">
      <alignment horizontal="center" vertical="center"/>
    </xf>
    <xf numFmtId="0" fontId="0" fillId="0" borderId="89" xfId="0" applyFont="1" applyFill="1" applyBorder="1" applyAlignment="1">
      <alignment horizontal="distributed" vertical="center"/>
    </xf>
    <xf numFmtId="0" fontId="0" fillId="0" borderId="90" xfId="0" applyFont="1" applyFill="1" applyBorder="1" applyAlignment="1">
      <alignment horizontal="distributed" vertical="center"/>
    </xf>
    <xf numFmtId="0" fontId="0" fillId="0" borderId="39" xfId="0" applyFont="1" applyFill="1" applyBorder="1" applyAlignment="1">
      <alignment horizontal="distributed" vertical="center"/>
    </xf>
    <xf numFmtId="0" fontId="0" fillId="0" borderId="62" xfId="0" applyFont="1" applyFill="1" applyBorder="1" applyAlignment="1">
      <alignment horizontal="distributed" vertical="center"/>
    </xf>
    <xf numFmtId="0" fontId="0" fillId="0" borderId="0" xfId="0" applyFont="1" applyBorder="1" applyAlignment="1">
      <alignment horizontal="center"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4"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6" xfId="0" applyNumberFormat="1" applyFont="1" applyFill="1" applyBorder="1" applyAlignment="1">
      <alignment horizontal="right" vertical="center"/>
    </xf>
    <xf numFmtId="191" fontId="2" fillId="0" borderId="6" xfId="0" applyNumberFormat="1" applyFont="1" applyFill="1" applyBorder="1" applyAlignment="1">
      <alignment vertical="center"/>
    </xf>
    <xf numFmtId="191" fontId="2" fillId="0" borderId="6" xfId="0" applyNumberFormat="1" applyFont="1" applyFill="1" applyBorder="1" applyAlignment="1">
      <alignment horizontal="right" vertical="center"/>
    </xf>
    <xf numFmtId="191" fontId="2" fillId="0" borderId="68" xfId="0" applyNumberFormat="1" applyFont="1" applyFill="1" applyBorder="1" applyAlignment="1">
      <alignment vertical="center"/>
    </xf>
    <xf numFmtId="191" fontId="2" fillId="0" borderId="92"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5" fontId="0" fillId="0" borderId="0" xfId="0" applyNumberFormat="1" applyFont="1" applyFill="1" applyBorder="1" applyAlignment="1">
      <alignment horizontal="right" vertical="center"/>
    </xf>
    <xf numFmtId="195" fontId="0" fillId="0" borderId="34" xfId="0" applyNumberFormat="1" applyFont="1" applyFill="1" applyBorder="1" applyAlignment="1">
      <alignment horizontal="right" vertical="center"/>
    </xf>
    <xf numFmtId="180" fontId="9" fillId="0" borderId="0" xfId="0" applyNumberFormat="1" applyFont="1" applyFill="1" applyBorder="1">
      <alignment vertical="center"/>
    </xf>
    <xf numFmtId="176" fontId="2" fillId="0" borderId="0" xfId="0" applyNumberFormat="1" applyFont="1" applyFill="1" applyBorder="1" applyAlignment="1">
      <alignment horizontal="right" vertical="center"/>
    </xf>
    <xf numFmtId="176" fontId="2" fillId="0" borderId="33"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176" fontId="2" fillId="0" borderId="5"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3" xfId="0" applyFont="1" applyFill="1" applyBorder="1" applyAlignment="1">
      <alignment horizontal="center" vertical="center"/>
    </xf>
    <xf numFmtId="176" fontId="0" fillId="0" borderId="34"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84"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176" fontId="2" fillId="0" borderId="5"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179" fontId="0" fillId="0" borderId="0" xfId="0" applyNumberFormat="1" applyFont="1" applyBorder="1" applyAlignment="1">
      <alignment horizontal="right" vertical="center"/>
    </xf>
    <xf numFmtId="0" fontId="0" fillId="0" borderId="1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0" fontId="0" fillId="0" borderId="3" xfId="0" applyFont="1" applyFill="1" applyBorder="1" applyAlignment="1">
      <alignment horizontal="center" vertical="center" wrapText="1"/>
    </xf>
    <xf numFmtId="0" fontId="0" fillId="0" borderId="0" xfId="0" applyFont="1" applyFill="1" applyBorder="1" applyAlignment="1">
      <alignment horizontal="right" vertical="center"/>
    </xf>
    <xf numFmtId="0" fontId="0" fillId="0" borderId="81" xfId="0" applyNumberFormat="1" applyFont="1" applyFill="1" applyBorder="1" applyAlignment="1">
      <alignment vertical="center" shrinkToFit="1"/>
    </xf>
    <xf numFmtId="0" fontId="0" fillId="0" borderId="20" xfId="0" applyFont="1" applyFill="1" applyBorder="1" applyAlignment="1">
      <alignment horizontal="center" vertical="center"/>
    </xf>
    <xf numFmtId="0" fontId="0" fillId="0" borderId="7" xfId="0" applyFont="1" applyBorder="1" applyAlignment="1">
      <alignment horizontal="right" vertical="center"/>
    </xf>
    <xf numFmtId="179" fontId="9" fillId="0" borderId="0"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178" fontId="2" fillId="0" borderId="6"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0" fontId="20" fillId="0" borderId="3" xfId="0" applyFont="1" applyFill="1" applyBorder="1" applyAlignment="1">
      <alignment horizontal="center" vertical="center"/>
    </xf>
    <xf numFmtId="179" fontId="2" fillId="0" borderId="21" xfId="0" applyNumberFormat="1" applyFont="1" applyFill="1" applyBorder="1" applyAlignment="1">
      <alignment horizontal="right" vertical="center"/>
    </xf>
    <xf numFmtId="179" fontId="0" fillId="0" borderId="22" xfId="0" applyNumberFormat="1" applyFont="1" applyFill="1" applyBorder="1" applyAlignment="1">
      <alignment horizontal="right" vertical="center"/>
    </xf>
    <xf numFmtId="195" fontId="0" fillId="0" borderId="22" xfId="0" applyNumberFormat="1" applyFont="1" applyFill="1" applyBorder="1" applyAlignment="1">
      <alignment horizontal="right" vertical="center"/>
    </xf>
    <xf numFmtId="191" fontId="0" fillId="0" borderId="22" xfId="0" applyNumberFormat="1" applyFont="1" applyFill="1" applyBorder="1" applyAlignment="1">
      <alignment horizontal="right" vertical="center"/>
    </xf>
    <xf numFmtId="191" fontId="23" fillId="0" borderId="84" xfId="0" applyNumberFormat="1" applyFont="1" applyFill="1" applyBorder="1" applyAlignment="1">
      <alignment horizontal="right" vertical="center"/>
    </xf>
    <xf numFmtId="191" fontId="23" fillId="0" borderId="82" xfId="0" applyNumberFormat="1" applyFont="1" applyFill="1" applyBorder="1" applyAlignment="1">
      <alignment horizontal="right" vertical="center"/>
    </xf>
    <xf numFmtId="191" fontId="23" fillId="0" borderId="137" xfId="0" applyNumberFormat="1" applyFont="1" applyFill="1" applyBorder="1" applyAlignment="1">
      <alignment horizontal="right" vertical="center"/>
    </xf>
    <xf numFmtId="179" fontId="0" fillId="0" borderId="50" xfId="0" applyNumberFormat="1" applyFont="1" applyFill="1" applyBorder="1" applyAlignment="1">
      <alignment horizontal="center" vertical="center" shrinkToFit="1"/>
    </xf>
    <xf numFmtId="0" fontId="0" fillId="0" borderId="140" xfId="0" applyFont="1" applyFill="1" applyBorder="1" applyAlignment="1">
      <alignment horizontal="center" vertical="center"/>
    </xf>
    <xf numFmtId="38" fontId="2" fillId="0" borderId="141" xfId="2" applyFont="1" applyFill="1" applyBorder="1">
      <alignment vertical="center"/>
    </xf>
    <xf numFmtId="38" fontId="2" fillId="0" borderId="81" xfId="2" applyFont="1" applyFill="1" applyBorder="1">
      <alignment vertical="center"/>
    </xf>
    <xf numFmtId="38" fontId="0" fillId="0" borderId="81" xfId="2" applyFont="1" applyFill="1" applyBorder="1">
      <alignment vertical="center"/>
    </xf>
    <xf numFmtId="38" fontId="0" fillId="0" borderId="83" xfId="2" applyFont="1" applyFill="1" applyBorder="1">
      <alignment vertical="center"/>
    </xf>
    <xf numFmtId="0" fontId="0" fillId="0" borderId="43" xfId="0" applyFont="1" applyFill="1" applyBorder="1" applyAlignment="1">
      <alignment horizontal="center" vertical="center" shrinkToFit="1"/>
    </xf>
    <xf numFmtId="0" fontId="0" fillId="0" borderId="91" xfId="0" applyFont="1" applyFill="1" applyBorder="1" applyAlignment="1">
      <alignment horizontal="center" vertical="center" shrinkToFit="1"/>
    </xf>
    <xf numFmtId="179" fontId="0" fillId="0" borderId="50" xfId="0" applyNumberFormat="1" applyFont="1" applyFill="1" applyBorder="1" applyAlignment="1">
      <alignment horizontal="center" vertical="center" shrinkToFit="1"/>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Border="1" applyAlignment="1">
      <alignment horizontal="right"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7" fillId="0" borderId="1" xfId="0" applyNumberFormat="1" applyFont="1" applyBorder="1" applyAlignment="1">
      <alignment horizontal="right" vertical="center"/>
    </xf>
    <xf numFmtId="0" fontId="7" fillId="0" borderId="0" xfId="0" applyFont="1" applyBorder="1" applyAlignment="1">
      <alignment vertical="center"/>
    </xf>
    <xf numFmtId="176" fontId="0"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179" fontId="0" fillId="0" borderId="0" xfId="0" applyNumberFormat="1" applyFont="1" applyBorder="1" applyAlignment="1">
      <alignment horizontal="right" vertical="center"/>
    </xf>
    <xf numFmtId="178" fontId="0" fillId="0" borderId="6"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95" fontId="23" fillId="0" borderId="82"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0" fontId="0" fillId="0" borderId="0" xfId="0" applyFont="1" applyBorder="1" applyAlignment="1">
      <alignment horizontal="left" vertical="center"/>
    </xf>
    <xf numFmtId="176" fontId="0" fillId="0" borderId="0" xfId="0" applyNumberFormat="1" applyFont="1" applyFill="1" applyBorder="1" applyAlignment="1">
      <alignment horizontal="right" vertical="center"/>
    </xf>
    <xf numFmtId="176" fontId="0" fillId="0" borderId="64" xfId="0" applyNumberFormat="1" applyFont="1" applyFill="1" applyBorder="1" applyAlignment="1">
      <alignment horizontal="right" vertical="center"/>
    </xf>
    <xf numFmtId="0" fontId="1" fillId="0" borderId="0" xfId="0" applyFont="1" applyBorder="1" applyAlignment="1">
      <alignment horizontal="center" vertical="center"/>
    </xf>
    <xf numFmtId="0" fontId="2" fillId="0" borderId="0" xfId="0" applyFont="1" applyBorder="1" applyAlignment="1">
      <alignment vertical="center"/>
    </xf>
    <xf numFmtId="0" fontId="0" fillId="0" borderId="0" xfId="0" applyFont="1" applyFill="1" applyBorder="1" applyAlignment="1">
      <alignment horizontal="left" vertical="top" wrapText="1"/>
    </xf>
    <xf numFmtId="0" fontId="0" fillId="0" borderId="55" xfId="0" applyFont="1" applyFill="1" applyBorder="1" applyAlignment="1">
      <alignment horizontal="center" vertical="center"/>
    </xf>
    <xf numFmtId="0" fontId="0" fillId="0" borderId="111"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35" xfId="0" applyFont="1" applyFill="1" applyBorder="1" applyAlignment="1">
      <alignment horizontal="center" vertical="center" justifyLastLine="1"/>
    </xf>
    <xf numFmtId="0" fontId="0" fillId="0" borderId="54" xfId="0" applyFont="1" applyFill="1" applyBorder="1" applyAlignment="1">
      <alignment horizontal="center" vertical="center" justifyLastLine="1"/>
    </xf>
    <xf numFmtId="0" fontId="0" fillId="0" borderId="102"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101" xfId="0" applyFont="1" applyFill="1" applyBorder="1" applyAlignment="1">
      <alignment horizontal="center" vertical="center" shrinkToFit="1"/>
    </xf>
    <xf numFmtId="0" fontId="2" fillId="0" borderId="4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94" xfId="0" applyFont="1" applyFill="1" applyBorder="1" applyAlignment="1">
      <alignment horizontal="distributed" vertical="center"/>
    </xf>
    <xf numFmtId="0" fontId="2" fillId="0" borderId="5" xfId="0" applyFont="1" applyFill="1" applyBorder="1" applyAlignment="1">
      <alignment horizontal="distributed" vertical="center"/>
    </xf>
    <xf numFmtId="0" fontId="0" fillId="0" borderId="79" xfId="0" applyFont="1" applyFill="1" applyBorder="1" applyAlignment="1">
      <alignment horizontal="center" vertical="center"/>
    </xf>
    <xf numFmtId="0" fontId="0" fillId="0" borderId="2" xfId="0" applyFont="1" applyFill="1" applyBorder="1" applyAlignment="1">
      <alignment horizontal="center" vertical="center"/>
    </xf>
    <xf numFmtId="176" fontId="2" fillId="0" borderId="5" xfId="0" applyNumberFormat="1" applyFont="1" applyFill="1" applyBorder="1" applyAlignment="1">
      <alignment horizontal="right" vertical="center"/>
    </xf>
    <xf numFmtId="176" fontId="2" fillId="0" borderId="42" xfId="0" applyNumberFormat="1" applyFont="1" applyFill="1" applyBorder="1" applyAlignment="1">
      <alignment horizontal="right" vertical="center"/>
    </xf>
    <xf numFmtId="0" fontId="0" fillId="0" borderId="0" xfId="0" applyFont="1" applyBorder="1" applyAlignment="1">
      <alignment horizontal="right"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33" xfId="0" applyFont="1" applyFill="1" applyBorder="1" applyAlignment="1">
      <alignment horizontal="center" vertical="center"/>
    </xf>
    <xf numFmtId="176" fontId="0" fillId="0" borderId="34" xfId="0" applyNumberFormat="1" applyFont="1" applyFill="1" applyBorder="1" applyAlignment="1">
      <alignment horizontal="right" vertical="center"/>
    </xf>
    <xf numFmtId="176" fontId="0" fillId="0" borderId="65" xfId="0" applyNumberFormat="1" applyFont="1" applyFill="1" applyBorder="1" applyAlignment="1">
      <alignment horizontal="right" vertical="center"/>
    </xf>
    <xf numFmtId="179" fontId="0" fillId="0" borderId="0" xfId="0" applyNumberFormat="1" applyFont="1" applyFill="1" applyBorder="1" applyAlignment="1">
      <alignment horizontal="center" vertical="center" shrinkToFit="1"/>
    </xf>
    <xf numFmtId="179" fontId="0" fillId="0" borderId="33" xfId="0" applyNumberFormat="1" applyFont="1" applyFill="1" applyBorder="1" applyAlignment="1">
      <alignment horizontal="center" vertical="center" shrinkToFit="1"/>
    </xf>
    <xf numFmtId="179" fontId="3" fillId="0" borderId="0" xfId="0" applyNumberFormat="1" applyFont="1" applyAlignment="1">
      <alignment horizontal="center" vertical="center"/>
    </xf>
    <xf numFmtId="179" fontId="0" fillId="0" borderId="45" xfId="0" applyNumberFormat="1" applyFont="1" applyFill="1" applyBorder="1" applyAlignment="1">
      <alignment horizontal="center" vertical="center"/>
    </xf>
    <xf numFmtId="179" fontId="0" fillId="0" borderId="79" xfId="0" applyNumberFormat="1" applyFont="1" applyFill="1" applyBorder="1" applyAlignment="1">
      <alignment horizontal="center" vertical="center"/>
    </xf>
    <xf numFmtId="179" fontId="0" fillId="0" borderId="6"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84"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179" fontId="0" fillId="0" borderId="50" xfId="0" applyNumberFormat="1" applyFont="1" applyFill="1" applyBorder="1" applyAlignment="1">
      <alignment horizontal="center" vertical="center" shrinkToFit="1"/>
    </xf>
    <xf numFmtId="179" fontId="0" fillId="0" borderId="43" xfId="0" applyNumberFormat="1" applyFont="1" applyFill="1" applyBorder="1" applyAlignment="1">
      <alignment horizontal="center" vertical="center" shrinkToFit="1"/>
    </xf>
    <xf numFmtId="179" fontId="0" fillId="0" borderId="28" xfId="0" applyNumberFormat="1" applyFont="1" applyFill="1" applyBorder="1" applyAlignment="1">
      <alignment horizontal="center" vertical="center" shrinkToFit="1"/>
    </xf>
    <xf numFmtId="179" fontId="0" fillId="0" borderId="3" xfId="0" applyNumberFormat="1" applyFont="1" applyFill="1" applyBorder="1" applyAlignment="1">
      <alignment horizontal="center" vertical="center" shrinkToFit="1"/>
    </xf>
    <xf numFmtId="0" fontId="0" fillId="0" borderId="79" xfId="0" applyFont="1" applyFill="1" applyBorder="1" applyAlignment="1">
      <alignment horizontal="left" vertical="center"/>
    </xf>
    <xf numFmtId="0" fontId="0" fillId="0" borderId="0" xfId="0" applyFont="1" applyFill="1" applyBorder="1" applyAlignment="1">
      <alignment horizontal="left" vertical="center"/>
    </xf>
    <xf numFmtId="179" fontId="0" fillId="0" borderId="34" xfId="0" applyNumberFormat="1" applyFont="1" applyFill="1" applyBorder="1" applyAlignment="1">
      <alignment horizontal="center" vertical="center" shrinkToFit="1"/>
    </xf>
    <xf numFmtId="179" fontId="0" fillId="0" borderId="35" xfId="0" applyNumberFormat="1" applyFont="1" applyFill="1" applyBorder="1" applyAlignment="1">
      <alignment horizontal="center" vertical="center" shrinkToFit="1"/>
    </xf>
    <xf numFmtId="179" fontId="2" fillId="0" borderId="0" xfId="0" applyNumberFormat="1" applyFont="1" applyFill="1" applyBorder="1" applyAlignment="1">
      <alignment horizontal="center" vertical="center" shrinkToFit="1"/>
    </xf>
    <xf numFmtId="176" fontId="2" fillId="0" borderId="31" xfId="0" applyNumberFormat="1" applyFont="1" applyFill="1" applyBorder="1" applyAlignment="1">
      <alignment horizontal="right" vertical="center" shrinkToFit="1"/>
    </xf>
    <xf numFmtId="176" fontId="2" fillId="0" borderId="5" xfId="0" applyNumberFormat="1" applyFont="1" applyFill="1" applyBorder="1" applyAlignment="1">
      <alignment horizontal="right" vertical="center" shrinkToFit="1"/>
    </xf>
    <xf numFmtId="179" fontId="2" fillId="0" borderId="5" xfId="0" applyNumberFormat="1" applyFont="1" applyFill="1" applyBorder="1" applyAlignment="1">
      <alignment horizontal="center" vertical="center" shrinkToFit="1"/>
    </xf>
    <xf numFmtId="0" fontId="0" fillId="0" borderId="9"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0" xfId="0" applyFont="1" applyFill="1" applyBorder="1" applyAlignment="1">
      <alignment horizontal="center" vertical="center"/>
    </xf>
    <xf numFmtId="179" fontId="0" fillId="0" borderId="106" xfId="0" applyNumberFormat="1" applyFont="1" applyFill="1" applyBorder="1" applyAlignment="1">
      <alignment horizontal="center" vertical="center"/>
    </xf>
    <xf numFmtId="179" fontId="0" fillId="0" borderId="107" xfId="0" applyNumberFormat="1" applyFont="1" applyFill="1" applyBorder="1" applyAlignment="1">
      <alignment horizontal="center" vertical="center"/>
    </xf>
    <xf numFmtId="179" fontId="0" fillId="0" borderId="87" xfId="0" applyNumberFormat="1" applyFont="1" applyFill="1" applyBorder="1" applyAlignment="1">
      <alignment horizontal="center" vertical="center"/>
    </xf>
    <xf numFmtId="179" fontId="0" fillId="0" borderId="0" xfId="0" applyNumberFormat="1" applyFont="1" applyBorder="1" applyAlignment="1">
      <alignment horizontal="right" vertical="center"/>
    </xf>
    <xf numFmtId="0" fontId="8" fillId="0" borderId="9"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1" xfId="0" applyFont="1" applyFill="1" applyBorder="1" applyAlignment="1">
      <alignment horizontal="center" vertical="center"/>
    </xf>
    <xf numFmtId="179" fontId="2" fillId="0" borderId="31" xfId="0" applyNumberFormat="1" applyFont="1" applyFill="1" applyBorder="1" applyAlignment="1">
      <alignment horizontal="center" vertical="center" shrinkToFit="1"/>
    </xf>
    <xf numFmtId="179" fontId="2" fillId="0" borderId="32" xfId="0" applyNumberFormat="1" applyFont="1" applyFill="1" applyBorder="1" applyAlignment="1">
      <alignment horizontal="center" vertical="center" shrinkToFit="1"/>
    </xf>
    <xf numFmtId="179" fontId="0" fillId="0" borderId="108" xfId="0" applyNumberFormat="1" applyFont="1" applyFill="1" applyBorder="1" applyAlignment="1">
      <alignment horizontal="center" vertical="center" shrinkToFit="1"/>
    </xf>
    <xf numFmtId="179" fontId="0" fillId="0" borderId="50" xfId="0" applyNumberFormat="1" applyFont="1" applyFill="1" applyBorder="1" applyAlignment="1">
      <alignment horizontal="center" vertical="center"/>
    </xf>
    <xf numFmtId="179" fontId="0" fillId="0" borderId="108" xfId="0" applyNumberFormat="1" applyFont="1" applyFill="1" applyBorder="1" applyAlignment="1">
      <alignment horizontal="center" vertical="center"/>
    </xf>
    <xf numFmtId="179" fontId="0" fillId="0" borderId="109" xfId="0" applyNumberFormat="1" applyFont="1" applyFill="1" applyBorder="1" applyAlignment="1">
      <alignment horizontal="center" vertical="center"/>
    </xf>
    <xf numFmtId="179" fontId="0" fillId="0" borderId="31" xfId="0" applyNumberFormat="1" applyFont="1" applyFill="1" applyBorder="1" applyAlignment="1">
      <alignment horizontal="center" vertical="center"/>
    </xf>
    <xf numFmtId="179" fontId="0" fillId="0" borderId="110" xfId="0" applyNumberFormat="1" applyFont="1" applyFill="1" applyBorder="1" applyAlignment="1">
      <alignment horizontal="center" vertical="center"/>
    </xf>
    <xf numFmtId="179" fontId="0" fillId="0" borderId="48" xfId="0" applyNumberFormat="1" applyFont="1" applyFill="1" applyBorder="1" applyAlignment="1">
      <alignment horizontal="center" vertical="center"/>
    </xf>
    <xf numFmtId="179" fontId="0" fillId="0" borderId="4" xfId="0" applyNumberFormat="1" applyFont="1" applyFill="1" applyBorder="1" applyAlignment="1">
      <alignment horizontal="center" vertical="center"/>
    </xf>
    <xf numFmtId="179" fontId="0" fillId="0" borderId="5" xfId="0" applyNumberFormat="1" applyFont="1" applyFill="1" applyBorder="1" applyAlignment="1">
      <alignment horizontal="center" vertical="center"/>
    </xf>
    <xf numFmtId="179" fontId="0" fillId="0" borderId="11"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xf>
    <xf numFmtId="0" fontId="0" fillId="0" borderId="7" xfId="0" applyFont="1" applyBorder="1" applyAlignment="1">
      <alignment horizontal="left" vertical="center"/>
    </xf>
    <xf numFmtId="0" fontId="0" fillId="0" borderId="99" xfId="0" applyFont="1" applyFill="1" applyBorder="1" applyAlignment="1">
      <alignment horizontal="center" vertical="center"/>
    </xf>
    <xf numFmtId="0" fontId="0" fillId="0" borderId="98" xfId="0" applyFont="1" applyFill="1" applyBorder="1" applyAlignment="1">
      <alignment horizontal="center" vertical="center" wrapText="1"/>
    </xf>
    <xf numFmtId="0" fontId="0" fillId="0" borderId="98"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10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81" xfId="0" applyNumberFormat="1" applyFont="1" applyFill="1" applyBorder="1" applyAlignment="1">
      <alignment horizontal="left" vertical="center" shrinkToFit="1"/>
    </xf>
    <xf numFmtId="0" fontId="0" fillId="0" borderId="64" xfId="0" applyNumberFormat="1" applyFont="1" applyFill="1" applyBorder="1" applyAlignment="1">
      <alignment horizontal="left" vertical="center" shrinkToFit="1"/>
    </xf>
    <xf numFmtId="0" fontId="0" fillId="0" borderId="81" xfId="0" applyFont="1" applyFill="1" applyBorder="1" applyAlignment="1">
      <alignment horizontal="left" vertical="center" shrinkToFit="1"/>
    </xf>
    <xf numFmtId="0" fontId="0" fillId="0" borderId="64" xfId="0" applyFont="1" applyFill="1" applyBorder="1" applyAlignment="1">
      <alignment horizontal="left" vertical="center" shrinkToFit="1"/>
    </xf>
    <xf numFmtId="0" fontId="0" fillId="0" borderId="81" xfId="0" applyNumberFormat="1" applyFont="1" applyFill="1" applyBorder="1" applyAlignment="1">
      <alignment horizontal="left" vertical="center"/>
    </xf>
    <xf numFmtId="0" fontId="0" fillId="0" borderId="64" xfId="0" applyNumberFormat="1" applyFont="1" applyFill="1" applyBorder="1" applyAlignment="1">
      <alignment horizontal="left" vertical="center"/>
    </xf>
    <xf numFmtId="0" fontId="0" fillId="0" borderId="121" xfId="0" applyFont="1" applyFill="1" applyBorder="1" applyAlignment="1">
      <alignment horizontal="center" vertical="center"/>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74" xfId="0" applyFont="1" applyFill="1" applyBorder="1" applyAlignment="1">
      <alignment horizontal="center" vertical="center"/>
    </xf>
    <xf numFmtId="0" fontId="2" fillId="0" borderId="80" xfId="0" applyNumberFormat="1" applyFont="1" applyFill="1" applyBorder="1" applyAlignment="1">
      <alignment horizontal="left" vertical="center"/>
    </xf>
    <xf numFmtId="0" fontId="2" fillId="0" borderId="63" xfId="0" applyNumberFormat="1" applyFont="1" applyFill="1" applyBorder="1" applyAlignment="1">
      <alignment horizontal="left" vertical="center"/>
    </xf>
    <xf numFmtId="0" fontId="0" fillId="0" borderId="87" xfId="0" applyFont="1" applyFill="1" applyBorder="1" applyAlignment="1">
      <alignment horizontal="distributed" vertical="center"/>
    </xf>
    <xf numFmtId="0" fontId="0" fillId="0" borderId="119" xfId="0" applyFont="1" applyFill="1" applyBorder="1" applyAlignment="1">
      <alignment horizontal="distributed" vertical="center"/>
    </xf>
    <xf numFmtId="0" fontId="0" fillId="0" borderId="93" xfId="0" applyFont="1" applyFill="1" applyBorder="1" applyAlignment="1">
      <alignment horizontal="distributed" vertical="center"/>
    </xf>
    <xf numFmtId="0" fontId="0" fillId="0" borderId="118" xfId="0" applyFont="1" applyFill="1" applyBorder="1" applyAlignment="1">
      <alignment horizontal="distributed" vertical="center"/>
    </xf>
    <xf numFmtId="0" fontId="2" fillId="0" borderId="93" xfId="0" applyFont="1" applyFill="1" applyBorder="1" applyAlignment="1">
      <alignment horizontal="distributed" vertical="center"/>
    </xf>
    <xf numFmtId="0" fontId="2" fillId="0" borderId="120" xfId="0" applyFont="1" applyFill="1" applyBorder="1" applyAlignment="1">
      <alignment horizontal="distributed" vertical="center"/>
    </xf>
    <xf numFmtId="0" fontId="0" fillId="0" borderId="39" xfId="0" applyFont="1" applyFill="1" applyBorder="1" applyAlignment="1">
      <alignment horizontal="center" vertical="center" textRotation="255"/>
    </xf>
    <xf numFmtId="0" fontId="0" fillId="0" borderId="107" xfId="0" applyFont="1" applyFill="1" applyBorder="1" applyAlignment="1">
      <alignment horizontal="center" vertical="center" textRotation="255"/>
    </xf>
    <xf numFmtId="0" fontId="0" fillId="0" borderId="62" xfId="0" applyFont="1" applyFill="1" applyBorder="1" applyAlignment="1">
      <alignment horizontal="center" vertical="center" textRotation="255"/>
    </xf>
    <xf numFmtId="0" fontId="0" fillId="0" borderId="112" xfId="0" applyFont="1" applyFill="1" applyBorder="1" applyAlignment="1">
      <alignment horizontal="center" vertical="center" textRotation="255"/>
    </xf>
    <xf numFmtId="0" fontId="0" fillId="0" borderId="113" xfId="0" applyFont="1" applyFill="1" applyBorder="1" applyAlignment="1">
      <alignment horizontal="center" vertical="center" textRotation="255"/>
    </xf>
    <xf numFmtId="0" fontId="2" fillId="0" borderId="118" xfId="0" applyFont="1" applyFill="1" applyBorder="1" applyAlignment="1">
      <alignment horizontal="distributed" vertical="center"/>
    </xf>
    <xf numFmtId="0" fontId="21" fillId="0" borderId="81" xfId="0" applyNumberFormat="1" applyFont="1" applyFill="1" applyBorder="1" applyAlignment="1">
      <alignment horizontal="left" vertical="center" wrapText="1"/>
    </xf>
    <xf numFmtId="0" fontId="21" fillId="0" borderId="64" xfId="0" applyNumberFormat="1" applyFont="1" applyFill="1" applyBorder="1" applyAlignment="1">
      <alignment horizontal="left" vertical="center" wrapText="1"/>
    </xf>
    <xf numFmtId="0" fontId="0" fillId="0" borderId="81" xfId="0" applyNumberFormat="1" applyFont="1" applyFill="1" applyBorder="1" applyAlignment="1">
      <alignment horizontal="left" vertical="center" wrapText="1"/>
    </xf>
    <xf numFmtId="0" fontId="0" fillId="0" borderId="64" xfId="0" applyNumberFormat="1" applyFont="1" applyFill="1" applyBorder="1" applyAlignment="1">
      <alignment horizontal="left" vertical="center" wrapText="1"/>
    </xf>
    <xf numFmtId="0" fontId="0" fillId="0" borderId="77"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0" fontId="0" fillId="0" borderId="0" xfId="0" applyFont="1" applyFill="1" applyBorder="1" applyAlignment="1">
      <alignment horizontal="right" vertical="center"/>
    </xf>
    <xf numFmtId="0" fontId="0" fillId="0" borderId="114" xfId="0" applyFont="1" applyFill="1" applyBorder="1" applyAlignment="1">
      <alignment horizontal="center" vertical="center" textRotation="255"/>
    </xf>
    <xf numFmtId="0" fontId="0" fillId="0" borderId="100" xfId="0" applyFont="1" applyFill="1" applyBorder="1" applyAlignment="1">
      <alignment horizontal="center" vertical="center"/>
    </xf>
    <xf numFmtId="0" fontId="21" fillId="0" borderId="83" xfId="0" applyNumberFormat="1" applyFont="1" applyFill="1" applyBorder="1" applyAlignment="1">
      <alignment horizontal="left" vertical="center" wrapText="1"/>
    </xf>
    <xf numFmtId="0" fontId="21" fillId="0" borderId="65" xfId="0" applyNumberFormat="1" applyFont="1" applyFill="1" applyBorder="1" applyAlignment="1">
      <alignment horizontal="left" vertical="center" wrapText="1"/>
    </xf>
    <xf numFmtId="0" fontId="21" fillId="0" borderId="81"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0" fillId="0" borderId="81" xfId="0" applyNumberFormat="1" applyFont="1" applyFill="1" applyBorder="1" applyAlignment="1">
      <alignment horizontal="distributed" vertical="center" wrapText="1"/>
    </xf>
    <xf numFmtId="0" fontId="0" fillId="0" borderId="64" xfId="0" applyNumberFormat="1" applyFont="1" applyFill="1" applyBorder="1" applyAlignment="1">
      <alignment horizontal="distributed" vertical="center" wrapText="1"/>
    </xf>
    <xf numFmtId="0" fontId="0" fillId="0" borderId="81" xfId="0" applyNumberFormat="1" applyFont="1" applyFill="1" applyBorder="1" applyAlignment="1">
      <alignment horizontal="distributed" vertical="center" shrinkToFit="1"/>
    </xf>
    <xf numFmtId="0" fontId="0" fillId="0" borderId="64" xfId="0" applyNumberFormat="1" applyFont="1" applyFill="1" applyBorder="1" applyAlignment="1">
      <alignment horizontal="distributed" vertical="center" shrinkToFit="1"/>
    </xf>
    <xf numFmtId="0" fontId="21" fillId="0" borderId="81" xfId="0" applyFont="1" applyFill="1" applyBorder="1" applyAlignment="1">
      <alignment horizontal="distributed" vertical="center" wrapText="1"/>
    </xf>
    <xf numFmtId="0" fontId="21" fillId="0" borderId="64" xfId="0" applyFont="1" applyFill="1" applyBorder="1" applyAlignment="1">
      <alignment horizontal="distributed" vertical="center" wrapText="1"/>
    </xf>
    <xf numFmtId="0" fontId="0" fillId="0" borderId="81" xfId="0" applyNumberFormat="1" applyFont="1" applyFill="1" applyBorder="1" applyAlignment="1">
      <alignment horizontal="center" vertical="center" shrinkToFit="1"/>
    </xf>
    <xf numFmtId="0" fontId="0" fillId="0" borderId="64" xfId="0" applyNumberFormat="1" applyFont="1" applyFill="1" applyBorder="1" applyAlignment="1">
      <alignment horizontal="center" vertical="center" shrinkToFit="1"/>
    </xf>
    <xf numFmtId="0" fontId="0" fillId="0" borderId="81" xfId="0" applyFont="1" applyFill="1" applyBorder="1" applyAlignment="1">
      <alignment vertical="center" shrinkToFit="1"/>
    </xf>
    <xf numFmtId="0" fontId="0" fillId="0" borderId="64" xfId="0" applyFont="1" applyFill="1" applyBorder="1" applyAlignment="1">
      <alignment vertical="center" shrinkToFit="1"/>
    </xf>
    <xf numFmtId="0" fontId="0" fillId="0" borderId="81" xfId="0" applyNumberFormat="1" applyFont="1" applyFill="1" applyBorder="1" applyAlignment="1">
      <alignment vertical="center" shrinkToFit="1"/>
    </xf>
    <xf numFmtId="0" fontId="0" fillId="0" borderId="64" xfId="0" applyNumberFormat="1" applyFont="1" applyFill="1" applyBorder="1" applyAlignment="1">
      <alignment vertical="center" shrinkToFit="1"/>
    </xf>
    <xf numFmtId="0" fontId="2" fillId="0" borderId="80" xfId="0" applyNumberFormat="1" applyFont="1" applyFill="1" applyBorder="1" applyAlignment="1">
      <alignment horizontal="distributed" vertical="center"/>
    </xf>
    <xf numFmtId="0" fontId="2" fillId="0" borderId="63" xfId="0" applyNumberFormat="1" applyFont="1" applyFill="1" applyBorder="1" applyAlignment="1">
      <alignment horizontal="distributed" vertical="center"/>
    </xf>
    <xf numFmtId="0" fontId="21" fillId="0" borderId="83" xfId="0" applyNumberFormat="1" applyFont="1" applyFill="1" applyBorder="1" applyAlignment="1">
      <alignment horizontal="distributed" vertical="center" wrapText="1"/>
    </xf>
    <xf numFmtId="0" fontId="21" fillId="0" borderId="65" xfId="0" applyNumberFormat="1" applyFont="1" applyFill="1" applyBorder="1" applyAlignment="1">
      <alignment horizontal="distributed" vertical="center" wrapText="1"/>
    </xf>
    <xf numFmtId="0" fontId="0" fillId="0" borderId="77" xfId="0" applyNumberFormat="1" applyFont="1" applyFill="1" applyBorder="1" applyAlignment="1">
      <alignment horizontal="distributed" vertical="center"/>
    </xf>
    <xf numFmtId="0" fontId="0" fillId="0" borderId="85" xfId="0" applyNumberFormat="1" applyFont="1" applyFill="1" applyBorder="1" applyAlignment="1">
      <alignment horizontal="distributed" vertical="center"/>
    </xf>
    <xf numFmtId="0" fontId="21" fillId="0" borderId="81" xfId="0" applyNumberFormat="1" applyFont="1" applyFill="1" applyBorder="1" applyAlignment="1">
      <alignment horizontal="distributed" vertical="center" wrapText="1"/>
    </xf>
    <xf numFmtId="0" fontId="21" fillId="0" borderId="64" xfId="0" applyNumberFormat="1" applyFont="1" applyFill="1" applyBorder="1" applyAlignment="1">
      <alignment horizontal="distributed" vertical="center" wrapText="1"/>
    </xf>
    <xf numFmtId="0" fontId="0" fillId="0" borderId="81" xfId="0" applyNumberFormat="1" applyFont="1" applyFill="1" applyBorder="1" applyAlignment="1">
      <alignment horizontal="distributed" vertical="center"/>
    </xf>
    <xf numFmtId="0" fontId="0" fillId="0" borderId="64" xfId="0" applyNumberFormat="1"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90" xfId="0" applyFont="1" applyFill="1" applyBorder="1" applyAlignment="1">
      <alignment horizontal="distributed" vertical="center"/>
    </xf>
    <xf numFmtId="0" fontId="2" fillId="0" borderId="125" xfId="0" applyFont="1" applyFill="1" applyBorder="1" applyAlignment="1">
      <alignment horizontal="distributed" vertical="center"/>
    </xf>
    <xf numFmtId="0" fontId="0" fillId="0" borderId="125" xfId="0" applyFont="1" applyFill="1" applyBorder="1" applyAlignment="1">
      <alignment horizontal="distributed" vertical="center"/>
    </xf>
    <xf numFmtId="0" fontId="0" fillId="0" borderId="107" xfId="0" applyFont="1" applyFill="1" applyBorder="1" applyAlignment="1">
      <alignment horizontal="distributed" vertical="center"/>
    </xf>
    <xf numFmtId="0" fontId="0" fillId="0" borderId="39"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39" xfId="0" applyFont="1" applyFill="1" applyBorder="1" applyAlignment="1">
      <alignment horizontal="distributed" vertical="center"/>
    </xf>
    <xf numFmtId="0" fontId="0" fillId="0" borderId="62" xfId="0" applyFont="1" applyFill="1" applyBorder="1" applyAlignment="1">
      <alignment horizontal="distributed" vertical="center"/>
    </xf>
    <xf numFmtId="0" fontId="0" fillId="0" borderId="4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07"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126" xfId="0" applyFont="1" applyFill="1" applyBorder="1" applyAlignment="1">
      <alignment horizontal="center" vertical="center"/>
    </xf>
    <xf numFmtId="0" fontId="0" fillId="0" borderId="127" xfId="0" applyFont="1" applyFill="1" applyBorder="1" applyAlignment="1">
      <alignment horizontal="center" vertical="center" textRotation="255"/>
    </xf>
    <xf numFmtId="0" fontId="0" fillId="0" borderId="128" xfId="0" applyFont="1" applyFill="1" applyBorder="1" applyAlignment="1">
      <alignment horizontal="center" vertical="center" textRotation="255"/>
    </xf>
    <xf numFmtId="0" fontId="0" fillId="0" borderId="129" xfId="0" applyFont="1" applyFill="1" applyBorder="1" applyAlignment="1">
      <alignment horizontal="center" vertical="center"/>
    </xf>
    <xf numFmtId="0" fontId="0" fillId="0" borderId="37" xfId="0" applyFont="1" applyFill="1" applyBorder="1" applyAlignment="1">
      <alignment horizontal="center" vertical="center" textRotation="255" shrinkToFit="1"/>
    </xf>
    <xf numFmtId="0" fontId="0" fillId="0" borderId="129"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130" xfId="0" applyFont="1" applyFill="1" applyBorder="1" applyAlignment="1">
      <alignment horizontal="center" vertical="center"/>
    </xf>
    <xf numFmtId="179" fontId="0" fillId="0" borderId="7" xfId="0" applyNumberFormat="1" applyFont="1" applyFill="1" applyBorder="1" applyAlignment="1">
      <alignment horizontal="center" vertical="center" shrinkToFit="1"/>
    </xf>
    <xf numFmtId="179" fontId="0" fillId="0" borderId="22" xfId="0" applyNumberFormat="1" applyFont="1" applyFill="1" applyBorder="1" applyAlignment="1">
      <alignment horizontal="center" vertical="center" shrinkToFit="1"/>
    </xf>
    <xf numFmtId="179" fontId="0" fillId="0" borderId="23" xfId="0" applyNumberFormat="1" applyFont="1" applyFill="1" applyBorder="1" applyAlignment="1">
      <alignment horizontal="center" vertical="center" shrinkToFit="1"/>
    </xf>
    <xf numFmtId="0" fontId="0" fillId="0" borderId="0" xfId="0" applyFont="1" applyBorder="1" applyAlignment="1">
      <alignment horizontal="center" vertical="center"/>
    </xf>
    <xf numFmtId="0" fontId="0" fillId="0" borderId="7" xfId="0" applyFont="1" applyBorder="1" applyAlignment="1">
      <alignment horizontal="right" vertical="center"/>
    </xf>
    <xf numFmtId="179" fontId="0" fillId="0" borderId="5" xfId="0" applyNumberFormat="1" applyFont="1" applyFill="1" applyBorder="1" applyAlignment="1">
      <alignment horizontal="center" vertical="center" shrinkToFit="1"/>
    </xf>
    <xf numFmtId="179" fontId="0" fillId="0" borderId="21" xfId="0" applyNumberFormat="1" applyFont="1" applyFill="1" applyBorder="1" applyAlignment="1">
      <alignment horizontal="center" vertical="center" shrinkToFit="1"/>
    </xf>
    <xf numFmtId="179" fontId="9" fillId="0" borderId="0" xfId="0" applyNumberFormat="1" applyFont="1" applyFill="1" applyBorder="1" applyAlignment="1">
      <alignment horizontal="right" vertical="center" indent="1"/>
    </xf>
    <xf numFmtId="179" fontId="9" fillId="0" borderId="7" xfId="0" applyNumberFormat="1" applyFont="1" applyFill="1" applyBorder="1" applyAlignment="1">
      <alignment horizontal="right" vertical="center" indent="1"/>
    </xf>
    <xf numFmtId="179" fontId="9" fillId="0" borderId="6" xfId="0" applyNumberFormat="1" applyFont="1" applyFill="1" applyBorder="1" applyAlignment="1">
      <alignment horizontal="right" vertical="center" indent="1" shrinkToFit="1"/>
    </xf>
    <xf numFmtId="179" fontId="9" fillId="0" borderId="0" xfId="0" applyNumberFormat="1" applyFont="1" applyFill="1" applyBorder="1" applyAlignment="1">
      <alignment horizontal="right" vertical="center" indent="2"/>
    </xf>
    <xf numFmtId="179" fontId="9" fillId="0" borderId="15" xfId="0" applyNumberFormat="1" applyFont="1" applyFill="1" applyBorder="1" applyAlignment="1">
      <alignment horizontal="right" vertical="center" indent="1" shrinkToFit="1"/>
    </xf>
    <xf numFmtId="179" fontId="9" fillId="0" borderId="7" xfId="0" applyNumberFormat="1" applyFont="1" applyFill="1" applyBorder="1" applyAlignment="1">
      <alignment horizontal="right" vertical="center" indent="2"/>
    </xf>
    <xf numFmtId="0" fontId="4" fillId="0" borderId="0" xfId="0" applyFont="1" applyFill="1" applyBorder="1" applyAlignment="1">
      <alignment horizontal="distributed" vertical="center"/>
    </xf>
    <xf numFmtId="179" fontId="10" fillId="0" borderId="0" xfId="0" applyNumberFormat="1" applyFont="1" applyFill="1" applyBorder="1" applyAlignment="1">
      <alignment horizontal="right" vertical="center" indent="1"/>
    </xf>
    <xf numFmtId="179" fontId="10" fillId="0" borderId="6" xfId="0" applyNumberFormat="1" applyFont="1" applyFill="1" applyBorder="1" applyAlignment="1">
      <alignment horizontal="right" vertical="center" indent="1" shrinkToFit="1"/>
    </xf>
    <xf numFmtId="179" fontId="10" fillId="0" borderId="0" xfId="0" applyNumberFormat="1" applyFont="1" applyFill="1" applyBorder="1" applyAlignment="1">
      <alignment horizontal="right" vertical="center" indent="2"/>
    </xf>
    <xf numFmtId="179" fontId="10" fillId="0" borderId="5" xfId="0" applyNumberFormat="1" applyFont="1" applyFill="1" applyBorder="1" applyAlignment="1">
      <alignment horizontal="right" indent="1"/>
    </xf>
    <xf numFmtId="0" fontId="0" fillId="0" borderId="131" xfId="0" applyFont="1" applyFill="1" applyBorder="1" applyAlignment="1">
      <alignment horizontal="center" vertical="center"/>
    </xf>
    <xf numFmtId="0" fontId="4" fillId="0" borderId="0" xfId="0" applyFont="1" applyFill="1" applyBorder="1" applyAlignment="1">
      <alignment horizontal="distributed" vertical="center" shrinkToFit="1"/>
    </xf>
    <xf numFmtId="0" fontId="3" fillId="0" borderId="0" xfId="0" applyFont="1" applyBorder="1" applyAlignment="1">
      <alignment vertical="center" wrapText="1"/>
    </xf>
    <xf numFmtId="0" fontId="9" fillId="0" borderId="7" xfId="0" applyFont="1" applyBorder="1" applyAlignment="1">
      <alignment vertical="center"/>
    </xf>
    <xf numFmtId="180" fontId="9" fillId="0" borderId="0" xfId="0" applyNumberFormat="1" applyFont="1" applyFill="1" applyBorder="1" applyAlignment="1">
      <alignment horizontal="center" vertical="center"/>
    </xf>
    <xf numFmtId="179" fontId="10" fillId="0" borderId="4" xfId="0" applyNumberFormat="1" applyFont="1" applyFill="1" applyBorder="1" applyAlignment="1">
      <alignment horizontal="right" indent="1" shrinkToFit="1"/>
    </xf>
    <xf numFmtId="179" fontId="10" fillId="0" borderId="5" xfId="0" applyNumberFormat="1" applyFont="1" applyFill="1" applyBorder="1" applyAlignment="1">
      <alignment horizontal="right" indent="2"/>
    </xf>
    <xf numFmtId="0" fontId="5" fillId="0" borderId="131" xfId="0" applyFont="1" applyFill="1" applyBorder="1" applyAlignment="1">
      <alignment horizontal="center" vertical="center"/>
    </xf>
    <xf numFmtId="0" fontId="0" fillId="0" borderId="126" xfId="0" applyFont="1" applyFill="1" applyBorder="1" applyAlignment="1">
      <alignment horizontal="center" vertical="center" wrapText="1"/>
    </xf>
    <xf numFmtId="0" fontId="0" fillId="0" borderId="0" xfId="0" applyFont="1" applyFill="1" applyBorder="1" applyAlignment="1">
      <alignment horizontal="distributed" vertical="center"/>
    </xf>
    <xf numFmtId="0" fontId="0" fillId="0" borderId="24"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27" xfId="0" applyFont="1" applyFill="1" applyBorder="1" applyAlignment="1">
      <alignment horizontal="center" vertical="center" wrapText="1"/>
    </xf>
    <xf numFmtId="0" fontId="2" fillId="0" borderId="98" xfId="0" applyFont="1" applyFill="1" applyBorder="1" applyAlignment="1">
      <alignment horizontal="center" vertical="center"/>
    </xf>
    <xf numFmtId="0" fontId="16" fillId="0" borderId="0" xfId="0" applyFont="1" applyFill="1" applyBorder="1" applyAlignment="1">
      <alignment horizontal="left" vertical="center"/>
    </xf>
    <xf numFmtId="178" fontId="0" fillId="0" borderId="15" xfId="0" applyNumberFormat="1" applyFont="1" applyFill="1" applyBorder="1" applyAlignment="1">
      <alignment horizontal="right" vertical="center"/>
    </xf>
    <xf numFmtId="0" fontId="0" fillId="0" borderId="38" xfId="0" applyFont="1" applyFill="1" applyBorder="1" applyAlignment="1">
      <alignment horizontal="distributed" vertical="center"/>
    </xf>
    <xf numFmtId="0" fontId="0" fillId="0" borderId="98" xfId="0" applyFont="1" applyBorder="1" applyAlignment="1">
      <alignment horizontal="center" vertical="center"/>
    </xf>
    <xf numFmtId="0" fontId="0" fillId="0" borderId="7" xfId="0" applyFont="1" applyFill="1" applyBorder="1" applyAlignment="1">
      <alignment horizontal="right" vertical="center"/>
    </xf>
    <xf numFmtId="0" fontId="0" fillId="0" borderId="126" xfId="0" applyFont="1" applyBorder="1" applyAlignment="1">
      <alignment horizontal="center" vertical="center"/>
    </xf>
    <xf numFmtId="0" fontId="16" fillId="0" borderId="0" xfId="0" applyFont="1" applyFill="1" applyBorder="1" applyAlignment="1">
      <alignment vertical="center"/>
    </xf>
    <xf numFmtId="0" fontId="0" fillId="0" borderId="129" xfId="0" applyFont="1" applyFill="1" applyBorder="1" applyAlignment="1">
      <alignment horizontal="distributed" vertical="center"/>
    </xf>
    <xf numFmtId="178" fontId="0" fillId="0" borderId="6" xfId="0" applyNumberFormat="1" applyFont="1" applyFill="1" applyBorder="1" applyAlignment="1">
      <alignment horizontal="right" vertical="center"/>
    </xf>
    <xf numFmtId="0" fontId="2" fillId="0" borderId="129" xfId="0" applyFont="1" applyFill="1" applyBorder="1" applyAlignment="1">
      <alignment horizontal="distributed" vertical="center"/>
    </xf>
    <xf numFmtId="178" fontId="2" fillId="0" borderId="6"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4" xfId="0" applyFont="1" applyFill="1" applyBorder="1" applyAlignment="1">
      <alignment horizontal="center" vertical="center"/>
    </xf>
    <xf numFmtId="0" fontId="2" fillId="0" borderId="37" xfId="0" applyFont="1" applyFill="1" applyBorder="1" applyAlignment="1">
      <alignment horizontal="distributed" vertical="center"/>
    </xf>
    <xf numFmtId="178" fontId="2" fillId="0" borderId="4"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0" fontId="0" fillId="0" borderId="8" xfId="0" applyFont="1" applyFill="1" applyBorder="1" applyAlignment="1">
      <alignment horizontal="center" vertical="center" wrapText="1"/>
    </xf>
    <xf numFmtId="0" fontId="0" fillId="0" borderId="12" xfId="0" applyFont="1" applyFill="1" applyBorder="1" applyAlignment="1">
      <alignment horizontal="right" vertical="center"/>
    </xf>
    <xf numFmtId="0" fontId="0" fillId="0" borderId="8" xfId="0" applyFont="1" applyFill="1" applyBorder="1" applyAlignment="1">
      <alignment horizontal="right" vertical="center"/>
    </xf>
    <xf numFmtId="179" fontId="2" fillId="0" borderId="5" xfId="0" applyNumberFormat="1" applyFont="1" applyFill="1" applyBorder="1" applyAlignment="1">
      <alignment horizontal="right" vertical="center" shrinkToFit="1"/>
    </xf>
    <xf numFmtId="179" fontId="0" fillId="0" borderId="22" xfId="0" applyNumberFormat="1" applyFont="1" applyFill="1" applyBorder="1" applyAlignment="1">
      <alignment horizontal="right" vertical="center" shrinkToFit="1"/>
    </xf>
    <xf numFmtId="186" fontId="2" fillId="0" borderId="22" xfId="0" applyNumberFormat="1" applyFont="1" applyFill="1" applyBorder="1" applyAlignment="1">
      <alignment horizontal="right" vertical="center" shrinkToFit="1"/>
    </xf>
    <xf numFmtId="186" fontId="0" fillId="0" borderId="22" xfId="0" applyNumberFormat="1" applyFont="1" applyFill="1" applyBorder="1" applyAlignment="1">
      <alignment horizontal="right" vertical="center" shrinkToFit="1"/>
    </xf>
    <xf numFmtId="0" fontId="0" fillId="0" borderId="6" xfId="0" applyFont="1" applyFill="1" applyBorder="1" applyAlignment="1">
      <alignment horizontal="distributed" vertical="center" shrinkToFit="1"/>
    </xf>
    <xf numFmtId="179" fontId="20" fillId="0" borderId="0" xfId="0" applyNumberFormat="1" applyFont="1" applyFill="1" applyBorder="1" applyAlignment="1">
      <alignment horizontal="right" vertical="center" shrinkToFit="1"/>
    </xf>
    <xf numFmtId="0" fontId="0" fillId="0" borderId="15" xfId="0" applyFont="1" applyFill="1" applyBorder="1" applyAlignment="1">
      <alignment horizontal="distributed" vertical="center" shrinkToFit="1"/>
    </xf>
    <xf numFmtId="179" fontId="20" fillId="0" borderId="7" xfId="0" applyNumberFormat="1" applyFont="1" applyFill="1" applyBorder="1" applyAlignment="1">
      <alignment horizontal="right" vertical="center" shrinkToFit="1"/>
    </xf>
    <xf numFmtId="0" fontId="2" fillId="0" borderId="4" xfId="0" applyFont="1" applyFill="1" applyBorder="1" applyAlignment="1">
      <alignment horizontal="distributed" vertical="center" shrinkToFit="1"/>
    </xf>
    <xf numFmtId="179" fontId="20" fillId="0" borderId="5" xfId="0" applyNumberFormat="1" applyFont="1" applyFill="1" applyBorder="1" applyAlignment="1">
      <alignment horizontal="right" vertical="center" shrinkToFit="1"/>
    </xf>
    <xf numFmtId="0" fontId="5" fillId="0" borderId="6" xfId="0" applyFont="1" applyFill="1" applyBorder="1" applyAlignment="1">
      <alignment horizontal="distributed" vertical="center" shrinkToFit="1"/>
    </xf>
    <xf numFmtId="0" fontId="0" fillId="0" borderId="12" xfId="0" applyFont="1" applyFill="1" applyBorder="1" applyAlignment="1">
      <alignment horizontal="center" vertical="center" wrapText="1"/>
    </xf>
    <xf numFmtId="0" fontId="8" fillId="0" borderId="6" xfId="0" applyFont="1" applyFill="1" applyBorder="1" applyAlignment="1">
      <alignment horizontal="distributed" vertical="center" shrinkToFit="1"/>
    </xf>
    <xf numFmtId="179" fontId="0" fillId="0" borderId="0" xfId="0" applyNumberFormat="1" applyFont="1" applyFill="1" applyBorder="1" applyAlignment="1">
      <alignment horizontal="right" vertical="center" shrinkToFit="1"/>
    </xf>
    <xf numFmtId="179" fontId="16" fillId="0" borderId="1" xfId="0" applyNumberFormat="1" applyFont="1" applyFill="1" applyBorder="1" applyAlignment="1">
      <alignment horizontal="right" vertical="center"/>
    </xf>
    <xf numFmtId="0" fontId="20" fillId="0" borderId="3" xfId="0" applyFont="1" applyFill="1" applyBorder="1" applyAlignment="1">
      <alignment horizontal="center" vertical="center"/>
    </xf>
    <xf numFmtId="0" fontId="20" fillId="0" borderId="28" xfId="0" applyFont="1" applyFill="1" applyBorder="1" applyAlignment="1">
      <alignment horizontal="center" vertical="center"/>
    </xf>
    <xf numFmtId="0" fontId="0" fillId="0" borderId="98" xfId="0" applyFont="1" applyBorder="1" applyAlignment="1">
      <alignment horizontal="center" vertical="center" wrapText="1"/>
    </xf>
    <xf numFmtId="179" fontId="0" fillId="0" borderId="23" xfId="0" applyNumberFormat="1" applyFont="1" applyFill="1" applyBorder="1" applyAlignment="1">
      <alignment horizontal="right" vertical="center" shrinkToFit="1"/>
    </xf>
    <xf numFmtId="0" fontId="0" fillId="0" borderId="126" xfId="0" applyFont="1" applyBorder="1" applyAlignment="1">
      <alignment horizontal="center" vertical="center" wrapText="1"/>
    </xf>
    <xf numFmtId="179" fontId="0" fillId="0" borderId="22" xfId="0" applyNumberFormat="1" applyFill="1" applyBorder="1" applyAlignment="1">
      <alignment horizontal="right" vertical="center" shrinkToFit="1"/>
    </xf>
    <xf numFmtId="179" fontId="0" fillId="0" borderId="23" xfId="0" applyNumberFormat="1" applyFill="1" applyBorder="1" applyAlignment="1">
      <alignment horizontal="right" vertical="center" shrinkToFit="1"/>
    </xf>
    <xf numFmtId="179" fontId="0" fillId="0" borderId="0" xfId="0" applyNumberFormat="1" applyFill="1" applyBorder="1" applyAlignment="1">
      <alignment horizontal="right" vertical="center"/>
    </xf>
    <xf numFmtId="186" fontId="0" fillId="0" borderId="22" xfId="0" applyNumberFormat="1" applyFill="1" applyBorder="1" applyAlignment="1">
      <alignment horizontal="right" vertical="center" shrinkToFit="1"/>
    </xf>
    <xf numFmtId="0" fontId="0" fillId="0" borderId="98" xfId="0" applyBorder="1" applyAlignment="1">
      <alignment horizontal="center" vertical="center"/>
    </xf>
    <xf numFmtId="0" fontId="0" fillId="0" borderId="98" xfId="0" applyBorder="1" applyAlignment="1">
      <alignment horizontal="center" vertical="center" wrapText="1"/>
    </xf>
    <xf numFmtId="179" fontId="2" fillId="0" borderId="0" xfId="0" applyNumberFormat="1" applyFont="1" applyFill="1" applyBorder="1" applyAlignment="1">
      <alignment horizontal="right" vertical="center" shrinkToFit="1"/>
    </xf>
    <xf numFmtId="0" fontId="0" fillId="0" borderId="8" xfId="0" applyFill="1" applyBorder="1" applyAlignment="1">
      <alignment horizontal="center" vertical="center" wrapText="1"/>
    </xf>
    <xf numFmtId="0" fontId="0" fillId="0" borderId="6" xfId="0" applyFill="1" applyBorder="1" applyAlignment="1">
      <alignment horizontal="distributed" vertical="center" shrinkToFit="1"/>
    </xf>
    <xf numFmtId="0" fontId="0" fillId="2" borderId="8" xfId="0"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12" xfId="0" applyFont="1" applyFill="1" applyBorder="1" applyAlignment="1">
      <alignment horizontal="center" vertical="center" wrapText="1"/>
    </xf>
    <xf numFmtId="0" fontId="0" fillId="0" borderId="9" xfId="0" applyFill="1" applyBorder="1" applyAlignment="1">
      <alignment horizontal="center" vertical="center"/>
    </xf>
    <xf numFmtId="0" fontId="14" fillId="0" borderId="0" xfId="0" applyFont="1" applyBorder="1" applyAlignment="1">
      <alignment horizontal="center" vertical="center"/>
    </xf>
  </cellXfs>
  <cellStyles count="10">
    <cellStyle name="パーセント" xfId="1" builtinId="5"/>
    <cellStyle name="パーセント 2" xfId="3"/>
    <cellStyle name="桁区切り" xfId="2" builtinId="6"/>
    <cellStyle name="桁区切り 2" xfId="4"/>
    <cellStyle name="桁区切り 2 2" xfId="5"/>
    <cellStyle name="通貨 2" xfId="6"/>
    <cellStyle name="通貨 3" xfId="7"/>
    <cellStyle name="標準" xfId="0" builtinId="0"/>
    <cellStyle name="標準 2" xfId="8"/>
    <cellStyle name="標準 3"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8604651162790825"/>
          <c:y val="8.5000103759893267E-2"/>
          <c:w val="0.76755422754714064"/>
          <c:h val="0.73500089721789985"/>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0"/>
              <c:layout>
                <c:manualLayout>
                  <c:x val="2.5924976773515691E-2"/>
                  <c:y val="6.8512409840465142E-3"/>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Val val="1"/>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17287</c:v>
                </c:pt>
                <c:pt idx="1">
                  <c:v>3566</c:v>
                </c:pt>
                <c:pt idx="2">
                  <c:v>2937</c:v>
                </c:pt>
                <c:pt idx="3">
                  <c:v>4840</c:v>
                </c:pt>
                <c:pt idx="4">
                  <c:v>2722</c:v>
                </c:pt>
                <c:pt idx="5">
                  <c:v>2340</c:v>
                </c:pt>
                <c:pt idx="6">
                  <c:v>5459</c:v>
                </c:pt>
                <c:pt idx="7">
                  <c:v>2082</c:v>
                </c:pt>
                <c:pt idx="8">
                  <c:v>4426</c:v>
                </c:pt>
                <c:pt idx="9">
                  <c:v>2784</c:v>
                </c:pt>
                <c:pt idx="10">
                  <c:v>1245</c:v>
                </c:pt>
              </c:numCache>
            </c:numRef>
          </c:val>
        </c:ser>
        <c:gapWidth val="30"/>
        <c:axId val="243317376"/>
        <c:axId val="243319168"/>
      </c:barChart>
      <c:catAx>
        <c:axId val="243317376"/>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43319168"/>
        <c:crossesAt val="0"/>
        <c:auto val="1"/>
        <c:lblAlgn val="ctr"/>
        <c:lblOffset val="100"/>
        <c:tickLblSkip val="1"/>
        <c:tickMarkSkip val="1"/>
      </c:catAx>
      <c:valAx>
        <c:axId val="243319168"/>
        <c:scaling>
          <c:orientation val="minMax"/>
          <c:max val="22000"/>
          <c:min val="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447"/>
              <c:y val="3.249995389920525E-2"/>
            </c:manualLayout>
          </c:layout>
          <c:spPr>
            <a:noFill/>
            <a:ln w="25400">
              <a:noFill/>
            </a:ln>
          </c:spPr>
        </c:title>
        <c:numFmt formatCode="#,##0\ ;&quot;△&quot;#,##0\ "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3317376"/>
        <c:crosses val="autoZero"/>
        <c:crossBetween val="between"/>
        <c:majorUnit val="2000"/>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23013698630136994"/>
          <c:y val="0.21410605678582761"/>
          <c:w val="0.67397260273973214"/>
          <c:h val="0.61964811728604619"/>
        </c:manualLayout>
      </c:layout>
      <c:doughnutChart>
        <c:varyColors val="1"/>
        <c:ser>
          <c:idx val="0"/>
          <c:order val="0"/>
          <c:tx>
            <c:strRef>
              <c:f>グラフ!$I$144</c:f>
              <c:strCache>
                <c:ptCount val="1"/>
                <c:pt idx="0">
                  <c:v>平成22年</c:v>
                </c:pt>
              </c:strCache>
            </c:strRef>
          </c:tx>
          <c:spPr>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wdUpDiag">
                <a:fgClr>
                  <a:srgbClr val="000000"/>
                </a:fgClr>
                <a:bgClr>
                  <a:srgbClr val="FFFFFF"/>
                </a:bgClr>
              </a:pattFill>
              <a:ln w="12700">
                <a:solidFill>
                  <a:srgbClr val="000000"/>
                </a:solidFill>
                <a:prstDash val="solid"/>
              </a:ln>
            </c:spPr>
          </c:dPt>
          <c:dPt>
            <c:idx val="3"/>
            <c:spPr>
              <a:pattFill prst="pct60">
                <a:fgClr>
                  <a:srgbClr val="FFFFFF"/>
                </a:fgClr>
                <a:bgClr>
                  <a:srgbClr val="000000"/>
                </a:bgClr>
              </a:pattFill>
              <a:ln w="12700">
                <a:solidFill>
                  <a:srgbClr val="000000"/>
                </a:solidFill>
                <a:prstDash val="solid"/>
              </a:ln>
            </c:spPr>
          </c:dPt>
          <c:dPt>
            <c:idx val="4"/>
            <c:spPr>
              <a:pattFill prst="pct90">
                <a:fgClr>
                  <a:srgbClr val="000000"/>
                </a:fgClr>
                <a:bgClr>
                  <a:srgbClr val="FFFFFF"/>
                </a:bgClr>
              </a:pattFill>
              <a:ln w="12700">
                <a:solidFill>
                  <a:srgbClr val="000000"/>
                </a:solidFill>
                <a:prstDash val="solid"/>
              </a:ln>
            </c:spPr>
          </c:dPt>
          <c:dPt>
            <c:idx val="5"/>
            <c:spPr>
              <a:pattFill prst="dashUpDiag">
                <a:fgClr>
                  <a:srgbClr val="000000"/>
                </a:fgClr>
                <a:bgClr>
                  <a:srgbClr val="FFFFFF"/>
                </a:bgClr>
              </a:pattFill>
              <a:ln w="12700">
                <a:solidFill>
                  <a:srgbClr val="000000"/>
                </a:solidFill>
                <a:prstDash val="solid"/>
              </a:ln>
            </c:spPr>
          </c:dPt>
          <c:dPt>
            <c:idx val="6"/>
            <c:spPr>
              <a:pattFill prst="trellis">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Pt>
            <c:idx val="9"/>
            <c:spPr>
              <a:solidFill>
                <a:srgbClr val="C0C0C0"/>
              </a:solidFill>
              <a:ln w="12700">
                <a:solidFill>
                  <a:srgbClr val="000000"/>
                </a:solidFill>
                <a:prstDash val="solid"/>
              </a:ln>
            </c:spPr>
          </c:dPt>
          <c:dPt>
            <c:idx val="10"/>
            <c:spPr>
              <a:pattFill prst="ltVert">
                <a:fgClr>
                  <a:srgbClr val="000000"/>
                </a:fgClr>
                <a:bgClr>
                  <a:srgbClr val="FFFFFF"/>
                </a:bgClr>
              </a:pattFill>
              <a:ln w="12700">
                <a:solidFill>
                  <a:srgbClr val="000000"/>
                </a:solidFill>
                <a:prstDash val="solid"/>
              </a:ln>
            </c:spPr>
          </c:dPt>
          <c:dPt>
            <c:idx val="11"/>
            <c:spPr>
              <a:solidFill>
                <a:srgbClr val="000000"/>
              </a:solidFill>
              <a:ln w="12700">
                <a:solidFill>
                  <a:srgbClr val="000000"/>
                </a:solidFill>
                <a:prstDash val="solid"/>
              </a:ln>
            </c:spPr>
          </c:dPt>
          <c:dLbls>
            <c:dLbl>
              <c:idx val="1"/>
              <c:layout>
                <c:manualLayout>
                  <c:x val="0.17379560330348479"/>
                  <c:y val="0.19359708905993891"/>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飲料･たばこ
･飼料
</a:t>
                    </a:r>
                    <a:r>
                      <a:rPr lang="en-US" altLang="ja-JP"/>
                      <a:t>4.3%</a:t>
                    </a:r>
                  </a:p>
                </c:rich>
              </c:tx>
              <c:spPr>
                <a:solidFill>
                  <a:srgbClr val="FFFFFF"/>
                </a:solidFill>
                <a:ln w="12700">
                  <a:solidFill>
                    <a:srgbClr val="000000"/>
                  </a:solidFill>
                  <a:prstDash val="solid"/>
                </a:ln>
              </c:spPr>
            </c:dLbl>
            <c:dLbl>
              <c:idx val="2"/>
              <c:layout>
                <c:manualLayout>
                  <c:x val="4.0042282385934623E-2"/>
                  <c:y val="0.19878883980537779"/>
                </c:manualLayout>
              </c:layout>
              <c:showCatName val="1"/>
              <c:showPercent val="1"/>
            </c:dLbl>
            <c:dLbl>
              <c:idx val="3"/>
              <c:layout>
                <c:manualLayout>
                  <c:x val="-0.10045662100456618"/>
                  <c:y val="0.17996550642440379"/>
                </c:manualLayout>
              </c:layout>
              <c:showCatName val="1"/>
              <c:showPercent val="1"/>
            </c:dLbl>
            <c:dLbl>
              <c:idx val="4"/>
              <c:layout>
                <c:manualLayout>
                  <c:x val="4.7877864760623883E-4"/>
                  <c:y val="5.7208042370768845E-3"/>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印刷・</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同関連業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13.0%</a:t>
                    </a:r>
                  </a:p>
                </c:rich>
              </c:tx>
              <c:numFmt formatCode="0.0%" sourceLinked="0"/>
              <c:spPr>
                <a:solidFill>
                  <a:srgbClr val="FFFFFF"/>
                </a:solidFill>
                <a:ln w="12700">
                  <a:solidFill>
                    <a:srgbClr val="000000"/>
                  </a:solidFill>
                  <a:prstDash val="solid"/>
                </a:ln>
              </c:spPr>
            </c:dLbl>
            <c:dLbl>
              <c:idx val="5"/>
              <c:layout>
                <c:manualLayout>
                  <c:x val="-0.10916934809006701"/>
                  <c:y val="0.2263054619808588"/>
                </c:manualLayout>
              </c:layout>
              <c:showCatName val="1"/>
              <c:showPercent val="1"/>
            </c:dLbl>
            <c:dLbl>
              <c:idx val="6"/>
              <c:layout>
                <c:manualLayout>
                  <c:x val="-0.24266123670262268"/>
                  <c:y val="0.1204687986413173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なめし皮・
同製品・毛皮
</a:t>
                    </a:r>
                    <a:r>
                      <a:rPr lang="en-US" altLang="ja-JP"/>
                      <a:t>1.4%</a:t>
                    </a:r>
                  </a:p>
                </c:rich>
              </c:tx>
              <c:spPr>
                <a:solidFill>
                  <a:srgbClr val="FFFFFF"/>
                </a:solidFill>
                <a:ln w="12700">
                  <a:solidFill>
                    <a:srgbClr val="000000"/>
                  </a:solidFill>
                  <a:prstDash val="solid"/>
                </a:ln>
              </c:spPr>
            </c:dLbl>
            <c:dLbl>
              <c:idx val="7"/>
              <c:layout>
                <c:manualLayout>
                  <c:x val="-0.23994527561458034"/>
                  <c:y val="1.2293834875052999E-2"/>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窯業・</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土石製品</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7.2%</a:t>
                    </a:r>
                  </a:p>
                </c:rich>
              </c:tx>
              <c:numFmt formatCode="0.0%" sourceLinked="0"/>
              <c:spPr>
                <a:solidFill>
                  <a:srgbClr val="FFFFFF"/>
                </a:solidFill>
                <a:ln w="12700">
                  <a:solidFill>
                    <a:srgbClr val="000000"/>
                  </a:solidFill>
                  <a:prstDash val="solid"/>
                </a:ln>
              </c:spPr>
            </c:dLbl>
            <c:dLbl>
              <c:idx val="8"/>
              <c:layout>
                <c:manualLayout>
                  <c:x val="-0.21836095731981986"/>
                  <c:y val="-9.2042093114577145E-2"/>
                </c:manualLayout>
              </c:layout>
              <c:showCatName val="1"/>
              <c:showPercent val="1"/>
            </c:dLbl>
            <c:dLbl>
              <c:idx val="9"/>
              <c:layout>
                <c:manualLayout>
                  <c:x val="-1.7595225254377483E-2"/>
                  <c:y val="-1.0657999930730262E-3"/>
                </c:manualLayout>
              </c:layout>
              <c:showCatName val="1"/>
              <c:showPercent val="1"/>
            </c:dLbl>
            <c:dLbl>
              <c:idx val="10"/>
              <c:layout>
                <c:manualLayout>
                  <c:x val="-0.22275435591771611"/>
                  <c:y val="-0.18766225810491091"/>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機械器具
製造
</a:t>
                    </a:r>
                    <a:r>
                      <a:rPr lang="en-US" altLang="ja-JP"/>
                      <a:t>5.8%</a:t>
                    </a:r>
                  </a:p>
                </c:rich>
              </c:tx>
              <c:spPr>
                <a:solidFill>
                  <a:srgbClr val="FFFFFF"/>
                </a:solidFill>
                <a:ln w="12700">
                  <a:solidFill>
                    <a:srgbClr val="000000"/>
                  </a:solidFill>
                  <a:prstDash val="solid"/>
                </a:ln>
              </c:spPr>
            </c:dLbl>
            <c:dLbl>
              <c:idx val="11"/>
              <c:layout>
                <c:manualLayout>
                  <c:x val="-2.5078292806400292E-2"/>
                  <c:y val="-0.21573912459707306"/>
                </c:manualLayout>
              </c:layout>
              <c:tx>
                <c:rich>
                  <a:bodyPr/>
                  <a:lstStyle/>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その他の</a:t>
                    </a:r>
                  </a:p>
                  <a:p>
                    <a:pPr>
                      <a:defRPr sz="9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製造業</a:t>
                    </a:r>
                  </a:p>
                  <a:p>
                    <a:pPr>
                      <a:defRPr sz="9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5.8%</a:t>
                    </a:r>
                  </a:p>
                </c:rich>
              </c:tx>
              <c:numFmt formatCode="0.0%" sourceLinked="0"/>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グラフ!$H$145:$H$156</c:f>
              <c:strCache>
                <c:ptCount val="12"/>
                <c:pt idx="0">
                  <c:v>食料品</c:v>
                </c:pt>
                <c:pt idx="1">
                  <c:v>飲料･たばこ･飼料</c:v>
                </c:pt>
                <c:pt idx="2">
                  <c:v>繊維工業</c:v>
                </c:pt>
                <c:pt idx="3">
                  <c:v>家具・装備品</c:v>
                </c:pt>
                <c:pt idx="4">
                  <c:v>印刷・同関連業</c:v>
                </c:pt>
                <c:pt idx="5">
                  <c:v>化学工業</c:v>
                </c:pt>
                <c:pt idx="6">
                  <c:v>なめし皮・同製品・毛皮</c:v>
                </c:pt>
                <c:pt idx="7">
                  <c:v>窯業・土石製品</c:v>
                </c:pt>
                <c:pt idx="8">
                  <c:v>非鉄金属</c:v>
                </c:pt>
                <c:pt idx="9">
                  <c:v>金属製品</c:v>
                </c:pt>
                <c:pt idx="10">
                  <c:v>機械器具製造</c:v>
                </c:pt>
                <c:pt idx="11">
                  <c:v>その他の製造業</c:v>
                </c:pt>
              </c:strCache>
            </c:strRef>
          </c:cat>
          <c:val>
            <c:numRef>
              <c:f>グラフ!$I$145:$I$156</c:f>
              <c:numCache>
                <c:formatCode>#,##0;[Red]#,##0</c:formatCode>
                <c:ptCount val="12"/>
                <c:pt idx="0">
                  <c:v>26</c:v>
                </c:pt>
                <c:pt idx="1">
                  <c:v>3</c:v>
                </c:pt>
                <c:pt idx="2">
                  <c:v>3</c:v>
                </c:pt>
                <c:pt idx="3">
                  <c:v>5</c:v>
                </c:pt>
                <c:pt idx="4">
                  <c:v>9</c:v>
                </c:pt>
                <c:pt idx="5">
                  <c:v>1</c:v>
                </c:pt>
                <c:pt idx="6">
                  <c:v>1</c:v>
                </c:pt>
                <c:pt idx="7">
                  <c:v>5</c:v>
                </c:pt>
                <c:pt idx="8">
                  <c:v>1</c:v>
                </c:pt>
                <c:pt idx="9">
                  <c:v>7</c:v>
                </c:pt>
                <c:pt idx="10">
                  <c:v>4</c:v>
                </c:pt>
                <c:pt idx="11">
                  <c:v>4</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1179775280898875"/>
          <c:y val="0.29007705668797878"/>
          <c:w val="0.6460674157303371"/>
          <c:h val="0.58524318454591873"/>
        </c:manualLayout>
      </c:layout>
      <c:doughnutChart>
        <c:varyColors val="1"/>
        <c:ser>
          <c:idx val="0"/>
          <c:order val="0"/>
          <c:spPr>
            <a:solidFill>
              <a:srgbClr val="9999FF"/>
            </a:solidFill>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FFFFFF"/>
              </a:solidFill>
              <a:ln w="12700">
                <a:solidFill>
                  <a:srgbClr val="000000"/>
                </a:solidFill>
                <a:prstDash val="solid"/>
              </a:ln>
            </c:spPr>
          </c:dPt>
          <c:dPt>
            <c:idx val="4"/>
            <c:spPr>
              <a:pattFill prst="pct90">
                <a:fgClr>
                  <a:srgbClr val="000000"/>
                </a:fgClr>
                <a:bgClr>
                  <a:srgbClr val="FFFFFF"/>
                </a:bgClr>
              </a:pattFill>
              <a:ln w="12700">
                <a:solidFill>
                  <a:srgbClr val="000000"/>
                </a:solidFill>
                <a:prstDash val="solid"/>
              </a:ln>
            </c:spPr>
          </c:dPt>
          <c:dPt>
            <c:idx val="5"/>
            <c:spPr>
              <a:pattFill prst="divot">
                <a:fgClr>
                  <a:srgbClr val="000000"/>
                </a:fgClr>
                <a:bgClr>
                  <a:srgbClr val="FFFFFF"/>
                </a:bgClr>
              </a:pattFill>
              <a:ln w="12700">
                <a:solidFill>
                  <a:srgbClr val="000000"/>
                </a:solidFill>
                <a:prstDash val="solid"/>
              </a:ln>
            </c:spPr>
          </c:dPt>
          <c:dPt>
            <c:idx val="6"/>
            <c:spPr>
              <a:solidFill>
                <a:srgbClr val="C0C0C0"/>
              </a:solidFill>
              <a:ln w="12700">
                <a:solidFill>
                  <a:srgbClr val="000000"/>
                </a:solidFill>
                <a:prstDash val="solid"/>
              </a:ln>
            </c:spPr>
          </c:dPt>
          <c:dPt>
            <c:idx val="7"/>
            <c:spPr>
              <a:solidFill>
                <a:srgbClr val="000000"/>
              </a:solidFill>
              <a:ln w="12700">
                <a:solidFill>
                  <a:srgbClr val="000000"/>
                </a:solidFill>
                <a:prstDash val="solid"/>
              </a:ln>
            </c:spPr>
          </c:dPt>
          <c:dPt>
            <c:idx val="8"/>
            <c:spPr>
              <a:pattFill prst="ltVert">
                <a:fgClr>
                  <a:srgbClr val="000000"/>
                </a:fgClr>
                <a:bgClr>
                  <a:srgbClr val="FFFFFF"/>
                </a:bgClr>
              </a:pattFill>
              <a:ln w="12700">
                <a:solidFill>
                  <a:srgbClr val="000000"/>
                </a:solidFill>
                <a:prstDash val="solid"/>
              </a:ln>
            </c:spPr>
          </c:dPt>
          <c:dLbls>
            <c:dLbl>
              <c:idx val="1"/>
              <c:layout>
                <c:manualLayout>
                  <c:x val="5.9097289805067357E-2"/>
                  <c:y val="3.5993810996490232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飲料･</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たばこ･飼料</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26.3%</a:t>
                    </a:r>
                  </a:p>
                </c:rich>
              </c:tx>
              <c:numFmt formatCode="0.0%" sourceLinked="0"/>
              <c:spPr>
                <a:solidFill>
                  <a:srgbClr val="FFFFFF"/>
                </a:solidFill>
                <a:ln w="12700">
                  <a:solidFill>
                    <a:srgbClr val="000000"/>
                  </a:solidFill>
                  <a:prstDash val="solid"/>
                </a:ln>
              </c:spPr>
            </c:dLbl>
            <c:dLbl>
              <c:idx val="2"/>
              <c:delete val="1"/>
            </c:dLbl>
            <c:dLbl>
              <c:idx val="3"/>
              <c:layout>
                <c:manualLayout>
                  <c:x val="-0.23037680706757635"/>
                  <c:y val="0.1008692585754946"/>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家具・装備品</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0.6%</a:t>
                    </a:r>
                  </a:p>
                </c:rich>
              </c:tx>
              <c:numFmt formatCode="0.0%" sourceLinked="0"/>
              <c:spPr>
                <a:solidFill>
                  <a:srgbClr val="FFFFFF"/>
                </a:solidFill>
                <a:ln w="12700">
                  <a:solidFill>
                    <a:srgbClr val="000000"/>
                  </a:solidFill>
                  <a:prstDash val="solid"/>
                </a:ln>
              </c:spPr>
            </c:dLbl>
            <c:dLbl>
              <c:idx val="4"/>
              <c:layout>
                <c:manualLayout>
                  <c:x val="-0.27656811184749286"/>
                  <c:y val="-9.0817978651743046E-3"/>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印刷・</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同関連業</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3.3%</a:t>
                    </a:r>
                  </a:p>
                </c:rich>
              </c:tx>
              <c:numFmt formatCode="0.0%" sourceLinked="0"/>
              <c:spPr>
                <a:solidFill>
                  <a:srgbClr val="FFFFFF"/>
                </a:solidFill>
                <a:ln w="12700">
                  <a:solidFill>
                    <a:srgbClr val="000000"/>
                  </a:solidFill>
                  <a:prstDash val="solid"/>
                </a:ln>
              </c:spPr>
            </c:dLbl>
            <c:dLbl>
              <c:idx val="5"/>
              <c:layout>
                <c:manualLayout>
                  <c:x val="-0.29972889929849522"/>
                  <c:y val="-9.7003705875317689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窯業・</a:t>
                    </a:r>
                  </a:p>
                  <a:p>
                    <a:pPr>
                      <a:defRPr sz="95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土石製品</a:t>
                    </a: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6.0%</a:t>
                    </a:r>
                  </a:p>
                </c:rich>
              </c:tx>
              <c:spPr>
                <a:solidFill>
                  <a:srgbClr val="FFFFFF"/>
                </a:solidFill>
                <a:ln w="12700">
                  <a:solidFill>
                    <a:srgbClr val="000000"/>
                  </a:solidFill>
                  <a:prstDash val="solid"/>
                </a:ln>
              </c:spPr>
            </c:dLbl>
            <c:dLbl>
              <c:idx val="6"/>
              <c:layout>
                <c:manualLayout>
                  <c:x val="-0.30838450961132341"/>
                  <c:y val="-0.18913552332925368"/>
                </c:manualLayout>
              </c:layout>
              <c:showCatName val="1"/>
              <c:showPercent val="1"/>
            </c:dLbl>
            <c:dLbl>
              <c:idx val="7"/>
              <c:layout>
                <c:manualLayout>
                  <c:x val="-0.12624812886040537"/>
                  <c:y val="-0.2428781826141734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その他の
製造
</a:t>
                    </a:r>
                    <a:r>
                      <a:rPr lang="en-US" altLang="ja-JP"/>
                      <a:t>0.5%</a:t>
                    </a:r>
                  </a:p>
                </c:rich>
              </c:tx>
              <c:spPr>
                <a:solidFill>
                  <a:srgbClr val="FFFFFF"/>
                </a:solidFill>
                <a:ln w="12700">
                  <a:solidFill>
                    <a:srgbClr val="000000"/>
                  </a:solidFill>
                  <a:prstDash val="solid"/>
                </a:ln>
              </c:spPr>
            </c:dLbl>
            <c:dLbl>
              <c:idx val="8"/>
              <c:layout>
                <c:manualLayout>
                  <c:x val="2.714265512881365E-3"/>
                  <c:y val="-1.7834815568370549E-2"/>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グラフ!$H$177:$H$185</c:f>
              <c:strCache>
                <c:ptCount val="9"/>
                <c:pt idx="0">
                  <c:v>食料品</c:v>
                </c:pt>
                <c:pt idx="1">
                  <c:v>飲料･たばこ･飼料</c:v>
                </c:pt>
                <c:pt idx="2">
                  <c:v>繊維工業</c:v>
                </c:pt>
                <c:pt idx="3">
                  <c:v>家具・装備品</c:v>
                </c:pt>
                <c:pt idx="4">
                  <c:v>印刷・同関連業</c:v>
                </c:pt>
                <c:pt idx="5">
                  <c:v>窯業・土石製品</c:v>
                </c:pt>
                <c:pt idx="6">
                  <c:v>金属製品</c:v>
                </c:pt>
                <c:pt idx="7">
                  <c:v>その他の製造</c:v>
                </c:pt>
                <c:pt idx="8">
                  <c:v>未公表</c:v>
                </c:pt>
              </c:strCache>
            </c:strRef>
          </c:cat>
          <c:val>
            <c:numRef>
              <c:f>グラフ!$I$177:$I$185</c:f>
              <c:numCache>
                <c:formatCode>_-* #,##0_-;\-* #,##0_-;_-* "-"_-;_-@_-</c:formatCode>
                <c:ptCount val="9"/>
                <c:pt idx="0">
                  <c:v>2656246</c:v>
                </c:pt>
                <c:pt idx="1">
                  <c:v>1400815</c:v>
                </c:pt>
                <c:pt idx="2">
                  <c:v>5229</c:v>
                </c:pt>
                <c:pt idx="3">
                  <c:v>30586</c:v>
                </c:pt>
                <c:pt idx="4">
                  <c:v>177144</c:v>
                </c:pt>
                <c:pt idx="5">
                  <c:v>319321</c:v>
                </c:pt>
                <c:pt idx="6">
                  <c:v>117879</c:v>
                </c:pt>
                <c:pt idx="7">
                  <c:v>26434</c:v>
                </c:pt>
                <c:pt idx="8">
                  <c:v>601996</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6210899135559101"/>
          <c:y val="0.29262159227296303"/>
          <c:w val="0.652423467613374"/>
          <c:h val="0.58269864896093959"/>
        </c:manualLayout>
      </c:layout>
      <c:doughnutChart>
        <c:varyColors val="1"/>
        <c:ser>
          <c:idx val="0"/>
          <c:order val="0"/>
          <c:spPr>
            <a:ln w="12700">
              <a:solidFill>
                <a:srgbClr val="000000"/>
              </a:solidFill>
              <a:prstDash val="solid"/>
            </a:ln>
          </c:spPr>
          <c:dPt>
            <c:idx val="0"/>
            <c:spPr>
              <a:pattFill prst="openDmnd">
                <a:fgClr>
                  <a:srgbClr val="000000"/>
                </a:fgClr>
                <a:bgClr>
                  <a:srgbClr val="FFFFFF"/>
                </a:bgClr>
              </a:pattFill>
              <a:ln w="12700">
                <a:solidFill>
                  <a:srgbClr val="000000"/>
                </a:solidFill>
                <a:prstDash val="solid"/>
              </a:ln>
            </c:spPr>
          </c:dPt>
          <c:dPt>
            <c:idx val="1"/>
            <c:spPr>
              <a:pattFill prst="lgConfetti">
                <a:fgClr>
                  <a:srgbClr val="000000"/>
                </a:fgClr>
                <a:bgClr>
                  <a:srgbClr val="FFFFFF"/>
                </a:bgClr>
              </a:pattFill>
              <a:ln w="12700">
                <a:solidFill>
                  <a:srgbClr val="000000"/>
                </a:solidFill>
                <a:prstDash val="solid"/>
              </a:ln>
            </c:spPr>
          </c:dPt>
          <c:dPt>
            <c:idx val="2"/>
            <c:spPr>
              <a:pattFill prst="wdDnDiag">
                <a:fgClr>
                  <a:srgbClr val="FFFFFF"/>
                </a:fgClr>
                <a:bgClr>
                  <a:srgbClr val="000000"/>
                </a:bgClr>
              </a:pattFill>
              <a:ln w="12700">
                <a:solidFill>
                  <a:srgbClr val="000000"/>
                </a:solidFill>
                <a:prstDash val="solid"/>
              </a:ln>
            </c:spPr>
          </c:dPt>
          <c:dPt>
            <c:idx val="3"/>
            <c:spPr>
              <a:pattFill prst="pct60">
                <a:fgClr>
                  <a:srgbClr val="FFFFFF"/>
                </a:fgClr>
                <a:bgClr>
                  <a:srgbClr val="000000"/>
                </a:bgClr>
              </a:pattFill>
              <a:ln w="12700">
                <a:solidFill>
                  <a:srgbClr val="000000"/>
                </a:solidFill>
                <a:prstDash val="solid"/>
              </a:ln>
            </c:spPr>
          </c:dPt>
          <c:dPt>
            <c:idx val="4"/>
            <c:spPr>
              <a:pattFill prst="pct5">
                <a:fgClr>
                  <a:srgbClr val="FFFFFF"/>
                </a:fgClr>
                <a:bgClr>
                  <a:srgbClr val="000000"/>
                </a:bgClr>
              </a:pattFill>
              <a:ln w="12700">
                <a:solidFill>
                  <a:srgbClr val="000000"/>
                </a:solidFill>
                <a:prstDash val="solid"/>
              </a:ln>
            </c:spPr>
          </c:dPt>
          <c:dPt>
            <c:idx val="5"/>
            <c:spPr>
              <a:noFill/>
              <a:ln w="12700">
                <a:solidFill>
                  <a:srgbClr val="000000"/>
                </a:solidFill>
                <a:prstDash val="solid"/>
              </a:ln>
            </c:spPr>
          </c:dPt>
          <c:dPt>
            <c:idx val="6"/>
            <c:spPr>
              <a:no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FFFFFF"/>
                </a:fgClr>
                <a:bgClr>
                  <a:srgbClr val="000000"/>
                </a:bgClr>
              </a:pattFill>
              <a:ln w="12700">
                <a:solidFill>
                  <a:srgbClr val="000000"/>
                </a:solidFill>
                <a:prstDash val="solid"/>
              </a:ln>
            </c:spPr>
          </c:dPt>
          <c:dPt>
            <c:idx val="9"/>
            <c:spPr>
              <a:solidFill>
                <a:srgbClr val="C0C0C0"/>
              </a:solidFill>
              <a:ln w="12700">
                <a:solidFill>
                  <a:srgbClr val="000000"/>
                </a:solidFill>
                <a:prstDash val="solid"/>
              </a:ln>
            </c:spPr>
          </c:dPt>
          <c:dPt>
            <c:idx val="10"/>
            <c:spPr>
              <a:pattFill prst="ltVert">
                <a:fgClr>
                  <a:srgbClr val="000000"/>
                </a:fgClr>
                <a:bgClr>
                  <a:srgbClr val="FFFFFF"/>
                </a:bgClr>
              </a:pattFill>
              <a:ln w="12700">
                <a:solidFill>
                  <a:srgbClr val="000000"/>
                </a:solidFill>
                <a:prstDash val="solid"/>
              </a:ln>
            </c:spPr>
          </c:dPt>
          <c:dPt>
            <c:idx val="11"/>
            <c:spPr>
              <a:solidFill>
                <a:srgbClr val="000000"/>
              </a:solidFill>
              <a:ln w="12700">
                <a:solidFill>
                  <a:srgbClr val="000000"/>
                </a:solidFill>
                <a:prstDash val="solid"/>
              </a:ln>
            </c:spPr>
          </c:dPt>
          <c:dLbls>
            <c:dLbl>
              <c:idx val="1"/>
              <c:layout>
                <c:manualLayout>
                  <c:x val="-8.3532233174213766E-2"/>
                  <c:y val="0.1909541210083924"/>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飲料･</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たばこ･飼料</a:t>
                    </a:r>
                    <a:endParaRPr lang="ja-JP" altLang="en-US" sz="6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4.6%</a:t>
                    </a:r>
                  </a:p>
                </c:rich>
              </c:tx>
              <c:spPr>
                <a:solidFill>
                  <a:srgbClr val="FFFFFF"/>
                </a:solidFill>
                <a:ln w="12700">
                  <a:solidFill>
                    <a:srgbClr val="000000"/>
                  </a:solidFill>
                  <a:prstDash val="solid"/>
                </a:ln>
              </c:spPr>
            </c:dLbl>
            <c:dLbl>
              <c:idx val="2"/>
              <c:layout>
                <c:manualLayout>
                  <c:x val="-0.22776881778494576"/>
                  <c:y val="0.20787311139327019"/>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繊維工業</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1.0%</a:t>
                    </a:r>
                  </a:p>
                </c:rich>
              </c:tx>
              <c:spPr>
                <a:solidFill>
                  <a:srgbClr val="FFFFFF"/>
                </a:solidFill>
                <a:ln w="12700">
                  <a:solidFill>
                    <a:srgbClr val="000000"/>
                  </a:solidFill>
                  <a:prstDash val="solid"/>
                </a:ln>
              </c:spPr>
            </c:dLbl>
            <c:dLbl>
              <c:idx val="3"/>
              <c:layout>
                <c:manualLayout>
                  <c:x val="-0.28084837532130263"/>
                  <c:y val="0.1254502141485425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家具・装備品</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dLbl>
            <c:dLbl>
              <c:idx val="4"/>
              <c:layout>
                <c:manualLayout>
                  <c:x val="-0.24775660179471856"/>
                  <c:y val="5.996241073504947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印刷・</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同関連業</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7.8%</a:t>
                    </a:r>
                  </a:p>
                </c:rich>
              </c:tx>
              <c:spPr>
                <a:solidFill>
                  <a:srgbClr val="FFFFFF"/>
                </a:solidFill>
                <a:ln w="12700">
                  <a:solidFill>
                    <a:srgbClr val="000000"/>
                  </a:solidFill>
                  <a:prstDash val="solid"/>
                </a:ln>
              </c:spPr>
            </c:dLbl>
            <c:dLbl>
              <c:idx val="5"/>
              <c:layout>
                <c:manualLayout>
                  <c:x val="-0.25569399544480381"/>
                  <c:y val="-0.1716458158879346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化学工業</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0.3%</a:t>
                    </a:r>
                  </a:p>
                </c:rich>
              </c:tx>
              <c:spPr>
                <a:solidFill>
                  <a:srgbClr val="FFFFFF"/>
                </a:solidFill>
                <a:ln w="12700">
                  <a:solidFill>
                    <a:srgbClr val="000000"/>
                  </a:solidFill>
                  <a:prstDash val="solid"/>
                </a:ln>
              </c:spPr>
            </c:dLbl>
            <c:dLbl>
              <c:idx val="6"/>
              <c:layout>
                <c:manualLayout>
                  <c:x val="-0.23879710896231432"/>
                  <c:y val="-1.8727489292573115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なめし皮・</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同製品・毛皮</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0.2%</a:t>
                    </a:r>
                  </a:p>
                </c:rich>
              </c:tx>
              <c:spPr>
                <a:solidFill>
                  <a:srgbClr val="FFFFFF"/>
                </a:solidFill>
                <a:ln w="12700">
                  <a:solidFill>
                    <a:srgbClr val="000000"/>
                  </a:solidFill>
                  <a:prstDash val="solid"/>
                </a:ln>
              </c:spPr>
            </c:dLbl>
            <c:dLbl>
              <c:idx val="7"/>
              <c:layout>
                <c:manualLayout>
                  <c:x val="-0.22193922244862221"/>
                  <c:y val="-0.27612279232668335"/>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窯業・</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土石製品</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3.9%</a:t>
                    </a:r>
                  </a:p>
                </c:rich>
              </c:tx>
              <c:spPr>
                <a:solidFill>
                  <a:srgbClr val="FFFFFF"/>
                </a:solidFill>
                <a:ln w="12700">
                  <a:solidFill>
                    <a:srgbClr val="000000"/>
                  </a:solidFill>
                  <a:prstDash val="solid"/>
                </a:ln>
              </c:spPr>
            </c:dLbl>
            <c:dLbl>
              <c:idx val="8"/>
              <c:layout>
                <c:manualLayout>
                  <c:x val="-0.11929100456719707"/>
                  <c:y val="-0.29559322366977347"/>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非鉄金属</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9.2%</a:t>
                    </a:r>
                  </a:p>
                </c:rich>
              </c:tx>
              <c:spPr>
                <a:solidFill>
                  <a:srgbClr val="FFFFFF"/>
                </a:solidFill>
                <a:ln w="12700">
                  <a:solidFill>
                    <a:srgbClr val="000000"/>
                  </a:solidFill>
                  <a:prstDash val="solid"/>
                </a:ln>
              </c:spPr>
            </c:dLbl>
            <c:dLbl>
              <c:idx val="9"/>
              <c:layout>
                <c:manualLayout>
                  <c:x val="-4.0704267436586533E-2"/>
                  <c:y val="-0.22243390217620487"/>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金属製品</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4.7%</a:t>
                    </a:r>
                  </a:p>
                </c:rich>
              </c:tx>
              <c:spPr>
                <a:solidFill>
                  <a:srgbClr val="FFFFFF"/>
                </a:solidFill>
                <a:ln w="12700">
                  <a:solidFill>
                    <a:srgbClr val="000000"/>
                  </a:solidFill>
                  <a:prstDash val="solid"/>
                </a:ln>
              </c:spPr>
            </c:dLbl>
            <c:dLbl>
              <c:idx val="10"/>
              <c:layout>
                <c:manualLayout>
                  <c:x val="8.7542929965655963E-2"/>
                  <c:y val="-0.26302468576445076"/>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製造</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4.0%</a:t>
                    </a:r>
                  </a:p>
                </c:rich>
              </c:tx>
              <c:spPr>
                <a:solidFill>
                  <a:srgbClr val="FFFFFF"/>
                </a:solidFill>
                <a:ln w="12700">
                  <a:solidFill>
                    <a:srgbClr val="000000"/>
                  </a:solidFill>
                  <a:prstDash val="solid"/>
                </a:ln>
              </c:spPr>
            </c:dLbl>
            <c:dLbl>
              <c:idx val="11"/>
              <c:layout>
                <c:manualLayout>
                  <c:x val="0.27318609319578596"/>
                  <c:y val="-0.16652135449664784"/>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その他の</a:t>
                    </a:r>
                  </a:p>
                  <a:p>
                    <a:pPr>
                      <a:defRPr sz="950" b="0" i="0" u="none" strike="noStrike" baseline="0">
                        <a:solidFill>
                          <a:srgbClr val="000000"/>
                        </a:solidFill>
                        <a:latin typeface="ＭＳ Ｐゴシック"/>
                        <a:ea typeface="ＭＳ Ｐゴシック"/>
                        <a:cs typeface="ＭＳ Ｐゴシック"/>
                      </a:defRPr>
                    </a:pPr>
                    <a:r>
                      <a:rPr lang="ja-JP" altLang="en-US" sz="700" b="0" i="0" u="none" strike="noStrike" baseline="0">
                        <a:solidFill>
                          <a:srgbClr val="000000"/>
                        </a:solidFill>
                        <a:latin typeface="ＭＳ Ｐゴシック"/>
                        <a:ea typeface="ＭＳ Ｐゴシック"/>
                      </a:rPr>
                      <a:t>製造</a:t>
                    </a:r>
                    <a:endParaRPr lang="ja-JP" altLang="en-US" sz="800" b="0" i="0" u="none" strike="noStrike" baseline="0">
                      <a:solidFill>
                        <a:srgbClr val="000000"/>
                      </a:solidFill>
                      <a:latin typeface="ＭＳ Ｐゴシック"/>
                      <a:ea typeface="ＭＳ Ｐゴシック"/>
                    </a:endParaRPr>
                  </a:p>
                  <a:p>
                    <a:pPr>
                      <a:defRPr sz="95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1.3%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グラフ!$H$161:$H$172</c:f>
              <c:strCache>
                <c:ptCount val="12"/>
                <c:pt idx="0">
                  <c:v>食料品</c:v>
                </c:pt>
                <c:pt idx="1">
                  <c:v>飲料･たばこ･飼料</c:v>
                </c:pt>
                <c:pt idx="2">
                  <c:v>繊維工業</c:v>
                </c:pt>
                <c:pt idx="3">
                  <c:v>家具・装備品</c:v>
                </c:pt>
                <c:pt idx="4">
                  <c:v>印刷・同関連業</c:v>
                </c:pt>
                <c:pt idx="5">
                  <c:v>化学工業</c:v>
                </c:pt>
                <c:pt idx="6">
                  <c:v>なめし皮・同製品・毛皮</c:v>
                </c:pt>
                <c:pt idx="7">
                  <c:v>窯業・土石製品</c:v>
                </c:pt>
                <c:pt idx="8">
                  <c:v>非鉄金属</c:v>
                </c:pt>
                <c:pt idx="9">
                  <c:v>金属製品</c:v>
                </c:pt>
                <c:pt idx="10">
                  <c:v>機械器具製造</c:v>
                </c:pt>
                <c:pt idx="11">
                  <c:v>その他の製造</c:v>
                </c:pt>
              </c:strCache>
            </c:strRef>
          </c:cat>
          <c:val>
            <c:numRef>
              <c:f>グラフ!$I$161:$I$172</c:f>
              <c:numCache>
                <c:formatCode>#,##0;[Red]\-#,##0</c:formatCode>
                <c:ptCount val="12"/>
                <c:pt idx="0">
                  <c:v>1357</c:v>
                </c:pt>
                <c:pt idx="1">
                  <c:v>101</c:v>
                </c:pt>
                <c:pt idx="2">
                  <c:v>23</c:v>
                </c:pt>
                <c:pt idx="3">
                  <c:v>41</c:v>
                </c:pt>
                <c:pt idx="4">
                  <c:v>173</c:v>
                </c:pt>
                <c:pt idx="5">
                  <c:v>6</c:v>
                </c:pt>
                <c:pt idx="6">
                  <c:v>4</c:v>
                </c:pt>
                <c:pt idx="7">
                  <c:v>87</c:v>
                </c:pt>
                <c:pt idx="8">
                  <c:v>205</c:v>
                </c:pt>
                <c:pt idx="9">
                  <c:v>104</c:v>
                </c:pt>
                <c:pt idx="10">
                  <c:v>88</c:v>
                </c:pt>
                <c:pt idx="11">
                  <c:v>29</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614730878186969"/>
          <c:y val="9.4763092269326762E-2"/>
          <c:w val="0.70538243626062325"/>
          <c:h val="0.73316708229426431"/>
        </c:manualLayout>
      </c:layout>
      <c:barChart>
        <c:barDir val="col"/>
        <c:grouping val="clustered"/>
        <c:ser>
          <c:idx val="0"/>
          <c:order val="0"/>
          <c:tx>
            <c:strRef>
              <c:f>グラフ!$H$17</c:f>
              <c:strCache>
                <c:ptCount val="1"/>
                <c:pt idx="0">
                  <c:v>事業所数</c:v>
                </c:pt>
              </c:strCache>
            </c:strRef>
          </c:tx>
          <c:spPr>
            <a:pattFill prst="ltUpDiag">
              <a:fgClr>
                <a:srgbClr val="000000"/>
              </a:fgClr>
              <a:bgClr>
                <a:srgbClr val="FFFFFF"/>
              </a:bgClr>
            </a:pattFill>
            <a:ln w="12700">
              <a:solidFill>
                <a:srgbClr val="000000"/>
              </a:solidFill>
              <a:prstDash val="solid"/>
            </a:ln>
          </c:spPr>
          <c:dLbls>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グラフ!$I$16:$M$16</c:f>
              <c:strCache>
                <c:ptCount val="5"/>
                <c:pt idx="0">
                  <c:v>平成８年</c:v>
                </c:pt>
                <c:pt idx="1">
                  <c:v>13年</c:v>
                </c:pt>
                <c:pt idx="2">
                  <c:v>18年</c:v>
                </c:pt>
                <c:pt idx="3">
                  <c:v>21年</c:v>
                </c:pt>
                <c:pt idx="4">
                  <c:v>24年</c:v>
                </c:pt>
              </c:strCache>
            </c:strRef>
          </c:cat>
          <c:val>
            <c:numRef>
              <c:f>グラフ!$I$17:$M$17</c:f>
              <c:numCache>
                <c:formatCode>#,##0;[Red]#,##0</c:formatCode>
                <c:ptCount val="5"/>
                <c:pt idx="0">
                  <c:v>6095</c:v>
                </c:pt>
                <c:pt idx="1">
                  <c:v>5704</c:v>
                </c:pt>
                <c:pt idx="2">
                  <c:v>5486</c:v>
                </c:pt>
                <c:pt idx="3">
                  <c:v>5324</c:v>
                </c:pt>
                <c:pt idx="4">
                  <c:v>4840</c:v>
                </c:pt>
              </c:numCache>
            </c:numRef>
          </c:val>
        </c:ser>
        <c:gapWidth val="30"/>
        <c:axId val="243370240"/>
        <c:axId val="243412992"/>
      </c:barChart>
      <c:lineChart>
        <c:grouping val="standard"/>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4315540585755402E-2"/>
                  <c:y val="-4.1892643718787023E-2"/>
                </c:manualLayout>
              </c:layout>
              <c:dLblPos val="r"/>
              <c:showVal val="1"/>
            </c:dLbl>
            <c:dLbl>
              <c:idx val="4"/>
              <c:layout>
                <c:manualLayout>
                  <c:x val="-6.6383529254310583E-2"/>
                  <c:y val="4.7696506764584617E-2"/>
                </c:manualLayout>
              </c:layout>
              <c:dLblPos val="r"/>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グラフ!$I$16:$M$16</c:f>
              <c:strCache>
                <c:ptCount val="5"/>
                <c:pt idx="0">
                  <c:v>平成８年</c:v>
                </c:pt>
                <c:pt idx="1">
                  <c:v>13年</c:v>
                </c:pt>
                <c:pt idx="2">
                  <c:v>18年</c:v>
                </c:pt>
                <c:pt idx="3">
                  <c:v>21年</c:v>
                </c:pt>
                <c:pt idx="4">
                  <c:v>24年</c:v>
                </c:pt>
              </c:strCache>
            </c:strRef>
          </c:cat>
          <c:val>
            <c:numRef>
              <c:f>グラフ!$I$18:$M$18</c:f>
              <c:numCache>
                <c:formatCode>#,##0;[Red]#,##0</c:formatCode>
                <c:ptCount val="5"/>
                <c:pt idx="0">
                  <c:v>52838</c:v>
                </c:pt>
                <c:pt idx="1">
                  <c:v>51850</c:v>
                </c:pt>
                <c:pt idx="2">
                  <c:v>52615</c:v>
                </c:pt>
                <c:pt idx="3">
                  <c:v>56570</c:v>
                </c:pt>
                <c:pt idx="4">
                  <c:v>53339</c:v>
                </c:pt>
              </c:numCache>
            </c:numRef>
          </c:val>
        </c:ser>
        <c:marker val="1"/>
        <c:axId val="243414912"/>
        <c:axId val="243416448"/>
      </c:lineChart>
      <c:catAx>
        <c:axId val="24337024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3412992"/>
        <c:crossesAt val="0"/>
        <c:auto val="1"/>
        <c:lblAlgn val="ctr"/>
        <c:lblOffset val="100"/>
        <c:tickLblSkip val="1"/>
        <c:tickMarkSkip val="1"/>
      </c:catAx>
      <c:valAx>
        <c:axId val="243412992"/>
        <c:scaling>
          <c:orientation val="minMax"/>
          <c:max val="7000"/>
        </c:scaling>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3370240"/>
        <c:crosses val="autoZero"/>
        <c:crossBetween val="between"/>
      </c:valAx>
      <c:catAx>
        <c:axId val="243414912"/>
        <c:scaling>
          <c:orientation val="minMax"/>
        </c:scaling>
        <c:delete val="1"/>
        <c:axPos val="b"/>
        <c:tickLblPos val="none"/>
        <c:crossAx val="243416448"/>
        <c:crossesAt val="0"/>
        <c:auto val="1"/>
        <c:lblAlgn val="ctr"/>
        <c:lblOffset val="100"/>
      </c:catAx>
      <c:valAx>
        <c:axId val="243416448"/>
        <c:scaling>
          <c:orientation val="minMax"/>
          <c:max val="60000"/>
        </c:scaling>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3414912"/>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autoTitleDeleted val="1"/>
    <c:plotArea>
      <c:layout>
        <c:manualLayout>
          <c:layoutTarget val="inner"/>
          <c:xMode val="edge"/>
          <c:yMode val="edge"/>
          <c:x val="0.19117674514123556"/>
          <c:y val="0.22302210502403938"/>
          <c:w val="0.65588329486916264"/>
          <c:h val="0.53477343462754079"/>
        </c:manualLayout>
      </c:layout>
      <c:doughnutChart>
        <c:varyColors val="1"/>
        <c:ser>
          <c:idx val="0"/>
          <c:order val="0"/>
          <c:tx>
            <c:strRef>
              <c:f>グラフ!$I$44</c:f>
              <c:strCache>
                <c:ptCount val="1"/>
                <c:pt idx="0">
                  <c:v>事業所数</c:v>
                </c:pt>
              </c:strCache>
            </c:strRef>
          </c:tx>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layout>
                <c:manualLayout>
                  <c:x val="-7.8431372549019607E-2"/>
                  <c:y val="-0.1917070543887992"/>
                </c:manualLayout>
              </c:layout>
              <c:showCatName val="1"/>
              <c:showPercent val="1"/>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800"/>
                      <a:t>0.1%</a:t>
                    </a:r>
                  </a:p>
                </c:rich>
              </c:tx>
              <c:showCatName val="1"/>
              <c:showPercent val="1"/>
            </c:dLbl>
            <c:dLbl>
              <c:idx val="2"/>
              <c:layout>
                <c:manualLayout>
                  <c:x val="2.0356337810714852E-2"/>
                  <c:y val="-4.905889187114959E-2"/>
                </c:manualLayout>
              </c:layout>
              <c:showCatName val="1"/>
              <c:showPercent val="1"/>
            </c:dLbl>
            <c:dLbl>
              <c:idx val="3"/>
              <c:layout>
                <c:manualLayout>
                  <c:x val="7.9603520148217116E-2"/>
                  <c:y val="-0.13596021014336143"/>
                </c:manualLayout>
              </c:layout>
              <c:showCatName val="1"/>
              <c:showPercent val="1"/>
            </c:dLbl>
            <c:dLbl>
              <c:idx val="4"/>
              <c:layout>
                <c:manualLayout>
                  <c:x val="0.18431372549019676"/>
                  <c:y val="-0.22401723209477709"/>
                </c:manualLayout>
              </c:layout>
              <c:showCatName val="1"/>
              <c:showPercent val="1"/>
            </c:dLbl>
            <c:dLbl>
              <c:idx val="5"/>
              <c:layout>
                <c:manualLayout>
                  <c:x val="0.16478029952138404"/>
                  <c:y val="-9.24339061817595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a:t>情報通信業</a:t>
                    </a:r>
                    <a:r>
                      <a:rPr lang="ja-JP" altLang="en-US"/>
                      <a:t>
</a:t>
                    </a:r>
                    <a:r>
                      <a:rPr lang="en-US" altLang="ja-JP"/>
                      <a:t>1.8%</a:t>
                    </a:r>
                  </a:p>
                </c:rich>
              </c:tx>
              <c:numFmt formatCode="0.0%" sourceLinked="0"/>
              <c:spPr>
                <a:solidFill>
                  <a:srgbClr val="FFFFFF"/>
                </a:solidFill>
                <a:ln w="12700">
                  <a:solidFill>
                    <a:srgbClr val="000000"/>
                  </a:solidFill>
                  <a:prstDash val="solid"/>
                </a:ln>
              </c:spPr>
              <c:showCatName val="1"/>
              <c:showPercent val="1"/>
            </c:dLbl>
            <c:dLbl>
              <c:idx val="6"/>
              <c:layout>
                <c:manualLayout>
                  <c:x val="0.20795028562606233"/>
                  <c:y val="-3.9913669918885342E-2"/>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2.1%</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CatName val="1"/>
              <c:showPercent val="1"/>
            </c:dLbl>
            <c:dLbl>
              <c:idx val="7"/>
              <c:layout>
                <c:manualLayout>
                  <c:x val="-3.3688436004322992E-3"/>
                  <c:y val="7.1787957038488498E-3"/>
                </c:manualLayout>
              </c:layout>
              <c:showCatName val="1"/>
              <c:showPercent val="1"/>
            </c:dLbl>
            <c:dLbl>
              <c:idx val="8"/>
              <c:layout>
                <c:manualLayout>
                  <c:x val="0.19998301682877875"/>
                  <c:y val="5.7650855032458558E-2"/>
                </c:manualLayout>
              </c:layout>
              <c:showCatName val="1"/>
              <c:showPercent val="1"/>
            </c:dLbl>
            <c:dLbl>
              <c:idx val="9"/>
              <c:layout>
                <c:manualLayout>
                  <c:x val="1.0150687046472141E-2"/>
                  <c:y val="3.0624960248304991E-2"/>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13.0%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CatName val="1"/>
              <c:showPercent val="1"/>
            </c:dLbl>
            <c:dLbl>
              <c:idx val="10"/>
              <c:layout>
                <c:manualLayout>
                  <c:x val="-0.10306191137872471"/>
                  <c:y val="0.12339875932309746"/>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a:t>学術研究・専門・技術サービス業</a:t>
                    </a:r>
                    <a:r>
                      <a:rPr lang="ja-JP" altLang="en-US"/>
                      <a:t>
</a:t>
                    </a:r>
                    <a:r>
                      <a:rPr lang="en-US" altLang="ja-JP"/>
                      <a:t>5.1%</a:t>
                    </a:r>
                  </a:p>
                </c:rich>
              </c:tx>
              <c:numFmt formatCode="0.0%" sourceLinked="0"/>
              <c:spPr>
                <a:solidFill>
                  <a:srgbClr val="FFFFFF"/>
                </a:solidFill>
                <a:ln w="12700">
                  <a:solidFill>
                    <a:srgbClr val="000000"/>
                  </a:solidFill>
                  <a:prstDash val="solid"/>
                </a:ln>
              </c:spPr>
              <c:showCatName val="1"/>
              <c:showPercent val="1"/>
            </c:dLbl>
            <c:dLbl>
              <c:idx val="11"/>
              <c:layout>
                <c:manualLayout>
                  <c:x val="-2.7190983480006252E-2"/>
                  <c:y val="3.2822391546775717E-3"/>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13.7%</a:t>
                    </a:r>
                  </a:p>
                </c:rich>
              </c:tx>
              <c:numFmt formatCode="0.0%" sourceLinked="0"/>
              <c:spPr>
                <a:solidFill>
                  <a:srgbClr val="FFFFFF"/>
                </a:solidFill>
                <a:ln w="12700">
                  <a:solidFill>
                    <a:srgbClr val="000000"/>
                  </a:solidFill>
                  <a:prstDash val="solid"/>
                </a:ln>
              </c:spPr>
              <c:showCatName val="1"/>
              <c:showPercent val="1"/>
            </c:dLbl>
            <c:dLbl>
              <c:idx val="12"/>
              <c:layout>
                <c:manualLayout>
                  <c:x val="-0.14175029896410879"/>
                  <c:y val="-8.3053453269797822E-3"/>
                </c:manualLayout>
              </c:layout>
              <c:showCatName val="1"/>
              <c:showPercent val="1"/>
            </c:dLbl>
            <c:dLbl>
              <c:idx val="13"/>
              <c:layout>
                <c:manualLayout>
                  <c:x val="-0.21769831712212562"/>
                  <c:y val="-6.9867494349959508E-2"/>
                </c:manualLayout>
              </c:layout>
              <c:showCatName val="1"/>
              <c:showPercent val="1"/>
            </c:dLbl>
            <c:dLbl>
              <c:idx val="14"/>
              <c:layout>
                <c:manualLayout>
                  <c:x val="-2.7330245484020684E-2"/>
                  <c:y val="-1.7121341253991069E-2"/>
                </c:manualLayout>
              </c:layout>
              <c:showCatName val="1"/>
              <c:showPercent val="1"/>
              <c:separator>
</c:separator>
            </c:dLbl>
            <c:dLbl>
              <c:idx val="15"/>
              <c:layout>
                <c:manualLayout>
                  <c:x val="-0.23934444959086115"/>
                  <c:y val="-0.11935786701944928"/>
                </c:manualLayout>
              </c:layout>
              <c:showCatName val="1"/>
              <c:showPercent val="1"/>
              <c:separator>
</c:separator>
            </c:dLbl>
            <c:dLbl>
              <c:idx val="16"/>
              <c:layout>
                <c:manualLayout>
                  <c:x val="-5.131017446348618E-2"/>
                  <c:y val="-0.10292580955652005"/>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グラフ!$H$45:$H$61</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グラフ!$I$45:$I$61</c:f>
              <c:numCache>
                <c:formatCode>_ * #,##0_ ;_ * \-#,##0_ ;_ * \-_ ;_ @_ </c:formatCode>
                <c:ptCount val="17"/>
                <c:pt idx="0">
                  <c:v>3</c:v>
                </c:pt>
                <c:pt idx="1">
                  <c:v>3</c:v>
                </c:pt>
                <c:pt idx="2">
                  <c:v>353</c:v>
                </c:pt>
                <c:pt idx="3">
                  <c:v>161</c:v>
                </c:pt>
                <c:pt idx="4">
                  <c:v>4</c:v>
                </c:pt>
                <c:pt idx="5">
                  <c:v>88</c:v>
                </c:pt>
                <c:pt idx="6">
                  <c:v>104</c:v>
                </c:pt>
                <c:pt idx="7">
                  <c:v>1152</c:v>
                </c:pt>
                <c:pt idx="8">
                  <c:v>81</c:v>
                </c:pt>
                <c:pt idx="9">
                  <c:v>628</c:v>
                </c:pt>
                <c:pt idx="10">
                  <c:v>248</c:v>
                </c:pt>
                <c:pt idx="11">
                  <c:v>662</c:v>
                </c:pt>
                <c:pt idx="12">
                  <c:v>407</c:v>
                </c:pt>
                <c:pt idx="13">
                  <c:v>209</c:v>
                </c:pt>
                <c:pt idx="14">
                  <c:v>371</c:v>
                </c:pt>
                <c:pt idx="15">
                  <c:v>22</c:v>
                </c:pt>
                <c:pt idx="16">
                  <c:v>344</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5716" l="0.59055118110235716" r="0.59055118110235716" t="0.59055118110235716" header="0.39370078740157488" footer="0.39370078740157488"/>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0904012469137651"/>
          <c:y val="0.19856482525234709"/>
          <c:w val="0.69209230472144356"/>
          <c:h val="0.58612508658825369"/>
        </c:manualLayout>
      </c:layout>
      <c:doughnutChart>
        <c:varyColors val="1"/>
        <c:ser>
          <c:idx val="0"/>
          <c:order val="0"/>
          <c:spPr>
            <a:solidFill>
              <a:srgbClr val="FFFFFF"/>
            </a:solidFill>
            <a:ln w="12700">
              <a:solidFill>
                <a:srgbClr val="000000"/>
              </a:solidFill>
              <a:prstDash val="solid"/>
            </a:ln>
          </c:spPr>
          <c:dPt>
            <c:idx val="2"/>
            <c:spPr>
              <a:pattFill prst="ltHorz">
                <a:fgClr>
                  <a:srgbClr val="000000"/>
                </a:fgClr>
                <a:bgClr>
                  <a:srgbClr val="FFFFFF"/>
                </a:bgClr>
              </a:pattFill>
              <a:ln w="12700">
                <a:solidFill>
                  <a:srgbClr val="000000"/>
                </a:solidFill>
                <a:prstDash val="solid"/>
              </a:ln>
            </c:spPr>
          </c:dPt>
          <c:dPt>
            <c:idx val="3"/>
            <c:spPr>
              <a:pattFill prst="pct90">
                <a:fgClr>
                  <a:srgbClr val="000000"/>
                </a:fgClr>
                <a:bgClr>
                  <a:srgbClr val="FFFFFF"/>
                </a:bgClr>
              </a:pattFill>
              <a:ln w="12700">
                <a:solidFill>
                  <a:srgbClr val="000000"/>
                </a:solidFill>
                <a:prstDash val="solid"/>
              </a:ln>
            </c:spPr>
          </c:dPt>
          <c:dPt>
            <c:idx val="5"/>
            <c:spPr>
              <a:pattFill prst="smConfetti">
                <a:fgClr>
                  <a:srgbClr val="000000"/>
                </a:fgClr>
                <a:bgClr>
                  <a:srgbClr val="FFFFFF"/>
                </a:bgClr>
              </a:pattFill>
              <a:ln w="12700">
                <a:solidFill>
                  <a:srgbClr val="000000"/>
                </a:solidFill>
                <a:prstDash val="solid"/>
              </a:ln>
            </c:spPr>
          </c:dPt>
          <c:dPt>
            <c:idx val="6"/>
            <c:spPr>
              <a:pattFill prst="ltUpDiag">
                <a:fgClr>
                  <a:srgbClr val="000000"/>
                </a:fgClr>
                <a:bgClr>
                  <a:srgbClr val="FFFFFF"/>
                </a:bgClr>
              </a:pattFill>
              <a:ln w="12700">
                <a:solidFill>
                  <a:srgbClr val="000000"/>
                </a:solidFill>
                <a:prstDash val="solid"/>
              </a:ln>
            </c:spPr>
          </c:dPt>
          <c:dPt>
            <c:idx val="7"/>
            <c:spPr>
              <a:pattFill prst="lgCheck">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divot">
                <a:fgClr>
                  <a:srgbClr val="000000"/>
                </a:fgClr>
                <a:bgClr>
                  <a:srgbClr val="FFFFFF"/>
                </a:bgClr>
              </a:pattFill>
              <a:ln w="12700">
                <a:solidFill>
                  <a:srgbClr val="000000"/>
                </a:solidFill>
                <a:prstDash val="solid"/>
              </a:ln>
            </c:spPr>
          </c:dPt>
          <c:dPt>
            <c:idx val="10"/>
            <c:spPr>
              <a:pattFill prst="diagBrick">
                <a:fgClr>
                  <a:srgbClr val="000000"/>
                </a:fgClr>
                <a:bgClr>
                  <a:srgbClr val="FFFFFF"/>
                </a:bgClr>
              </a:pattFill>
              <a:ln w="12700">
                <a:solidFill>
                  <a:srgbClr val="000000"/>
                </a:solidFill>
                <a:prstDash val="solid"/>
              </a:ln>
            </c:spPr>
          </c:dPt>
          <c:dPt>
            <c:idx val="11"/>
            <c:spPr>
              <a:pattFill prst="lgConfetti">
                <a:fgClr>
                  <a:srgbClr val="000000"/>
                </a:fgClr>
                <a:bgClr>
                  <a:srgbClr val="FFFFFF"/>
                </a:bgClr>
              </a:pattFill>
              <a:ln w="12700">
                <a:solidFill>
                  <a:srgbClr val="000000"/>
                </a:solidFill>
                <a:prstDash val="solid"/>
              </a:ln>
            </c:spPr>
          </c:dPt>
          <c:dPt>
            <c:idx val="12"/>
            <c:spPr>
              <a:pattFill prst="wdUpDiag">
                <a:fgClr>
                  <a:srgbClr val="000000"/>
                </a:fgClr>
                <a:bgClr>
                  <a:srgbClr val="FFFFFF"/>
                </a:bgClr>
              </a:pattFill>
              <a:ln w="12700">
                <a:solidFill>
                  <a:srgbClr val="000000"/>
                </a:solidFill>
                <a:prstDash val="solid"/>
              </a:ln>
            </c:spPr>
          </c:dPt>
          <c:dPt>
            <c:idx val="13"/>
            <c:spPr>
              <a:pattFill prst="dashVert">
                <a:fgClr>
                  <a:srgbClr val="000000"/>
                </a:fgClr>
                <a:bgClr>
                  <a:srgbClr val="FFFFFF"/>
                </a:bgClr>
              </a:pattFill>
              <a:ln w="12700">
                <a:solidFill>
                  <a:srgbClr val="000000"/>
                </a:solidFill>
                <a:prstDash val="solid"/>
              </a:ln>
            </c:spPr>
          </c:dPt>
          <c:dLbls>
            <c:dLbl>
              <c:idx val="0"/>
              <c:layout>
                <c:manualLayout>
                  <c:x val="-3.2719836400818006E-2"/>
                  <c:y val="-0.17382087970323265"/>
                </c:manualLayout>
              </c:layout>
              <c:showCatName val="1"/>
              <c:showPercent val="1"/>
            </c:dLbl>
            <c:dLbl>
              <c:idx val="1"/>
              <c:layout>
                <c:manualLayout>
                  <c:x val="0.16359918200408999"/>
                  <c:y val="-0.16322204557498676"/>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600"/>
                      <a:t>鉱業</a:t>
                    </a:r>
                    <a:r>
                      <a:rPr lang="en-US" altLang="ja-JP" sz="600"/>
                      <a:t>,</a:t>
                    </a:r>
                    <a:r>
                      <a:rPr lang="ja-JP" altLang="en-US" sz="600"/>
                      <a:t>採石業</a:t>
                    </a:r>
                    <a:r>
                      <a:rPr lang="en-US" altLang="ja-JP" sz="600"/>
                      <a:t>,</a:t>
                    </a:r>
                    <a:r>
                      <a:rPr lang="ja-JP" altLang="en-US" sz="600"/>
                      <a:t>砂利採取業</a:t>
                    </a:r>
                    <a:r>
                      <a:rPr lang="ja-JP" altLang="en-US"/>
                      <a:t>
</a:t>
                    </a:r>
                    <a:r>
                      <a:rPr lang="en-US" altLang="ja-JP"/>
                      <a:t>0.0%</a:t>
                    </a:r>
                    <a:endParaRPr lang="ja-JP" altLang="en-US"/>
                  </a:p>
                </c:rich>
              </c:tx>
              <c:numFmt formatCode="0.00%" sourceLinked="0"/>
              <c:spPr>
                <a:solidFill>
                  <a:srgbClr val="FFFFFF"/>
                </a:solidFill>
                <a:ln w="12700">
                  <a:solidFill>
                    <a:srgbClr val="000000"/>
                  </a:solidFill>
                  <a:prstDash val="solid"/>
                </a:ln>
              </c:spPr>
              <c:showCatName val="1"/>
              <c:showPercent val="1"/>
            </c:dLbl>
            <c:dLbl>
              <c:idx val="2"/>
              <c:layout>
                <c:manualLayout>
                  <c:x val="8.3022737463667867E-3"/>
                  <c:y val="-2.9318069848626768E-2"/>
                </c:manualLayout>
              </c:layout>
              <c:showCatName val="1"/>
              <c:showPercent val="1"/>
              <c:separator>
</c:separator>
            </c:dLbl>
            <c:dLbl>
              <c:idx val="3"/>
              <c:layout>
                <c:manualLayout>
                  <c:x val="4.4004075510078906E-2"/>
                  <c:y val="-2.466057847028251E-2"/>
                </c:manualLayout>
              </c:layout>
              <c:showCatName val="1"/>
              <c:showPercent val="1"/>
              <c:separator>
</c:separator>
            </c:dLbl>
            <c:dLbl>
              <c:idx val="4"/>
              <c:layout>
                <c:manualLayout>
                  <c:x val="0.16899859910149387"/>
                  <c:y val="-0.11465651849162733"/>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a:t>電気・ガス・水道業</a:t>
                    </a:r>
                    <a:r>
                      <a:rPr lang="ja-JP" altLang="en-US"/>
                      <a:t>
</a:t>
                    </a:r>
                    <a:r>
                      <a:rPr lang="en-US" altLang="ja-JP"/>
                      <a:t>2.0%</a:t>
                    </a:r>
                  </a:p>
                </c:rich>
              </c:tx>
              <c:numFmt formatCode="0.0%" sourceLinked="0"/>
              <c:spPr>
                <a:solidFill>
                  <a:srgbClr val="FFFFFF"/>
                </a:solidFill>
                <a:ln w="12700">
                  <a:solidFill>
                    <a:srgbClr val="000000"/>
                  </a:solidFill>
                  <a:prstDash val="solid"/>
                </a:ln>
              </c:spPr>
              <c:showCatName val="1"/>
              <c:showPercent val="1"/>
            </c:dLbl>
            <c:dLbl>
              <c:idx val="5"/>
              <c:layout>
                <c:manualLayout>
                  <c:x val="0.13785871858042348"/>
                  <c:y val="-1.8444308133979282E-2"/>
                </c:manualLayout>
              </c:layout>
              <c:tx>
                <c:rich>
                  <a:bodyPr/>
                  <a:lstStyle/>
                  <a:p>
                    <a:pPr>
                      <a:defRPr sz="1000" b="0" i="0" u="none" strike="noStrike" baseline="0">
                        <a:solidFill>
                          <a:srgbClr val="000000"/>
                        </a:solidFill>
                        <a:latin typeface="ＭＳ 明朝"/>
                        <a:ea typeface="ＭＳ 明朝"/>
                        <a:cs typeface="ＭＳ 明朝"/>
                      </a:defRPr>
                    </a:pPr>
                    <a:r>
                      <a:rPr lang="ja-JP" altLang="en-US" sz="800"/>
                      <a:t>情報通信業</a:t>
                    </a:r>
                    <a:r>
                      <a:rPr lang="ja-JP" altLang="en-US"/>
                      <a:t>
</a:t>
                    </a:r>
                    <a:r>
                      <a:rPr lang="en-US" altLang="ja-JP"/>
                      <a:t>5.7%</a:t>
                    </a:r>
                    <a:endParaRPr lang="ja-JP" altLang="en-US"/>
                  </a:p>
                </c:rich>
              </c:tx>
              <c:numFmt formatCode="0.0%" sourceLinked="0"/>
              <c:spPr>
                <a:solidFill>
                  <a:srgbClr val="FFFFFF"/>
                </a:solidFill>
                <a:ln w="12700">
                  <a:solidFill>
                    <a:srgbClr val="000000"/>
                  </a:solidFill>
                  <a:prstDash val="solid"/>
                </a:ln>
              </c:spPr>
              <c:showCatName val="1"/>
              <c:showPercent val="1"/>
            </c:dLbl>
            <c:dLbl>
              <c:idx val="6"/>
              <c:layout>
                <c:manualLayout>
                  <c:x val="0.11860940695296524"/>
                  <c:y val="0.1674615792262851"/>
                </c:manualLayout>
              </c:layout>
              <c:showCatName val="1"/>
              <c:showPercent val="1"/>
              <c:separator>
</c:separator>
            </c:dLbl>
            <c:dLbl>
              <c:idx val="7"/>
              <c:layout>
                <c:manualLayout>
                  <c:x val="-1.3301772861214443E-2"/>
                  <c:y val="5.6038623153028362E-3"/>
                </c:manualLayout>
              </c:layout>
              <c:showCatName val="1"/>
              <c:showPercent val="1"/>
              <c:separator>
</c:separator>
            </c:dLbl>
            <c:dLbl>
              <c:idx val="8"/>
              <c:layout>
                <c:manualLayout>
                  <c:x val="7.139300838928879E-2"/>
                  <c:y val="0.14589186685527591"/>
                </c:manualLayout>
              </c:layout>
              <c:showCatName val="1"/>
              <c:showPercent val="1"/>
              <c:separator>
</c:separator>
            </c:dLbl>
            <c:dLbl>
              <c:idx val="9"/>
              <c:layout>
                <c:manualLayout>
                  <c:x val="-0.10212839959422235"/>
                  <c:y val="0.15424141139750314"/>
                </c:manualLayout>
              </c:layout>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明朝"/>
                      <a:ea typeface="ＭＳ 明朝"/>
                      <a:cs typeface="ＭＳ 明朝"/>
                    </a:defRPr>
                  </a:pPr>
                  <a:endParaRPr lang="ja-JP"/>
                </a:p>
              </c:txPr>
              <c:showCatName val="1"/>
              <c:showPercent val="1"/>
            </c:dLbl>
            <c:dLbl>
              <c:idx val="10"/>
              <c:layout>
                <c:manualLayout>
                  <c:x val="-0.26969743812698144"/>
                  <c:y val="0.15036157046346948"/>
                </c:manualLayout>
              </c:layout>
              <c:showCatName val="1"/>
              <c:showPercent val="1"/>
              <c:separator>
</c:separator>
            </c:dLbl>
            <c:dLbl>
              <c:idx val="11"/>
              <c:layout>
                <c:manualLayout>
                  <c:x val="-0.23587813793214499"/>
                  <c:y val="7.38521754732963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700"/>
                      <a:t>宿泊業・飲食サービス業</a:t>
                    </a:r>
                    <a:r>
                      <a:rPr lang="ja-JP" altLang="en-US"/>
                      <a:t>
</a:t>
                    </a:r>
                    <a:r>
                      <a:rPr lang="en-US" altLang="ja-JP"/>
                      <a:t>6.9%</a:t>
                    </a:r>
                    <a:endParaRPr lang="ja-JP" altLang="en-US"/>
                  </a:p>
                </c:rich>
              </c:tx>
              <c:numFmt formatCode="0.0%" sourceLinked="0"/>
              <c:spPr>
                <a:solidFill>
                  <a:srgbClr val="FFFFFF"/>
                </a:solidFill>
                <a:ln w="12700">
                  <a:solidFill>
                    <a:srgbClr val="000000"/>
                  </a:solidFill>
                  <a:prstDash val="solid"/>
                </a:ln>
              </c:spPr>
              <c:showCatName val="1"/>
              <c:showPercent val="1"/>
            </c:dLbl>
            <c:dLbl>
              <c:idx val="12"/>
              <c:layout>
                <c:manualLayout>
                  <c:x val="-0.23135468495885811"/>
                  <c:y val="1.6511982107165063E-2"/>
                </c:manualLayout>
              </c:layout>
              <c:tx>
                <c:rich>
                  <a:bodyPr/>
                  <a:lstStyle/>
                  <a:p>
                    <a:r>
                      <a:rPr lang="ja-JP" altLang="en-US" sz="600"/>
                      <a:t>生活関連サービス業・娯楽業</a:t>
                    </a:r>
                    <a:r>
                      <a:rPr lang="ja-JP" altLang="en-US"/>
                      <a:t>
</a:t>
                    </a:r>
                    <a:r>
                      <a:rPr lang="en-US" altLang="ja-JP"/>
                      <a:t>4.1%</a:t>
                    </a:r>
                    <a:endParaRPr lang="ja-JP" altLang="en-US"/>
                  </a:p>
                </c:rich>
              </c:tx>
              <c:showCatName val="1"/>
              <c:showPercent val="1"/>
              <c:separator>
</c:separator>
            </c:dLbl>
            <c:dLbl>
              <c:idx val="13"/>
              <c:layout>
                <c:manualLayout>
                  <c:x val="-0.23608714554852478"/>
                  <c:y val="-5.2085842210900075E-2"/>
                </c:manualLayout>
              </c:layout>
              <c:showCatName val="1"/>
              <c:showPercent val="1"/>
              <c:separator>
</c:separator>
            </c:dLbl>
            <c:dLbl>
              <c:idx val="15"/>
              <c:layout>
                <c:manualLayout>
                  <c:x val="-0.26175869120654432"/>
                  <c:y val="-0.11022787493375728"/>
                </c:manualLayout>
              </c:layout>
              <c:showCatName val="1"/>
              <c:showPercent val="1"/>
              <c:separator>
</c:separator>
            </c:dLbl>
            <c:dLbl>
              <c:idx val="16"/>
              <c:layout>
                <c:manualLayout>
                  <c:x val="-4.0899795501022497E-2"/>
                  <c:y val="-8.4790673025967225E-2"/>
                </c:manualLayout>
              </c:layout>
              <c:tx>
                <c:rich>
                  <a:bodyPr/>
                  <a:lstStyle/>
                  <a:p>
                    <a:r>
                      <a:rPr lang="ja-JP" altLang="en-US" sz="600"/>
                      <a:t>サービス業</a:t>
                    </a:r>
                    <a:r>
                      <a:rPr lang="en-US" altLang="ja-JP" sz="600"/>
                      <a:t>(</a:t>
                    </a:r>
                    <a:r>
                      <a:rPr lang="ja-JP" altLang="en-US" sz="600"/>
                      <a:t>他に分類されないもの</a:t>
                    </a:r>
                    <a:r>
                      <a:rPr lang="ja-JP" altLang="en-US"/>
                      <a:t>）
</a:t>
                    </a:r>
                    <a:r>
                      <a:rPr lang="en-US" altLang="ja-JP"/>
                      <a:t>10.0%</a:t>
                    </a:r>
                    <a:endParaRPr lang="ja-JP" altLang="en-US"/>
                  </a:p>
                </c:rich>
              </c:tx>
              <c:showCatName val="1"/>
              <c:showPercent val="1"/>
              <c:separator>
</c:separato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グラフ!$K$45:$K$61</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グラフ!$L$45:$L$61</c:f>
              <c:numCache>
                <c:formatCode>_ * #,##0_ ;_ * \-#,##0_ ;_ * \-_ ;_ @_ </c:formatCode>
                <c:ptCount val="17"/>
                <c:pt idx="0">
                  <c:v>31</c:v>
                </c:pt>
                <c:pt idx="1">
                  <c:v>18</c:v>
                </c:pt>
                <c:pt idx="2">
                  <c:v>4139</c:v>
                </c:pt>
                <c:pt idx="3">
                  <c:v>3329</c:v>
                </c:pt>
                <c:pt idx="4">
                  <c:v>1076</c:v>
                </c:pt>
                <c:pt idx="5">
                  <c:v>3042</c:v>
                </c:pt>
                <c:pt idx="6">
                  <c:v>3108</c:v>
                </c:pt>
                <c:pt idx="7">
                  <c:v>14204</c:v>
                </c:pt>
                <c:pt idx="8">
                  <c:v>981</c:v>
                </c:pt>
                <c:pt idx="9">
                  <c:v>1725</c:v>
                </c:pt>
                <c:pt idx="10">
                  <c:v>1873</c:v>
                </c:pt>
                <c:pt idx="11">
                  <c:v>3681</c:v>
                </c:pt>
                <c:pt idx="12">
                  <c:v>2161</c:v>
                </c:pt>
                <c:pt idx="13">
                  <c:v>1260</c:v>
                </c:pt>
                <c:pt idx="14">
                  <c:v>7177</c:v>
                </c:pt>
                <c:pt idx="15">
                  <c:v>198</c:v>
                </c:pt>
                <c:pt idx="16">
                  <c:v>5336</c:v>
                </c:pt>
              </c:numCache>
            </c:numRef>
          </c:val>
        </c:ser>
        <c:dLbls>
          <c:showCatName val="1"/>
          <c:showPercent val="1"/>
          <c:separator>
</c:separator>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641697235916741"/>
          <c:y val="0.13361995394747475"/>
          <c:w val="0.74507161382275433"/>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spPr>
              <a:pattFill prst="ltUpDiag">
                <a:fgClr>
                  <a:srgbClr val="FFFFFF"/>
                </a:fgClr>
                <a:bgClr>
                  <a:srgbClr val="FFFFFF"/>
                </a:bgClr>
              </a:pattFill>
              <a:ln w="12700">
                <a:solidFill>
                  <a:srgbClr val="000000"/>
                </a:solidFill>
                <a:prstDash val="solid"/>
              </a:ln>
            </c:spPr>
          </c:dPt>
          <c:dPt>
            <c:idx val="1"/>
            <c:spPr>
              <a:pattFill prst="wdUpDiag">
                <a:fgClr>
                  <a:srgbClr val="000000"/>
                </a:fgClr>
                <a:bgClr>
                  <a:srgbClr val="FFFFFF"/>
                </a:bgClr>
              </a:patt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4"/>
            <c:spPr>
              <a:pattFill prst="ltVert">
                <a:fgClr>
                  <a:srgbClr val="000000"/>
                </a:fgClr>
                <a:bgClr>
                  <a:srgbClr val="FFFFFF"/>
                </a:bgClr>
              </a:pattFill>
              <a:ln w="12700">
                <a:solidFill>
                  <a:srgbClr val="000000"/>
                </a:solidFill>
                <a:prstDash val="solid"/>
              </a:ln>
            </c:spPr>
          </c:dPt>
          <c:dPt>
            <c:idx val="5"/>
            <c:spPr>
              <a:pattFill prst="dashHorz">
                <a:fgClr>
                  <a:srgbClr val="000000"/>
                </a:fgClr>
                <a:bgClr>
                  <a:srgbClr val="FFFFFF"/>
                </a:bgClr>
              </a:pattFill>
              <a:ln w="12700">
                <a:solidFill>
                  <a:srgbClr val="000000"/>
                </a:solidFill>
                <a:prstDash val="solid"/>
              </a:ln>
            </c:spPr>
          </c:dPt>
          <c:dLbls>
            <c:dLbl>
              <c:idx val="0"/>
              <c:layout>
                <c:manualLayout>
                  <c:x val="-0.1372870129180476"/>
                  <c:y val="-0.21556198191734477"/>
                </c:manualLayout>
              </c:layout>
              <c:showCatName val="1"/>
              <c:showPercent val="1"/>
            </c:dLbl>
            <c:dLbl>
              <c:idx val="1"/>
              <c:layout>
                <c:manualLayout>
                  <c:x val="0.19593707553676498"/>
                  <c:y val="-0.19059207715314655"/>
                </c:manualLayout>
              </c:layout>
              <c:showCatName val="1"/>
              <c:showPercent val="1"/>
            </c:dLbl>
            <c:dLbl>
              <c:idx val="2"/>
              <c:layout>
                <c:manualLayout>
                  <c:x val="2.7871252935488401E-2"/>
                  <c:y val="2.8297551413668222E-2"/>
                </c:manualLayout>
              </c:layout>
              <c:showCatName val="1"/>
              <c:showPercent val="1"/>
            </c:dLbl>
            <c:dLbl>
              <c:idx val="3"/>
              <c:layout>
                <c:manualLayout>
                  <c:x val="-1.0392766186125839E-3"/>
                  <c:y val="1.8819702751879937E-2"/>
                </c:manualLayout>
              </c:layout>
              <c:showCatName val="1"/>
              <c:showPercent val="1"/>
            </c:dLbl>
            <c:dLbl>
              <c:idx val="4"/>
              <c:layout>
                <c:manualLayout>
                  <c:x val="-3.6517982124375015E-2"/>
                  <c:y val="-4.8185429961342632E-2"/>
                </c:manualLayout>
              </c:layout>
              <c:showCatName val="1"/>
              <c:showPercent val="1"/>
            </c:dLbl>
            <c:dLbl>
              <c:idx val="5"/>
              <c:layout>
                <c:manualLayout>
                  <c:x val="-2.1532440023944412E-2"/>
                  <c:y val="4.0110302667862655E-3"/>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グラフ!$H$107:$H$112</c:f>
              <c:strCache>
                <c:ptCount val="6"/>
                <c:pt idx="0">
                  <c:v>各種商品</c:v>
                </c:pt>
                <c:pt idx="1">
                  <c:v>繊維・衣服</c:v>
                </c:pt>
                <c:pt idx="2">
                  <c:v>飲食料品</c:v>
                </c:pt>
                <c:pt idx="3">
                  <c:v>建築材料・鉱物</c:v>
                </c:pt>
                <c:pt idx="4">
                  <c:v>機械器具</c:v>
                </c:pt>
                <c:pt idx="5">
                  <c:v>その他</c:v>
                </c:pt>
              </c:strCache>
            </c:strRef>
          </c:cat>
          <c:val>
            <c:numRef>
              <c:f>グラフ!$I$107:$I$112</c:f>
              <c:numCache>
                <c:formatCode>#,##0;[Red]#,##0</c:formatCode>
                <c:ptCount val="6"/>
                <c:pt idx="0">
                  <c:v>1</c:v>
                </c:pt>
                <c:pt idx="1">
                  <c:v>12</c:v>
                </c:pt>
                <c:pt idx="2">
                  <c:v>134</c:v>
                </c:pt>
                <c:pt idx="3">
                  <c:v>66</c:v>
                </c:pt>
                <c:pt idx="4">
                  <c:v>131</c:v>
                </c:pt>
                <c:pt idx="5">
                  <c:v>90</c:v>
                </c:pt>
              </c:numCache>
            </c:numRef>
          </c:val>
        </c:ser>
        <c:dLbls>
          <c:showCatName val="1"/>
          <c:showPercent val="1"/>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650996059120988"/>
          <c:y val="0.14899723853736652"/>
          <c:w val="0.743600368538005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spPr>
              <a:pattFill prst="pct20">
                <a:fgClr>
                  <a:srgbClr val="000000"/>
                </a:fgClr>
                <a:bgClr>
                  <a:srgbClr val="FFFFFF"/>
                </a:bgClr>
              </a:pattFill>
              <a:ln w="12700">
                <a:solidFill>
                  <a:srgbClr val="000000"/>
                </a:solidFill>
                <a:prstDash val="solid"/>
              </a:ln>
            </c:spPr>
          </c:dPt>
          <c:dPt>
            <c:idx val="2"/>
            <c:spPr>
              <a:pattFill prst="smGri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Lbls>
            <c:dLbl>
              <c:idx val="0"/>
              <c:layout>
                <c:manualLayout>
                  <c:x val="-9.9115044247787727E-3"/>
                  <c:y val="-2.692967208202757E-2"/>
                </c:manualLayout>
              </c:layout>
              <c:showCatName val="1"/>
              <c:showPercent val="1"/>
            </c:dLbl>
            <c:dLbl>
              <c:idx val="1"/>
              <c:layout>
                <c:manualLayout>
                  <c:x val="1.233611285314984E-2"/>
                  <c:y val="1.3317454479144382E-2"/>
                </c:manualLayout>
              </c:layout>
              <c:showCatName val="1"/>
              <c:showPercent val="1"/>
            </c:dLbl>
            <c:dLbl>
              <c:idx val="2"/>
              <c:layout>
                <c:manualLayout>
                  <c:x val="-0.19167878351489251"/>
                  <c:y val="-0.17385786112400164"/>
                </c:manualLayout>
              </c:layout>
              <c:showCatName val="1"/>
              <c:showPercent val="1"/>
            </c:dLbl>
            <c:dLbl>
              <c:idx val="3"/>
              <c:layout>
                <c:manualLayout>
                  <c:x val="-1.0551656908576006E-2"/>
                  <c:y val="-2.2695380738280032E-2"/>
                </c:manualLayout>
              </c:layout>
              <c:showCatName val="1"/>
              <c:showPercent val="1"/>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グラフ!$H$118:$H$121</c:f>
              <c:strCache>
                <c:ptCount val="4"/>
                <c:pt idx="0">
                  <c:v>法人卸売業</c:v>
                </c:pt>
                <c:pt idx="1">
                  <c:v>法人小売業</c:v>
                </c:pt>
                <c:pt idx="2">
                  <c:v>個人卸売業</c:v>
                </c:pt>
                <c:pt idx="3">
                  <c:v>個人小売業</c:v>
                </c:pt>
              </c:strCache>
            </c:strRef>
          </c:cat>
          <c:val>
            <c:numRef>
              <c:f>グラフ!$I$118:$I$121</c:f>
              <c:numCache>
                <c:formatCode>#,##0;[Red]#,##0</c:formatCode>
                <c:ptCount val="4"/>
                <c:pt idx="0">
                  <c:v>7656</c:v>
                </c:pt>
                <c:pt idx="1">
                  <c:v>4528</c:v>
                </c:pt>
                <c:pt idx="2">
                  <c:v>257</c:v>
                </c:pt>
                <c:pt idx="3">
                  <c:v>1691</c:v>
                </c:pt>
              </c:numCache>
            </c:numRef>
          </c:val>
        </c:ser>
        <c:dLbls>
          <c:showCatName val="1"/>
          <c:showPercent val="1"/>
          <c:separator>
</c:separator>
        </c:dLbls>
        <c:firstSliceAng val="0"/>
        <c:holeSize val="35"/>
      </c:doughnutChart>
      <c:spPr>
        <a:noFill/>
        <a:ln w="25400">
          <a:noFill/>
        </a:ln>
      </c:spPr>
    </c:plotArea>
    <c:plotVisOnly val="1"/>
    <c:dispBlanksAs val="zero"/>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946607744412792"/>
          <c:y val="0.14412432455256174"/>
          <c:w val="0.63501575687325673"/>
          <c:h val="0.6674064875434077"/>
        </c:manualLayout>
      </c:layout>
      <c:barChart>
        <c:barDir val="col"/>
        <c:grouping val="clustered"/>
        <c:ser>
          <c:idx val="1"/>
          <c:order val="0"/>
          <c:tx>
            <c:strRef>
              <c:f>グラフ!$H$74</c:f>
              <c:strCache>
                <c:ptCount val="1"/>
                <c:pt idx="0">
                  <c:v>商店数</c:v>
                </c:pt>
              </c:strCache>
            </c:strRef>
          </c:tx>
          <c:spPr>
            <a:pattFill prst="pct20">
              <a:fgClr>
                <a:srgbClr val="000000"/>
              </a:fgClr>
              <a:bgClr>
                <a:srgbClr val="FFFFFF"/>
              </a:bgClr>
            </a:pattFill>
            <a:ln w="12700">
              <a:solidFill>
                <a:srgbClr val="000000"/>
              </a:solidFill>
              <a:prstDash val="solid"/>
            </a:ln>
          </c:spPr>
          <c:dLbls>
            <c:dLbl>
              <c:idx val="0"/>
              <c:layout>
                <c:manualLayout>
                  <c:x val="-6.9604224912570255E-3"/>
                  <c:y val="8.2046357234386805E-3"/>
                </c:manualLayout>
              </c:layout>
              <c:dLblPos val="outEnd"/>
              <c:showVal val="1"/>
            </c:dLbl>
            <c:dLbl>
              <c:idx val="1"/>
              <c:layout>
                <c:manualLayout>
                  <c:x val="-9.3344406893146568E-3"/>
                  <c:y val="7.2101726317685914E-3"/>
                </c:manualLayout>
              </c:layout>
              <c:dLblPos val="outEnd"/>
              <c:showVal val="1"/>
            </c:dLbl>
            <c:dLbl>
              <c:idx val="2"/>
              <c:layout>
                <c:manualLayout>
                  <c:x val="-5.7734206538637978E-3"/>
                  <c:y val="4.1937156188286088E-3"/>
                </c:manualLayout>
              </c:layout>
              <c:dLblPos val="outEnd"/>
              <c:showVal val="1"/>
            </c:dLbl>
            <c:dLbl>
              <c:idx val="3"/>
              <c:layout>
                <c:manualLayout>
                  <c:x val="-8.1474388519214205E-3"/>
                  <c:y val="6.6808200992832124E-3"/>
                </c:manualLayout>
              </c:layout>
              <c:dLblPos val="outEnd"/>
              <c:showVal val="1"/>
            </c:dLbl>
            <c:dLbl>
              <c:idx val="4"/>
              <c:layout>
                <c:manualLayout>
                  <c:x val="-1.0521457049979229E-2"/>
                  <c:y val="8.9241991314500026E-3"/>
                </c:manualLayout>
              </c:layout>
              <c:dLblPos val="outEnd"/>
              <c:showVal val="1"/>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グラフ!$I$73:$M$73</c:f>
              <c:strCache>
                <c:ptCount val="5"/>
                <c:pt idx="0">
                  <c:v>平成3年</c:v>
                </c:pt>
                <c:pt idx="1">
                  <c:v>6年</c:v>
                </c:pt>
                <c:pt idx="2">
                  <c:v>9年</c:v>
                </c:pt>
                <c:pt idx="3">
                  <c:v>14年</c:v>
                </c:pt>
                <c:pt idx="4">
                  <c:v>19年</c:v>
                </c:pt>
              </c:strCache>
            </c:strRef>
          </c:cat>
          <c:val>
            <c:numRef>
              <c:f>グラフ!$I$74:$M$74</c:f>
              <c:numCache>
                <c:formatCode>#,##0;[Red]#,##0</c:formatCode>
                <c:ptCount val="5"/>
                <c:pt idx="0">
                  <c:v>1639</c:v>
                </c:pt>
                <c:pt idx="1">
                  <c:v>1562</c:v>
                </c:pt>
                <c:pt idx="2">
                  <c:v>1596</c:v>
                </c:pt>
                <c:pt idx="3">
                  <c:v>1443</c:v>
                </c:pt>
                <c:pt idx="4">
                  <c:v>1231</c:v>
                </c:pt>
              </c:numCache>
            </c:numRef>
          </c:val>
        </c:ser>
        <c:ser>
          <c:idx val="0"/>
          <c:order val="1"/>
          <c:tx>
            <c:strRef>
              <c:f>グラフ!$H$75</c:f>
              <c:strCache>
                <c:ptCount val="1"/>
                <c:pt idx="0">
                  <c:v>従業者数</c:v>
                </c:pt>
              </c:strCache>
            </c:strRef>
          </c:tx>
          <c:spPr>
            <a:pattFill prst="ltUpDiag">
              <a:fgClr>
                <a:srgbClr val="000000"/>
              </a:fgClr>
              <a:bgClr>
                <a:srgbClr val="FFFFFF"/>
              </a:bgClr>
            </a:pattFill>
            <a:ln w="12700">
              <a:solidFill>
                <a:srgbClr val="000000"/>
              </a:solidFill>
              <a:prstDash val="solid"/>
            </a:ln>
          </c:spPr>
          <c:dLbls>
            <c:dLbl>
              <c:idx val="4"/>
              <c:layout>
                <c:manualLayout>
                  <c:x val="-2.2218875023866262E-2"/>
                  <c:y val="1.0476306586737753E-2"/>
                </c:manualLayout>
              </c:layout>
              <c:dLblPos val="outEnd"/>
              <c:showVal val="1"/>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グラフ!$I$73:$M$73</c:f>
              <c:strCache>
                <c:ptCount val="5"/>
                <c:pt idx="0">
                  <c:v>平成3年</c:v>
                </c:pt>
                <c:pt idx="1">
                  <c:v>6年</c:v>
                </c:pt>
                <c:pt idx="2">
                  <c:v>9年</c:v>
                </c:pt>
                <c:pt idx="3">
                  <c:v>14年</c:v>
                </c:pt>
                <c:pt idx="4">
                  <c:v>19年</c:v>
                </c:pt>
              </c:strCache>
            </c:strRef>
          </c:cat>
          <c:val>
            <c:numRef>
              <c:f>グラフ!$I$75:$M$75</c:f>
              <c:numCache>
                <c:formatCode>#,##0;[Red]#,##0</c:formatCode>
                <c:ptCount val="5"/>
                <c:pt idx="0">
                  <c:v>14263</c:v>
                </c:pt>
                <c:pt idx="1">
                  <c:v>14687</c:v>
                </c:pt>
                <c:pt idx="2">
                  <c:v>13681</c:v>
                </c:pt>
                <c:pt idx="3">
                  <c:v>14869</c:v>
                </c:pt>
                <c:pt idx="4">
                  <c:v>14132</c:v>
                </c:pt>
              </c:numCache>
            </c:numRef>
          </c:val>
        </c:ser>
        <c:dLbls>
          <c:showVal val="1"/>
        </c:dLbls>
        <c:gapWidth val="30"/>
        <c:axId val="249783040"/>
        <c:axId val="249784960"/>
      </c:barChart>
      <c:lineChart>
        <c:grouping val="standard"/>
        <c:ser>
          <c:idx val="2"/>
          <c:order val="2"/>
          <c:tx>
            <c:strRef>
              <c:f>グラフ!$H$76</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グラフ!$I$73:$M$73</c:f>
              <c:strCache>
                <c:ptCount val="5"/>
                <c:pt idx="0">
                  <c:v>平成3年</c:v>
                </c:pt>
                <c:pt idx="1">
                  <c:v>6年</c:v>
                </c:pt>
                <c:pt idx="2">
                  <c:v>9年</c:v>
                </c:pt>
                <c:pt idx="3">
                  <c:v>14年</c:v>
                </c:pt>
                <c:pt idx="4">
                  <c:v>19年</c:v>
                </c:pt>
              </c:strCache>
            </c:strRef>
          </c:cat>
          <c:val>
            <c:numRef>
              <c:f>グラフ!$I$76:$M$76</c:f>
              <c:numCache>
                <c:formatCode>#,##0;[Red]#,##0</c:formatCode>
                <c:ptCount val="5"/>
                <c:pt idx="0">
                  <c:v>53671098</c:v>
                </c:pt>
                <c:pt idx="1">
                  <c:v>59401448</c:v>
                </c:pt>
                <c:pt idx="2">
                  <c:v>59381725</c:v>
                </c:pt>
                <c:pt idx="3">
                  <c:v>63499645</c:v>
                </c:pt>
                <c:pt idx="4">
                  <c:v>58150659</c:v>
                </c:pt>
              </c:numCache>
            </c:numRef>
          </c:val>
        </c:ser>
        <c:dLbls>
          <c:showVal val="1"/>
        </c:dLbls>
        <c:marker val="1"/>
        <c:axId val="249807616"/>
        <c:axId val="249809152"/>
      </c:lineChart>
      <c:catAx>
        <c:axId val="24978304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784960"/>
        <c:crosses val="autoZero"/>
        <c:lblAlgn val="ctr"/>
        <c:lblOffset val="100"/>
        <c:tickLblSkip val="1"/>
        <c:tickMarkSkip val="1"/>
      </c:catAx>
      <c:valAx>
        <c:axId val="249784960"/>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783040"/>
        <c:crosses val="autoZero"/>
        <c:crossBetween val="between"/>
      </c:valAx>
      <c:catAx>
        <c:axId val="249807616"/>
        <c:scaling>
          <c:orientation val="minMax"/>
        </c:scaling>
        <c:delete val="1"/>
        <c:axPos val="b"/>
        <c:tickLblPos val="none"/>
        <c:crossAx val="249809152"/>
        <c:crosses val="autoZero"/>
        <c:lblAlgn val="ctr"/>
        <c:lblOffset val="100"/>
      </c:catAx>
      <c:valAx>
        <c:axId val="249809152"/>
        <c:scaling>
          <c:orientation val="minMax"/>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068"/>
              <c:y val="8.8691796008869755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807616"/>
        <c:crosses val="max"/>
        <c:crossBetween val="between"/>
      </c:valAx>
      <c:spPr>
        <a:noFill/>
        <a:ln w="12700">
          <a:solidFill>
            <a:srgbClr val="000000"/>
          </a:solidFill>
          <a:prstDash val="solid"/>
        </a:ln>
      </c:spPr>
    </c:plotArea>
    <c:legend>
      <c:legendPos val="r"/>
      <c:layout>
        <c:manualLayout>
          <c:xMode val="edge"/>
          <c:yMode val="edge"/>
          <c:x val="5.3412462908012166E-2"/>
          <c:y val="0.88026700653549161"/>
          <c:w val="0.84273121646144789"/>
          <c:h val="7.0953436807095663E-2"/>
        </c:manualLayout>
      </c:layout>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2571428571428606"/>
          <c:y val="0.28211057333429801"/>
          <c:w val="0.6657142857142857"/>
          <c:h val="0.53440426821005527"/>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pattFill prst="dashHorz">
                <a:fgClr>
                  <a:srgbClr val="000000"/>
                </a:fgClr>
                <a:bgClr>
                  <a:srgbClr val="FFFFFF"/>
                </a:bgClr>
              </a:pattFill>
              <a:ln w="12700">
                <a:solidFill>
                  <a:srgbClr val="000000"/>
                </a:solidFill>
                <a:prstDash val="solid"/>
              </a:ln>
            </c:spPr>
          </c:dPt>
          <c:dPt>
            <c:idx val="2"/>
            <c:spPr>
              <a:pattFill prst="openDmnd">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dkHorz">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Lbls>
            <c:dLbl>
              <c:idx val="0"/>
              <c:layout>
                <c:manualLayout>
                  <c:x val="-2.5174953130858668E-2"/>
                  <c:y val="-0.22001361489847771"/>
                </c:manualLayout>
              </c:layout>
              <c:showCatName val="1"/>
              <c:showPercent val="1"/>
            </c:dLbl>
            <c:dLbl>
              <c:idx val="1"/>
              <c:layout>
                <c:manualLayout>
                  <c:x val="0.20481469816273126"/>
                  <c:y val="-0.19494964770920944"/>
                </c:manualLayout>
              </c:layout>
              <c:showCatName val="1"/>
              <c:showPercent val="1"/>
            </c:dLbl>
            <c:dLbl>
              <c:idx val="3"/>
              <c:layout>
                <c:manualLayout>
                  <c:x val="-3.6877690288714453E-2"/>
                  <c:y val="0.20781478521547794"/>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自動車・</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自転車</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9.0%</a:t>
                    </a:r>
                  </a:p>
                </c:rich>
              </c:tx>
              <c:spPr>
                <a:solidFill>
                  <a:srgbClr val="FFFFFF"/>
                </a:solidFill>
                <a:ln w="12700">
                  <a:solidFill>
                    <a:srgbClr val="000000"/>
                  </a:solidFill>
                  <a:prstDash val="solid"/>
                </a:ln>
              </c:spPr>
            </c:dLbl>
            <c:dLbl>
              <c:idx val="4"/>
              <c:layout>
                <c:manualLayout>
                  <c:x val="-0.24984386951631243"/>
                  <c:y val="9.7698313986757546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家具・</a:t>
                    </a:r>
                  </a:p>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じゅう器</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9.5%</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グラフ!$H$80:$H$85</c:f>
              <c:strCache>
                <c:ptCount val="6"/>
                <c:pt idx="0">
                  <c:v>各種商品</c:v>
                </c:pt>
                <c:pt idx="1">
                  <c:v>繊維・衣服</c:v>
                </c:pt>
                <c:pt idx="2">
                  <c:v>飲食料品</c:v>
                </c:pt>
                <c:pt idx="3">
                  <c:v>自動車・自転車</c:v>
                </c:pt>
                <c:pt idx="4">
                  <c:v>家具・じゅう器</c:v>
                </c:pt>
                <c:pt idx="5">
                  <c:v>その他</c:v>
                </c:pt>
              </c:strCache>
            </c:strRef>
          </c:cat>
          <c:val>
            <c:numRef>
              <c:f>グラフ!$I$80:$I$85</c:f>
              <c:numCache>
                <c:formatCode>#,##0;[Red]#,##0</c:formatCode>
                <c:ptCount val="6"/>
                <c:pt idx="0">
                  <c:v>1</c:v>
                </c:pt>
                <c:pt idx="1">
                  <c:v>69</c:v>
                </c:pt>
                <c:pt idx="2">
                  <c:v>310</c:v>
                </c:pt>
                <c:pt idx="3">
                  <c:v>72</c:v>
                </c:pt>
                <c:pt idx="4">
                  <c:v>76</c:v>
                </c:pt>
                <c:pt idx="5">
                  <c:v>269</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716780951923989"/>
          <c:y val="0.14285749250443833"/>
          <c:w val="0.61849798266175771"/>
          <c:h val="0.68922474453894633"/>
        </c:manualLayout>
      </c:layout>
      <c:barChart>
        <c:barDir val="col"/>
        <c:grouping val="clustered"/>
        <c:ser>
          <c:idx val="1"/>
          <c:order val="0"/>
          <c:tx>
            <c:strRef>
              <c:f>グラフ!$I$137</c:f>
              <c:strCache>
                <c:ptCount val="1"/>
                <c:pt idx="0">
                  <c:v>事業所数</c:v>
                </c:pt>
              </c:strCache>
            </c:strRef>
          </c:tx>
          <c:spPr>
            <a:pattFill prst="dotDmnd">
              <a:fgClr>
                <a:srgbClr val="000000"/>
              </a:fgClr>
              <a:bgClr>
                <a:srgbClr val="FFFFFF"/>
              </a:bgClr>
            </a:pattFill>
            <a:ln w="12700">
              <a:solidFill>
                <a:srgbClr val="000000"/>
              </a:solidFill>
              <a:prstDash val="solid"/>
            </a:ln>
          </c:spP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グラフ!$H$138:$H$141</c:f>
              <c:strCache>
                <c:ptCount val="4"/>
                <c:pt idx="0">
                  <c:v>平成19年</c:v>
                </c:pt>
                <c:pt idx="1">
                  <c:v>20年</c:v>
                </c:pt>
                <c:pt idx="2">
                  <c:v>21年</c:v>
                </c:pt>
                <c:pt idx="3">
                  <c:v>22年</c:v>
                </c:pt>
              </c:strCache>
            </c:strRef>
          </c:cat>
          <c:val>
            <c:numRef>
              <c:f>グラフ!$I$138:$I$141</c:f>
              <c:numCache>
                <c:formatCode>#,##0;[Red]\-#,##0</c:formatCode>
                <c:ptCount val="4"/>
                <c:pt idx="0">
                  <c:v>76</c:v>
                </c:pt>
                <c:pt idx="1">
                  <c:v>74</c:v>
                </c:pt>
                <c:pt idx="2">
                  <c:v>71</c:v>
                </c:pt>
                <c:pt idx="3">
                  <c:v>69</c:v>
                </c:pt>
              </c:numCache>
            </c:numRef>
          </c:val>
        </c:ser>
        <c:ser>
          <c:idx val="0"/>
          <c:order val="1"/>
          <c:tx>
            <c:strRef>
              <c:f>グラフ!$J$137</c:f>
              <c:strCache>
                <c:ptCount val="1"/>
                <c:pt idx="0">
                  <c:v>従業者数</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Val val="1"/>
          </c:dLbls>
          <c:cat>
            <c:strRef>
              <c:f>グラフ!$H$138:$H$141</c:f>
              <c:strCache>
                <c:ptCount val="4"/>
                <c:pt idx="0">
                  <c:v>平成19年</c:v>
                </c:pt>
                <c:pt idx="1">
                  <c:v>20年</c:v>
                </c:pt>
                <c:pt idx="2">
                  <c:v>21年</c:v>
                </c:pt>
                <c:pt idx="3">
                  <c:v>22年</c:v>
                </c:pt>
              </c:strCache>
            </c:strRef>
          </c:cat>
          <c:val>
            <c:numRef>
              <c:f>グラフ!$J$138:$J$141</c:f>
              <c:numCache>
                <c:formatCode>#,##0;[Red]\-#,##0</c:formatCode>
                <c:ptCount val="4"/>
                <c:pt idx="0">
                  <c:v>2185</c:v>
                </c:pt>
                <c:pt idx="1">
                  <c:v>2091</c:v>
                </c:pt>
                <c:pt idx="2">
                  <c:v>2167</c:v>
                </c:pt>
                <c:pt idx="3">
                  <c:v>2218</c:v>
                </c:pt>
              </c:numCache>
            </c:numRef>
          </c:val>
        </c:ser>
        <c:dLbls>
          <c:showVal val="1"/>
        </c:dLbls>
        <c:gapWidth val="30"/>
        <c:axId val="250040320"/>
        <c:axId val="250041856"/>
      </c:barChart>
      <c:lineChart>
        <c:grouping val="standard"/>
        <c:ser>
          <c:idx val="2"/>
          <c:order val="2"/>
          <c:tx>
            <c:strRef>
              <c:f>グラフ!$K$137</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7.160199108768632E-2"/>
                  <c:y val="-4.3282138520653705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1"/>
              <c:layout>
                <c:manualLayout>
                  <c:x val="-6.4376423715239134E-2"/>
                  <c:y val="3.8526361327887573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2"/>
              <c:layout>
                <c:manualLayout>
                  <c:x val="-4.8480628223701923E-2"/>
                  <c:y val="4.6575594352493463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dLbl>
              <c:idx val="3"/>
              <c:layout>
                <c:manualLayout>
                  <c:x val="-7.5937190720138104E-2"/>
                  <c:y val="-4.0894875127950141E-2"/>
                </c:manualLayout>
              </c:layout>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Val val="1"/>
            </c:dLbl>
            <c:spPr>
              <a:solidFill>
                <a:srgbClr val="FFFFFF"/>
              </a:solidFill>
              <a:ln w="12700">
                <a:solidFill>
                  <a:srgbClr val="000000"/>
                </a:solid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Val val="1"/>
          </c:dLbls>
          <c:cat>
            <c:strRef>
              <c:f>グラフ!$H$138:$H$141</c:f>
              <c:strCache>
                <c:ptCount val="4"/>
                <c:pt idx="0">
                  <c:v>平成19年</c:v>
                </c:pt>
                <c:pt idx="1">
                  <c:v>20年</c:v>
                </c:pt>
                <c:pt idx="2">
                  <c:v>21年</c:v>
                </c:pt>
                <c:pt idx="3">
                  <c:v>22年</c:v>
                </c:pt>
              </c:strCache>
            </c:strRef>
          </c:cat>
          <c:val>
            <c:numRef>
              <c:f>グラフ!$K$138:$K$141</c:f>
              <c:numCache>
                <c:formatCode>#,##0;[Red]\-#,##0</c:formatCode>
                <c:ptCount val="4"/>
                <c:pt idx="0">
                  <c:v>4420324</c:v>
                </c:pt>
                <c:pt idx="1">
                  <c:v>4521592</c:v>
                </c:pt>
                <c:pt idx="2">
                  <c:v>5028029</c:v>
                </c:pt>
                <c:pt idx="3">
                  <c:v>5335650</c:v>
                </c:pt>
              </c:numCache>
            </c:numRef>
          </c:val>
        </c:ser>
        <c:dLbls>
          <c:showVal val="1"/>
        </c:dLbls>
        <c:marker val="1"/>
        <c:axId val="250043392"/>
        <c:axId val="250061568"/>
      </c:lineChart>
      <c:catAx>
        <c:axId val="25004032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0041856"/>
        <c:crosses val="autoZero"/>
        <c:lblAlgn val="ctr"/>
        <c:lblOffset val="100"/>
        <c:tickLblSkip val="1"/>
        <c:tickMarkSkip val="1"/>
      </c:catAx>
      <c:valAx>
        <c:axId val="250041856"/>
        <c:scaling>
          <c:orientation val="minMax"/>
          <c:min val="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0040320"/>
        <c:crosses val="autoZero"/>
        <c:crossBetween val="between"/>
      </c:valAx>
      <c:catAx>
        <c:axId val="250043392"/>
        <c:scaling>
          <c:orientation val="minMax"/>
        </c:scaling>
        <c:delete val="1"/>
        <c:axPos val="b"/>
        <c:tickLblPos val="none"/>
        <c:crossAx val="250061568"/>
        <c:crosses val="autoZero"/>
        <c:lblAlgn val="ctr"/>
        <c:lblOffset val="100"/>
      </c:catAx>
      <c:valAx>
        <c:axId val="250061568"/>
        <c:scaling>
          <c:orientation val="minMax"/>
          <c:min val="0"/>
        </c:scaling>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0043392"/>
        <c:crosses val="max"/>
        <c:crossBetween val="between"/>
      </c:valAx>
      <c:spPr>
        <a:noFill/>
        <a:ln w="12700">
          <a:solidFill>
            <a:srgbClr val="000000"/>
          </a:solidFill>
          <a:prstDash val="solid"/>
        </a:ln>
      </c:spPr>
    </c:plotArea>
    <c:legend>
      <c:legendPos val="r"/>
      <c:layout>
        <c:manualLayout>
          <c:xMode val="edge"/>
          <c:yMode val="edge"/>
          <c:x val="4.3352806705613409E-2"/>
          <c:y val="0.9373457030742447"/>
          <c:w val="0.81213999276483462"/>
          <c:h val="5.263168836568687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2049"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14</xdr:col>
      <xdr:colOff>247650</xdr:colOff>
      <xdr:row>7</xdr:row>
      <xdr:rowOff>123825</xdr:rowOff>
    </xdr:from>
    <xdr:to>
      <xdr:col>15</xdr:col>
      <xdr:colOff>485775</xdr:colOff>
      <xdr:row>13</xdr:row>
      <xdr:rowOff>104775</xdr:rowOff>
    </xdr:to>
    <xdr:sp macro="" textlink="">
      <xdr:nvSpPr>
        <xdr:cNvPr id="2050"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7</xdr:row>
      <xdr:rowOff>123825</xdr:rowOff>
    </xdr:from>
    <xdr:to>
      <xdr:col>15</xdr:col>
      <xdr:colOff>485775</xdr:colOff>
      <xdr:row>13</xdr:row>
      <xdr:rowOff>104775</xdr:rowOff>
    </xdr:to>
    <xdr:sp macro="" textlink="">
      <xdr:nvSpPr>
        <xdr:cNvPr id="3073" name="Rectangle 1"/>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28575</xdr:rowOff>
    </xdr:from>
    <xdr:to>
      <xdr:col>2</xdr:col>
      <xdr:colOff>1028700</xdr:colOff>
      <xdr:row>35</xdr:row>
      <xdr:rowOff>114300</xdr:rowOff>
    </xdr:to>
    <xdr:graphicFrame macro="">
      <xdr:nvGraphicFramePr>
        <xdr:cNvPr id="102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142875</xdr:colOff>
      <xdr:row>9</xdr:row>
      <xdr:rowOff>19050</xdr:rowOff>
    </xdr:from>
    <xdr:to>
      <xdr:col>5</xdr:col>
      <xdr:colOff>942975</xdr:colOff>
      <xdr:row>35</xdr:row>
      <xdr:rowOff>123825</xdr:rowOff>
    </xdr:to>
    <xdr:graphicFrame macro="">
      <xdr:nvGraphicFramePr>
        <xdr:cNvPr id="10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41</xdr:row>
      <xdr:rowOff>123825</xdr:rowOff>
    </xdr:from>
    <xdr:to>
      <xdr:col>2</xdr:col>
      <xdr:colOff>1038225</xdr:colOff>
      <xdr:row>66</xdr:row>
      <xdr:rowOff>104775</xdr:rowOff>
    </xdr:to>
    <xdr:graphicFrame macro="">
      <xdr:nvGraphicFramePr>
        <xdr:cNvPr id="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123825</xdr:colOff>
      <xdr:row>41</xdr:row>
      <xdr:rowOff>38100</xdr:rowOff>
    </xdr:from>
    <xdr:to>
      <xdr:col>5</xdr:col>
      <xdr:colOff>1009650</xdr:colOff>
      <xdr:row>66</xdr:row>
      <xdr:rowOff>76199</xdr:rowOff>
    </xdr:to>
    <xdr:graphicFrame macro="">
      <xdr:nvGraphicFramePr>
        <xdr:cNvPr id="10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133350</xdr:colOff>
      <xdr:row>43</xdr:row>
      <xdr:rowOff>0</xdr:rowOff>
    </xdr:from>
    <xdr:to>
      <xdr:col>4</xdr:col>
      <xdr:colOff>114300</xdr:colOff>
      <xdr:row>44</xdr:row>
      <xdr:rowOff>34787</xdr:rowOff>
    </xdr:to>
    <xdr:sp macro="" textlink="" fLocksText="0">
      <xdr:nvSpPr>
        <xdr:cNvPr id="11130" name="Text Box 28"/>
        <xdr:cNvSpPr txBox="1">
          <a:spLocks noChangeArrowheads="1"/>
        </xdr:cNvSpPr>
      </xdr:nvSpPr>
      <xdr:spPr bwMode="auto">
        <a:xfrm>
          <a:off x="2343150" y="6638925"/>
          <a:ext cx="2190750" cy="187187"/>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2</xdr:col>
      <xdr:colOff>266700</xdr:colOff>
      <xdr:row>105</xdr:row>
      <xdr:rowOff>0</xdr:rowOff>
    </xdr:from>
    <xdr:to>
      <xdr:col>3</xdr:col>
      <xdr:colOff>733425</xdr:colOff>
      <xdr:row>106</xdr:row>
      <xdr:rowOff>47625</xdr:rowOff>
    </xdr:to>
    <xdr:sp macro="" textlink="" fLocksText="0">
      <xdr:nvSpPr>
        <xdr:cNvPr id="11131" name="Text Box 30"/>
        <xdr:cNvSpPr txBox="1">
          <a:spLocks noChangeArrowheads="1"/>
        </xdr:cNvSpPr>
      </xdr:nvSpPr>
      <xdr:spPr bwMode="auto">
        <a:xfrm>
          <a:off x="2476500" y="16192500"/>
          <a:ext cx="1571625"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xdr:txBody>
    </xdr:sp>
    <xdr:clientData/>
  </xdr:twoCellAnchor>
  <xdr:twoCellAnchor>
    <xdr:from>
      <xdr:col>2</xdr:col>
      <xdr:colOff>47624</xdr:colOff>
      <xdr:row>50</xdr:row>
      <xdr:rowOff>180975</xdr:rowOff>
    </xdr:from>
    <xdr:to>
      <xdr:col>2</xdr:col>
      <xdr:colOff>114299</xdr:colOff>
      <xdr:row>51</xdr:row>
      <xdr:rowOff>152400</xdr:rowOff>
    </xdr:to>
    <xdr:sp macro="" textlink="">
      <xdr:nvSpPr>
        <xdr:cNvPr id="1033" name="直線コネクタ 24"/>
        <xdr:cNvSpPr>
          <a:spLocks noChangeShapeType="1"/>
        </xdr:cNvSpPr>
      </xdr:nvSpPr>
      <xdr:spPr bwMode="auto">
        <a:xfrm flipH="1">
          <a:off x="2257424" y="8048625"/>
          <a:ext cx="66675" cy="428625"/>
        </a:xfrm>
        <a:prstGeom prst="line">
          <a:avLst/>
        </a:prstGeom>
        <a:noFill/>
        <a:ln w="6480">
          <a:solidFill>
            <a:srgbClr val="000000"/>
          </a:solidFill>
          <a:miter lim="800000"/>
          <a:headEnd/>
          <a:tailEnd/>
        </a:ln>
      </xdr:spPr>
    </xdr:sp>
    <xdr:clientData/>
  </xdr:twoCellAnchor>
  <xdr:twoCellAnchor>
    <xdr:from>
      <xdr:col>3</xdr:col>
      <xdr:colOff>790574</xdr:colOff>
      <xdr:row>54</xdr:row>
      <xdr:rowOff>85725</xdr:rowOff>
    </xdr:from>
    <xdr:to>
      <xdr:col>3</xdr:col>
      <xdr:colOff>914399</xdr:colOff>
      <xdr:row>54</xdr:row>
      <xdr:rowOff>114301</xdr:rowOff>
    </xdr:to>
    <xdr:sp macro="" textlink="">
      <xdr:nvSpPr>
        <xdr:cNvPr id="1034" name="Line 574"/>
        <xdr:cNvSpPr>
          <a:spLocks noChangeShapeType="1"/>
        </xdr:cNvSpPr>
      </xdr:nvSpPr>
      <xdr:spPr bwMode="auto">
        <a:xfrm flipH="1">
          <a:off x="4105274" y="9324975"/>
          <a:ext cx="123825" cy="28576"/>
        </a:xfrm>
        <a:prstGeom prst="line">
          <a:avLst/>
        </a:prstGeom>
        <a:noFill/>
        <a:ln w="9525">
          <a:solidFill>
            <a:srgbClr val="000000"/>
          </a:solidFill>
          <a:round/>
          <a:headEnd/>
          <a:tailEnd/>
        </a:ln>
      </xdr:spPr>
    </xdr:sp>
    <xdr:clientData/>
  </xdr:twoCellAnchor>
  <xdr:twoCellAnchor>
    <xdr:from>
      <xdr:col>1</xdr:col>
      <xdr:colOff>76200</xdr:colOff>
      <xdr:row>55</xdr:row>
      <xdr:rowOff>133350</xdr:rowOff>
    </xdr:from>
    <xdr:to>
      <xdr:col>1</xdr:col>
      <xdr:colOff>219075</xdr:colOff>
      <xdr:row>56</xdr:row>
      <xdr:rowOff>209550</xdr:rowOff>
    </xdr:to>
    <xdr:sp macro="" textlink="">
      <xdr:nvSpPr>
        <xdr:cNvPr id="1035" name="Line 575"/>
        <xdr:cNvSpPr>
          <a:spLocks noChangeShapeType="1"/>
        </xdr:cNvSpPr>
      </xdr:nvSpPr>
      <xdr:spPr bwMode="auto">
        <a:xfrm flipV="1">
          <a:off x="1181100" y="10039350"/>
          <a:ext cx="142875" cy="228600"/>
        </a:xfrm>
        <a:prstGeom prst="line">
          <a:avLst/>
        </a:prstGeom>
        <a:noFill/>
        <a:ln w="9525">
          <a:solidFill>
            <a:srgbClr val="000000"/>
          </a:solidFill>
          <a:round/>
          <a:headEnd/>
          <a:tailEnd/>
        </a:ln>
      </xdr:spPr>
    </xdr:sp>
    <xdr:clientData/>
  </xdr:twoCellAnchor>
  <xdr:twoCellAnchor>
    <xdr:from>
      <xdr:col>0</xdr:col>
      <xdr:colOff>733425</xdr:colOff>
      <xdr:row>50</xdr:row>
      <xdr:rowOff>285750</xdr:rowOff>
    </xdr:from>
    <xdr:to>
      <xdr:col>1</xdr:col>
      <xdr:colOff>123824</xdr:colOff>
      <xdr:row>51</xdr:row>
      <xdr:rowOff>66674</xdr:rowOff>
    </xdr:to>
    <xdr:sp macro="" textlink="">
      <xdr:nvSpPr>
        <xdr:cNvPr id="1036" name="Line 576"/>
        <xdr:cNvSpPr>
          <a:spLocks noChangeShapeType="1"/>
        </xdr:cNvSpPr>
      </xdr:nvSpPr>
      <xdr:spPr bwMode="auto">
        <a:xfrm>
          <a:off x="733425" y="8153400"/>
          <a:ext cx="495299" cy="238124"/>
        </a:xfrm>
        <a:prstGeom prst="line">
          <a:avLst/>
        </a:prstGeom>
        <a:noFill/>
        <a:ln w="9525">
          <a:solidFill>
            <a:srgbClr val="000000"/>
          </a:solidFill>
          <a:round/>
          <a:headEnd/>
          <a:tailEnd/>
        </a:ln>
      </xdr:spPr>
    </xdr:sp>
    <xdr:clientData/>
  </xdr:twoCellAnchor>
  <xdr:twoCellAnchor>
    <xdr:from>
      <xdr:col>1</xdr:col>
      <xdr:colOff>257174</xdr:colOff>
      <xdr:row>50</xdr:row>
      <xdr:rowOff>381000</xdr:rowOff>
    </xdr:from>
    <xdr:to>
      <xdr:col>1</xdr:col>
      <xdr:colOff>352424</xdr:colOff>
      <xdr:row>51</xdr:row>
      <xdr:rowOff>95250</xdr:rowOff>
    </xdr:to>
    <xdr:sp macro="" textlink="">
      <xdr:nvSpPr>
        <xdr:cNvPr id="1037" name="Line 577"/>
        <xdr:cNvSpPr>
          <a:spLocks noChangeShapeType="1"/>
        </xdr:cNvSpPr>
      </xdr:nvSpPr>
      <xdr:spPr bwMode="auto">
        <a:xfrm flipH="1" flipV="1">
          <a:off x="1362074" y="8248650"/>
          <a:ext cx="95250" cy="171450"/>
        </a:xfrm>
        <a:prstGeom prst="line">
          <a:avLst/>
        </a:prstGeom>
        <a:noFill/>
        <a:ln w="9525">
          <a:solidFill>
            <a:srgbClr val="000000"/>
          </a:solidFill>
          <a:round/>
          <a:headEnd/>
          <a:tailEnd/>
        </a:ln>
      </xdr:spPr>
    </xdr:sp>
    <xdr:clientData/>
  </xdr:twoCellAnchor>
  <xdr:twoCellAnchor>
    <xdr:from>
      <xdr:col>2</xdr:col>
      <xdr:colOff>152399</xdr:colOff>
      <xdr:row>51</xdr:row>
      <xdr:rowOff>133350</xdr:rowOff>
    </xdr:from>
    <xdr:to>
      <xdr:col>2</xdr:col>
      <xdr:colOff>361949</xdr:colOff>
      <xdr:row>51</xdr:row>
      <xdr:rowOff>247650</xdr:rowOff>
    </xdr:to>
    <xdr:sp macro="" textlink="">
      <xdr:nvSpPr>
        <xdr:cNvPr id="1038" name="Line 578"/>
        <xdr:cNvSpPr>
          <a:spLocks noChangeShapeType="1"/>
        </xdr:cNvSpPr>
      </xdr:nvSpPr>
      <xdr:spPr bwMode="auto">
        <a:xfrm flipH="1">
          <a:off x="2362199" y="8458200"/>
          <a:ext cx="209550" cy="114300"/>
        </a:xfrm>
        <a:prstGeom prst="line">
          <a:avLst/>
        </a:prstGeom>
        <a:noFill/>
        <a:ln w="9525">
          <a:solidFill>
            <a:srgbClr val="000000"/>
          </a:solidFill>
          <a:round/>
          <a:headEnd/>
          <a:tailEnd/>
        </a:ln>
      </xdr:spPr>
    </xdr:sp>
    <xdr:clientData/>
  </xdr:twoCellAnchor>
  <xdr:twoCellAnchor>
    <xdr:from>
      <xdr:col>2</xdr:col>
      <xdr:colOff>257174</xdr:colOff>
      <xdr:row>51</xdr:row>
      <xdr:rowOff>342900</xdr:rowOff>
    </xdr:from>
    <xdr:to>
      <xdr:col>2</xdr:col>
      <xdr:colOff>419099</xdr:colOff>
      <xdr:row>51</xdr:row>
      <xdr:rowOff>361950</xdr:rowOff>
    </xdr:to>
    <xdr:sp macro="" textlink="">
      <xdr:nvSpPr>
        <xdr:cNvPr id="1039" name="Line 579"/>
        <xdr:cNvSpPr>
          <a:spLocks noChangeShapeType="1"/>
        </xdr:cNvSpPr>
      </xdr:nvSpPr>
      <xdr:spPr bwMode="auto">
        <a:xfrm flipH="1">
          <a:off x="2466974" y="8667750"/>
          <a:ext cx="161925" cy="19050"/>
        </a:xfrm>
        <a:prstGeom prst="line">
          <a:avLst/>
        </a:prstGeom>
        <a:noFill/>
        <a:ln w="9525">
          <a:solidFill>
            <a:srgbClr val="000000"/>
          </a:solidFill>
          <a:round/>
          <a:headEnd/>
          <a:tailEnd/>
        </a:ln>
      </xdr:spPr>
    </xdr:sp>
    <xdr:clientData/>
  </xdr:twoCellAnchor>
  <xdr:twoCellAnchor>
    <xdr:from>
      <xdr:col>1</xdr:col>
      <xdr:colOff>351182</xdr:colOff>
      <xdr:row>53</xdr:row>
      <xdr:rowOff>60462</xdr:rowOff>
    </xdr:from>
    <xdr:to>
      <xdr:col>1</xdr:col>
      <xdr:colOff>798857</xdr:colOff>
      <xdr:row>54</xdr:row>
      <xdr:rowOff>416616</xdr:rowOff>
    </xdr:to>
    <xdr:sp macro="" textlink="">
      <xdr:nvSpPr>
        <xdr:cNvPr id="679259" name="Rectangle 580"/>
        <xdr:cNvSpPr>
          <a:spLocks noChangeArrowheads="1"/>
        </xdr:cNvSpPr>
      </xdr:nvSpPr>
      <xdr:spPr bwMode="auto">
        <a:xfrm>
          <a:off x="1456082" y="9147312"/>
          <a:ext cx="447675" cy="50855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4,840</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447675</xdr:colOff>
      <xdr:row>53</xdr:row>
      <xdr:rowOff>95250</xdr:rowOff>
    </xdr:from>
    <xdr:to>
      <xdr:col>3</xdr:col>
      <xdr:colOff>847725</xdr:colOff>
      <xdr:row>54</xdr:row>
      <xdr:rowOff>38100</xdr:rowOff>
    </xdr:to>
    <xdr:sp macro="" textlink="">
      <xdr:nvSpPr>
        <xdr:cNvPr id="1041" name="Line 581"/>
        <xdr:cNvSpPr>
          <a:spLocks noChangeShapeType="1"/>
        </xdr:cNvSpPr>
      </xdr:nvSpPr>
      <xdr:spPr bwMode="auto">
        <a:xfrm>
          <a:off x="3762375" y="9182100"/>
          <a:ext cx="400050" cy="95250"/>
        </a:xfrm>
        <a:prstGeom prst="line">
          <a:avLst/>
        </a:prstGeom>
        <a:noFill/>
        <a:ln w="9525">
          <a:solidFill>
            <a:srgbClr val="000000"/>
          </a:solidFill>
          <a:round/>
          <a:headEnd/>
          <a:tailEnd/>
        </a:ln>
      </xdr:spPr>
    </xdr:sp>
    <xdr:clientData/>
  </xdr:twoCellAnchor>
  <xdr:twoCellAnchor>
    <xdr:from>
      <xdr:col>3</xdr:col>
      <xdr:colOff>828675</xdr:colOff>
      <xdr:row>54</xdr:row>
      <xdr:rowOff>609600</xdr:rowOff>
    </xdr:from>
    <xdr:to>
      <xdr:col>3</xdr:col>
      <xdr:colOff>1000125</xdr:colOff>
      <xdr:row>56</xdr:row>
      <xdr:rowOff>0</xdr:rowOff>
    </xdr:to>
    <xdr:sp macro="" textlink="">
      <xdr:nvSpPr>
        <xdr:cNvPr id="1042" name="Line 582"/>
        <xdr:cNvSpPr>
          <a:spLocks noChangeShapeType="1"/>
        </xdr:cNvSpPr>
      </xdr:nvSpPr>
      <xdr:spPr bwMode="auto">
        <a:xfrm flipH="1">
          <a:off x="4143375" y="9848850"/>
          <a:ext cx="171450" cy="209550"/>
        </a:xfrm>
        <a:prstGeom prst="line">
          <a:avLst/>
        </a:prstGeom>
        <a:noFill/>
        <a:ln w="9525">
          <a:solidFill>
            <a:srgbClr val="000000"/>
          </a:solidFill>
          <a:round/>
          <a:headEnd/>
          <a:tailEnd/>
        </a:ln>
      </xdr:spPr>
    </xdr:sp>
    <xdr:clientData/>
  </xdr:twoCellAnchor>
  <xdr:twoCellAnchor>
    <xdr:from>
      <xdr:col>3</xdr:col>
      <xdr:colOff>838199</xdr:colOff>
      <xdr:row>56</xdr:row>
      <xdr:rowOff>47626</xdr:rowOff>
    </xdr:from>
    <xdr:to>
      <xdr:col>4</xdr:col>
      <xdr:colOff>57149</xdr:colOff>
      <xdr:row>56</xdr:row>
      <xdr:rowOff>428626</xdr:rowOff>
    </xdr:to>
    <xdr:sp macro="" textlink="">
      <xdr:nvSpPr>
        <xdr:cNvPr id="1043" name="Line 583"/>
        <xdr:cNvSpPr>
          <a:spLocks noChangeShapeType="1"/>
        </xdr:cNvSpPr>
      </xdr:nvSpPr>
      <xdr:spPr bwMode="auto">
        <a:xfrm flipH="1">
          <a:off x="4152899" y="10106026"/>
          <a:ext cx="323850" cy="381000"/>
        </a:xfrm>
        <a:prstGeom prst="line">
          <a:avLst/>
        </a:prstGeom>
        <a:noFill/>
        <a:ln w="9525">
          <a:solidFill>
            <a:srgbClr val="000000"/>
          </a:solidFill>
          <a:round/>
          <a:headEnd/>
          <a:tailEnd/>
        </a:ln>
      </xdr:spPr>
    </xdr:sp>
    <xdr:clientData/>
  </xdr:twoCellAnchor>
  <xdr:twoCellAnchor>
    <xdr:from>
      <xdr:col>5</xdr:col>
      <xdr:colOff>447676</xdr:colOff>
      <xdr:row>51</xdr:row>
      <xdr:rowOff>161925</xdr:rowOff>
    </xdr:from>
    <xdr:to>
      <xdr:col>5</xdr:col>
      <xdr:colOff>600076</xdr:colOff>
      <xdr:row>51</xdr:row>
      <xdr:rowOff>419100</xdr:rowOff>
    </xdr:to>
    <xdr:sp macro="" textlink="">
      <xdr:nvSpPr>
        <xdr:cNvPr id="1044" name="Line 584"/>
        <xdr:cNvSpPr>
          <a:spLocks noChangeShapeType="1"/>
        </xdr:cNvSpPr>
      </xdr:nvSpPr>
      <xdr:spPr bwMode="auto">
        <a:xfrm flipH="1">
          <a:off x="5972176" y="8486775"/>
          <a:ext cx="152400" cy="257175"/>
        </a:xfrm>
        <a:prstGeom prst="line">
          <a:avLst/>
        </a:prstGeom>
        <a:noFill/>
        <a:ln w="9525">
          <a:solidFill>
            <a:srgbClr val="000000"/>
          </a:solidFill>
          <a:round/>
          <a:headEnd/>
          <a:tailEnd/>
        </a:ln>
      </xdr:spPr>
    </xdr:sp>
    <xdr:clientData/>
  </xdr:twoCellAnchor>
  <xdr:twoCellAnchor>
    <xdr:from>
      <xdr:col>5</xdr:col>
      <xdr:colOff>695326</xdr:colOff>
      <xdr:row>54</xdr:row>
      <xdr:rowOff>47625</xdr:rowOff>
    </xdr:from>
    <xdr:to>
      <xdr:col>5</xdr:col>
      <xdr:colOff>733426</xdr:colOff>
      <xdr:row>55</xdr:row>
      <xdr:rowOff>142875</xdr:rowOff>
    </xdr:to>
    <xdr:sp macro="" textlink="">
      <xdr:nvSpPr>
        <xdr:cNvPr id="1045" name="Line 585"/>
        <xdr:cNvSpPr>
          <a:spLocks noChangeShapeType="1"/>
        </xdr:cNvSpPr>
      </xdr:nvSpPr>
      <xdr:spPr bwMode="auto">
        <a:xfrm>
          <a:off x="6219826" y="9286875"/>
          <a:ext cx="38100" cy="762000"/>
        </a:xfrm>
        <a:prstGeom prst="line">
          <a:avLst/>
        </a:prstGeom>
        <a:noFill/>
        <a:ln w="9525">
          <a:solidFill>
            <a:srgbClr val="000000"/>
          </a:solidFill>
          <a:round/>
          <a:headEnd/>
          <a:tailEnd/>
        </a:ln>
      </xdr:spPr>
    </xdr:sp>
    <xdr:clientData/>
  </xdr:twoCellAnchor>
  <xdr:twoCellAnchor>
    <xdr:from>
      <xdr:col>4</xdr:col>
      <xdr:colOff>400050</xdr:colOff>
      <xdr:row>56</xdr:row>
      <xdr:rowOff>209550</xdr:rowOff>
    </xdr:from>
    <xdr:to>
      <xdr:col>4</xdr:col>
      <xdr:colOff>657225</xdr:colOff>
      <xdr:row>56</xdr:row>
      <xdr:rowOff>523875</xdr:rowOff>
    </xdr:to>
    <xdr:sp macro="" textlink="">
      <xdr:nvSpPr>
        <xdr:cNvPr id="1046" name="Line 586"/>
        <xdr:cNvSpPr>
          <a:spLocks noChangeShapeType="1"/>
        </xdr:cNvSpPr>
      </xdr:nvSpPr>
      <xdr:spPr bwMode="auto">
        <a:xfrm>
          <a:off x="4819650" y="10267950"/>
          <a:ext cx="257175" cy="314325"/>
        </a:xfrm>
        <a:prstGeom prst="line">
          <a:avLst/>
        </a:prstGeom>
        <a:noFill/>
        <a:ln w="9525">
          <a:solidFill>
            <a:srgbClr val="000000"/>
          </a:solidFill>
          <a:round/>
          <a:headEnd/>
          <a:tailEnd/>
        </a:ln>
      </xdr:spPr>
    </xdr:sp>
    <xdr:clientData/>
  </xdr:twoCellAnchor>
  <xdr:twoCellAnchor>
    <xdr:from>
      <xdr:col>4</xdr:col>
      <xdr:colOff>514350</xdr:colOff>
      <xdr:row>53</xdr:row>
      <xdr:rowOff>121754</xdr:rowOff>
    </xdr:from>
    <xdr:to>
      <xdr:col>4</xdr:col>
      <xdr:colOff>971550</xdr:colOff>
      <xdr:row>54</xdr:row>
      <xdr:rowOff>304800</xdr:rowOff>
    </xdr:to>
    <xdr:sp macro="" textlink="">
      <xdr:nvSpPr>
        <xdr:cNvPr id="500382" name="Rectangle 588"/>
        <xdr:cNvSpPr>
          <a:spLocks noChangeArrowheads="1"/>
        </xdr:cNvSpPr>
      </xdr:nvSpPr>
      <xdr:spPr bwMode="auto">
        <a:xfrm>
          <a:off x="4933950" y="9208604"/>
          <a:ext cx="457200" cy="335446"/>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53,339</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167</xdr:row>
      <xdr:rowOff>66675</xdr:rowOff>
    </xdr:from>
    <xdr:to>
      <xdr:col>2</xdr:col>
      <xdr:colOff>247650</xdr:colOff>
      <xdr:row>167</xdr:row>
      <xdr:rowOff>66675</xdr:rowOff>
    </xdr:to>
    <xdr:sp macro="" textlink="">
      <xdr:nvSpPr>
        <xdr:cNvPr id="1048"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106</xdr:row>
      <xdr:rowOff>104775</xdr:rowOff>
    </xdr:from>
    <xdr:to>
      <xdr:col>2</xdr:col>
      <xdr:colOff>1057275</xdr:colOff>
      <xdr:row>126</xdr:row>
      <xdr:rowOff>133350</xdr:rowOff>
    </xdr:to>
    <xdr:graphicFrame macro="">
      <xdr:nvGraphicFramePr>
        <xdr:cNvPr id="10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28575</xdr:colOff>
      <xdr:row>106</xdr:row>
      <xdr:rowOff>57150</xdr:rowOff>
    </xdr:from>
    <xdr:to>
      <xdr:col>5</xdr:col>
      <xdr:colOff>1047750</xdr:colOff>
      <xdr:row>125</xdr:row>
      <xdr:rowOff>57150</xdr:rowOff>
    </xdr:to>
    <xdr:graphicFrame macro="">
      <xdr:nvGraphicFramePr>
        <xdr:cNvPr id="10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247650</xdr:colOff>
      <xdr:row>167</xdr:row>
      <xdr:rowOff>66675</xdr:rowOff>
    </xdr:from>
    <xdr:to>
      <xdr:col>2</xdr:col>
      <xdr:colOff>247650</xdr:colOff>
      <xdr:row>167</xdr:row>
      <xdr:rowOff>66675</xdr:rowOff>
    </xdr:to>
    <xdr:sp macro="" textlink="">
      <xdr:nvSpPr>
        <xdr:cNvPr id="1051" name="Line 18"/>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71</xdr:row>
      <xdr:rowOff>57150</xdr:rowOff>
    </xdr:from>
    <xdr:to>
      <xdr:col>2</xdr:col>
      <xdr:colOff>1095375</xdr:colOff>
      <xdr:row>98</xdr:row>
      <xdr:rowOff>142875</xdr:rowOff>
    </xdr:to>
    <xdr:graphicFrame macro="">
      <xdr:nvGraphicFramePr>
        <xdr:cNvPr id="1052" name="Chart 6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9525</xdr:colOff>
      <xdr:row>71</xdr:row>
      <xdr:rowOff>38100</xdr:rowOff>
    </xdr:from>
    <xdr:to>
      <xdr:col>6</xdr:col>
      <xdr:colOff>28575</xdr:colOff>
      <xdr:row>97</xdr:row>
      <xdr:rowOff>133350</xdr:rowOff>
    </xdr:to>
    <xdr:graphicFrame macro="">
      <xdr:nvGraphicFramePr>
        <xdr:cNvPr id="1053" name="Chart 6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752475</xdr:colOff>
      <xdr:row>76</xdr:row>
      <xdr:rowOff>28575</xdr:rowOff>
    </xdr:from>
    <xdr:to>
      <xdr:col>4</xdr:col>
      <xdr:colOff>762000</xdr:colOff>
      <xdr:row>78</xdr:row>
      <xdr:rowOff>104775</xdr:rowOff>
    </xdr:to>
    <xdr:sp macro="" textlink="">
      <xdr:nvSpPr>
        <xdr:cNvPr id="1054" name="Line 621"/>
        <xdr:cNvSpPr>
          <a:spLocks noChangeShapeType="1"/>
        </xdr:cNvSpPr>
      </xdr:nvSpPr>
      <xdr:spPr bwMode="auto">
        <a:xfrm>
          <a:off x="5172075" y="13935075"/>
          <a:ext cx="9525" cy="381000"/>
        </a:xfrm>
        <a:prstGeom prst="line">
          <a:avLst/>
        </a:prstGeom>
        <a:noFill/>
        <a:ln w="9525">
          <a:solidFill>
            <a:srgbClr val="000000"/>
          </a:solidFill>
          <a:round/>
          <a:headEnd/>
          <a:tailEnd/>
        </a:ln>
      </xdr:spPr>
    </xdr:sp>
    <xdr:clientData/>
  </xdr:twoCellAnchor>
  <xdr:twoCellAnchor>
    <xdr:from>
      <xdr:col>4</xdr:col>
      <xdr:colOff>533400</xdr:colOff>
      <xdr:row>84</xdr:row>
      <xdr:rowOff>125896</xdr:rowOff>
    </xdr:from>
    <xdr:to>
      <xdr:col>4</xdr:col>
      <xdr:colOff>1000953</xdr:colOff>
      <xdr:row>87</xdr:row>
      <xdr:rowOff>31474</xdr:rowOff>
    </xdr:to>
    <xdr:sp macro="" textlink="">
      <xdr:nvSpPr>
        <xdr:cNvPr id="11156" name="Rectangle 622"/>
        <xdr:cNvSpPr>
          <a:spLocks noChangeArrowheads="1"/>
        </xdr:cNvSpPr>
      </xdr:nvSpPr>
      <xdr:spPr bwMode="auto">
        <a:xfrm>
          <a:off x="4953000" y="15146821"/>
          <a:ext cx="467553" cy="391353"/>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797</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132</xdr:row>
      <xdr:rowOff>19050</xdr:rowOff>
    </xdr:from>
    <xdr:to>
      <xdr:col>2</xdr:col>
      <xdr:colOff>1057275</xdr:colOff>
      <xdr:row>157</xdr:row>
      <xdr:rowOff>57150</xdr:rowOff>
    </xdr:to>
    <xdr:graphicFrame macro="">
      <xdr:nvGraphicFramePr>
        <xdr:cNvPr id="1056"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1057275</xdr:colOff>
      <xdr:row>132</xdr:row>
      <xdr:rowOff>28575</xdr:rowOff>
    </xdr:from>
    <xdr:to>
      <xdr:col>6</xdr:col>
      <xdr:colOff>114300</xdr:colOff>
      <xdr:row>157</xdr:row>
      <xdr:rowOff>0</xdr:rowOff>
    </xdr:to>
    <xdr:graphicFrame macro="">
      <xdr:nvGraphicFramePr>
        <xdr:cNvPr id="1057" name="Chart 6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723900</xdr:colOff>
      <xdr:row>147</xdr:row>
      <xdr:rowOff>142875</xdr:rowOff>
    </xdr:from>
    <xdr:to>
      <xdr:col>3</xdr:col>
      <xdr:colOff>904875</xdr:colOff>
      <xdr:row>148</xdr:row>
      <xdr:rowOff>104775</xdr:rowOff>
    </xdr:to>
    <xdr:sp macro="" textlink="">
      <xdr:nvSpPr>
        <xdr:cNvPr id="1058" name="Line 628"/>
        <xdr:cNvSpPr>
          <a:spLocks noChangeShapeType="1"/>
        </xdr:cNvSpPr>
      </xdr:nvSpPr>
      <xdr:spPr bwMode="auto">
        <a:xfrm flipV="1">
          <a:off x="4038600" y="24984075"/>
          <a:ext cx="180975" cy="114300"/>
        </a:xfrm>
        <a:prstGeom prst="line">
          <a:avLst/>
        </a:prstGeom>
        <a:noFill/>
        <a:ln w="9525">
          <a:solidFill>
            <a:srgbClr val="000000"/>
          </a:solidFill>
          <a:round/>
          <a:headEnd/>
          <a:tailEnd/>
        </a:ln>
      </xdr:spPr>
    </xdr:sp>
    <xdr:clientData/>
  </xdr:twoCellAnchor>
  <xdr:twoCellAnchor>
    <xdr:from>
      <xdr:col>3</xdr:col>
      <xdr:colOff>761999</xdr:colOff>
      <xdr:row>148</xdr:row>
      <xdr:rowOff>123825</xdr:rowOff>
    </xdr:from>
    <xdr:to>
      <xdr:col>3</xdr:col>
      <xdr:colOff>885824</xdr:colOff>
      <xdr:row>152</xdr:row>
      <xdr:rowOff>28575</xdr:rowOff>
    </xdr:to>
    <xdr:sp macro="" textlink="">
      <xdr:nvSpPr>
        <xdr:cNvPr id="1059" name="Line 629"/>
        <xdr:cNvSpPr>
          <a:spLocks noChangeShapeType="1"/>
        </xdr:cNvSpPr>
      </xdr:nvSpPr>
      <xdr:spPr bwMode="auto">
        <a:xfrm flipV="1">
          <a:off x="4076699" y="24984075"/>
          <a:ext cx="123825" cy="514350"/>
        </a:xfrm>
        <a:prstGeom prst="line">
          <a:avLst/>
        </a:prstGeom>
        <a:noFill/>
        <a:ln w="9525">
          <a:solidFill>
            <a:srgbClr val="000000"/>
          </a:solidFill>
          <a:round/>
          <a:headEnd/>
          <a:tailEnd/>
        </a:ln>
      </xdr:spPr>
    </xdr:sp>
    <xdr:clientData/>
  </xdr:twoCellAnchor>
  <xdr:twoCellAnchor>
    <xdr:from>
      <xdr:col>4</xdr:col>
      <xdr:colOff>476250</xdr:colOff>
      <xdr:row>152</xdr:row>
      <xdr:rowOff>76199</xdr:rowOff>
    </xdr:from>
    <xdr:to>
      <xdr:col>4</xdr:col>
      <xdr:colOff>742950</xdr:colOff>
      <xdr:row>153</xdr:row>
      <xdr:rowOff>123824</xdr:rowOff>
    </xdr:to>
    <xdr:sp macro="" textlink="">
      <xdr:nvSpPr>
        <xdr:cNvPr id="1060" name="Line 630"/>
        <xdr:cNvSpPr>
          <a:spLocks noChangeShapeType="1"/>
        </xdr:cNvSpPr>
      </xdr:nvSpPr>
      <xdr:spPr bwMode="auto">
        <a:xfrm flipV="1">
          <a:off x="4895850" y="25546049"/>
          <a:ext cx="266700" cy="200025"/>
        </a:xfrm>
        <a:prstGeom prst="line">
          <a:avLst/>
        </a:prstGeom>
        <a:noFill/>
        <a:ln w="9525">
          <a:solidFill>
            <a:srgbClr val="000000"/>
          </a:solidFill>
          <a:round/>
          <a:headEnd/>
          <a:tailEnd/>
        </a:ln>
      </xdr:spPr>
    </xdr:sp>
    <xdr:clientData/>
  </xdr:twoCellAnchor>
  <xdr:twoCellAnchor>
    <xdr:from>
      <xdr:col>5</xdr:col>
      <xdr:colOff>76200</xdr:colOff>
      <xdr:row>152</xdr:row>
      <xdr:rowOff>9525</xdr:rowOff>
    </xdr:from>
    <xdr:to>
      <xdr:col>5</xdr:col>
      <xdr:colOff>95250</xdr:colOff>
      <xdr:row>153</xdr:row>
      <xdr:rowOff>114300</xdr:rowOff>
    </xdr:to>
    <xdr:sp macro="" textlink="">
      <xdr:nvSpPr>
        <xdr:cNvPr id="1061" name="Line 631"/>
        <xdr:cNvSpPr>
          <a:spLocks noChangeShapeType="1"/>
        </xdr:cNvSpPr>
      </xdr:nvSpPr>
      <xdr:spPr bwMode="auto">
        <a:xfrm flipH="1" flipV="1">
          <a:off x="5600700" y="25612725"/>
          <a:ext cx="19050" cy="257175"/>
        </a:xfrm>
        <a:prstGeom prst="line">
          <a:avLst/>
        </a:prstGeom>
        <a:noFill/>
        <a:ln w="9525">
          <a:solidFill>
            <a:srgbClr val="000000"/>
          </a:solidFill>
          <a:round/>
          <a:headEnd/>
          <a:tailEnd/>
        </a:ln>
      </xdr:spPr>
    </xdr:sp>
    <xdr:clientData/>
  </xdr:twoCellAnchor>
  <xdr:twoCellAnchor>
    <xdr:from>
      <xdr:col>5</xdr:col>
      <xdr:colOff>304799</xdr:colOff>
      <xdr:row>150</xdr:row>
      <xdr:rowOff>85725</xdr:rowOff>
    </xdr:from>
    <xdr:to>
      <xdr:col>5</xdr:col>
      <xdr:colOff>695324</xdr:colOff>
      <xdr:row>152</xdr:row>
      <xdr:rowOff>104775</xdr:rowOff>
    </xdr:to>
    <xdr:sp macro="" textlink="">
      <xdr:nvSpPr>
        <xdr:cNvPr id="1062" name="Line 632"/>
        <xdr:cNvSpPr>
          <a:spLocks noChangeShapeType="1"/>
        </xdr:cNvSpPr>
      </xdr:nvSpPr>
      <xdr:spPr bwMode="auto">
        <a:xfrm flipH="1" flipV="1">
          <a:off x="5829299" y="25250775"/>
          <a:ext cx="390525" cy="323850"/>
        </a:xfrm>
        <a:prstGeom prst="line">
          <a:avLst/>
        </a:prstGeom>
        <a:noFill/>
        <a:ln w="9525">
          <a:solidFill>
            <a:srgbClr val="000000"/>
          </a:solidFill>
          <a:round/>
          <a:headEnd/>
          <a:tailEnd/>
        </a:ln>
      </xdr:spPr>
    </xdr:sp>
    <xdr:clientData/>
  </xdr:twoCellAnchor>
  <xdr:twoCellAnchor>
    <xdr:from>
      <xdr:col>3</xdr:col>
      <xdr:colOff>542926</xdr:colOff>
      <xdr:row>145</xdr:row>
      <xdr:rowOff>142874</xdr:rowOff>
    </xdr:from>
    <xdr:to>
      <xdr:col>3</xdr:col>
      <xdr:colOff>828676</xdr:colOff>
      <xdr:row>145</xdr:row>
      <xdr:rowOff>152399</xdr:rowOff>
    </xdr:to>
    <xdr:sp macro="" textlink="">
      <xdr:nvSpPr>
        <xdr:cNvPr id="1063" name="Line 633"/>
        <xdr:cNvSpPr>
          <a:spLocks noChangeShapeType="1"/>
        </xdr:cNvSpPr>
      </xdr:nvSpPr>
      <xdr:spPr bwMode="auto">
        <a:xfrm flipV="1">
          <a:off x="3857626" y="24545924"/>
          <a:ext cx="285750" cy="9525"/>
        </a:xfrm>
        <a:prstGeom prst="line">
          <a:avLst/>
        </a:prstGeom>
        <a:noFill/>
        <a:ln w="9525">
          <a:solidFill>
            <a:srgbClr val="000000"/>
          </a:solidFill>
          <a:round/>
          <a:headEnd/>
          <a:tailEnd/>
        </a:ln>
      </xdr:spPr>
    </xdr:sp>
    <xdr:clientData/>
  </xdr:twoCellAnchor>
  <xdr:twoCellAnchor>
    <xdr:from>
      <xdr:col>3</xdr:col>
      <xdr:colOff>638175</xdr:colOff>
      <xdr:row>143</xdr:row>
      <xdr:rowOff>47625</xdr:rowOff>
    </xdr:from>
    <xdr:to>
      <xdr:col>3</xdr:col>
      <xdr:colOff>866775</xdr:colOff>
      <xdr:row>144</xdr:row>
      <xdr:rowOff>0</xdr:rowOff>
    </xdr:to>
    <xdr:sp macro="" textlink="">
      <xdr:nvSpPr>
        <xdr:cNvPr id="1064" name="Line 634"/>
        <xdr:cNvSpPr>
          <a:spLocks noChangeShapeType="1"/>
        </xdr:cNvSpPr>
      </xdr:nvSpPr>
      <xdr:spPr bwMode="auto">
        <a:xfrm>
          <a:off x="3952875" y="24279225"/>
          <a:ext cx="228600" cy="104775"/>
        </a:xfrm>
        <a:prstGeom prst="line">
          <a:avLst/>
        </a:prstGeom>
        <a:noFill/>
        <a:ln w="9525">
          <a:solidFill>
            <a:srgbClr val="000000"/>
          </a:solidFill>
          <a:round/>
          <a:headEnd/>
          <a:tailEnd/>
        </a:ln>
      </xdr:spPr>
    </xdr:sp>
    <xdr:clientData/>
  </xdr:twoCellAnchor>
  <xdr:twoCellAnchor>
    <xdr:from>
      <xdr:col>3</xdr:col>
      <xdr:colOff>971550</xdr:colOff>
      <xdr:row>137</xdr:row>
      <xdr:rowOff>66675</xdr:rowOff>
    </xdr:from>
    <xdr:to>
      <xdr:col>4</xdr:col>
      <xdr:colOff>228600</xdr:colOff>
      <xdr:row>139</xdr:row>
      <xdr:rowOff>9525</xdr:rowOff>
    </xdr:to>
    <xdr:sp macro="" textlink="">
      <xdr:nvSpPr>
        <xdr:cNvPr id="1065" name="Line 635"/>
        <xdr:cNvSpPr>
          <a:spLocks noChangeShapeType="1"/>
        </xdr:cNvSpPr>
      </xdr:nvSpPr>
      <xdr:spPr bwMode="auto">
        <a:xfrm>
          <a:off x="4286250" y="23250525"/>
          <a:ext cx="361950" cy="247650"/>
        </a:xfrm>
        <a:prstGeom prst="line">
          <a:avLst/>
        </a:prstGeom>
        <a:noFill/>
        <a:ln w="9525">
          <a:solidFill>
            <a:srgbClr val="000000"/>
          </a:solidFill>
          <a:round/>
          <a:headEnd/>
          <a:tailEnd/>
        </a:ln>
      </xdr:spPr>
    </xdr:sp>
    <xdr:clientData/>
  </xdr:twoCellAnchor>
  <xdr:twoCellAnchor>
    <xdr:from>
      <xdr:col>4</xdr:col>
      <xdr:colOff>571500</xdr:colOff>
      <xdr:row>136</xdr:row>
      <xdr:rowOff>0</xdr:rowOff>
    </xdr:from>
    <xdr:to>
      <xdr:col>4</xdr:col>
      <xdr:colOff>600075</xdr:colOff>
      <xdr:row>137</xdr:row>
      <xdr:rowOff>133350</xdr:rowOff>
    </xdr:to>
    <xdr:sp macro="" textlink="">
      <xdr:nvSpPr>
        <xdr:cNvPr id="1066" name="Line 636"/>
        <xdr:cNvSpPr>
          <a:spLocks noChangeShapeType="1"/>
        </xdr:cNvSpPr>
      </xdr:nvSpPr>
      <xdr:spPr bwMode="auto">
        <a:xfrm>
          <a:off x="4991100" y="23031450"/>
          <a:ext cx="28575" cy="285750"/>
        </a:xfrm>
        <a:prstGeom prst="line">
          <a:avLst/>
        </a:prstGeom>
        <a:noFill/>
        <a:ln w="9525">
          <a:solidFill>
            <a:srgbClr val="000000"/>
          </a:solidFill>
          <a:round/>
          <a:headEnd/>
          <a:tailEnd/>
        </a:ln>
      </xdr:spPr>
    </xdr:sp>
    <xdr:clientData/>
  </xdr:twoCellAnchor>
  <xdr:twoCellAnchor>
    <xdr:from>
      <xdr:col>1</xdr:col>
      <xdr:colOff>371475</xdr:colOff>
      <xdr:row>176</xdr:row>
      <xdr:rowOff>123825</xdr:rowOff>
    </xdr:from>
    <xdr:to>
      <xdr:col>1</xdr:col>
      <xdr:colOff>838200</xdr:colOff>
      <xdr:row>178</xdr:row>
      <xdr:rowOff>133350</xdr:rowOff>
    </xdr:to>
    <xdr:sp macro="" textlink="">
      <xdr:nvSpPr>
        <xdr:cNvPr id="10880" name="Rectangle 640"/>
        <xdr:cNvSpPr>
          <a:spLocks noChangeArrowheads="1"/>
        </xdr:cNvSpPr>
      </xdr:nvSpPr>
      <xdr:spPr bwMode="auto">
        <a:xfrm>
          <a:off x="1476375" y="28403550"/>
          <a:ext cx="466725" cy="3143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2,167</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3</xdr:col>
      <xdr:colOff>0</xdr:colOff>
      <xdr:row>162</xdr:row>
      <xdr:rowOff>28575</xdr:rowOff>
    </xdr:from>
    <xdr:to>
      <xdr:col>6</xdr:col>
      <xdr:colOff>76200</xdr:colOff>
      <xdr:row>186</xdr:row>
      <xdr:rowOff>114300</xdr:rowOff>
    </xdr:to>
    <xdr:graphicFrame macro="">
      <xdr:nvGraphicFramePr>
        <xdr:cNvPr id="1068" name="Chart 6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162</xdr:row>
      <xdr:rowOff>9525</xdr:rowOff>
    </xdr:from>
    <xdr:to>
      <xdr:col>3</xdr:col>
      <xdr:colOff>28575</xdr:colOff>
      <xdr:row>186</xdr:row>
      <xdr:rowOff>95250</xdr:rowOff>
    </xdr:to>
    <xdr:graphicFrame macro="">
      <xdr:nvGraphicFramePr>
        <xdr:cNvPr id="1069" name="Chart 6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628650</xdr:colOff>
      <xdr:row>175</xdr:row>
      <xdr:rowOff>85725</xdr:rowOff>
    </xdr:from>
    <xdr:to>
      <xdr:col>2</xdr:col>
      <xdr:colOff>28575</xdr:colOff>
      <xdr:row>177</xdr:row>
      <xdr:rowOff>95250</xdr:rowOff>
    </xdr:to>
    <xdr:sp macro="" textlink="">
      <xdr:nvSpPr>
        <xdr:cNvPr id="11175" name="Rectangle 643"/>
        <xdr:cNvSpPr>
          <a:spLocks noChangeArrowheads="1"/>
        </xdr:cNvSpPr>
      </xdr:nvSpPr>
      <xdr:spPr bwMode="auto">
        <a:xfrm>
          <a:off x="1733550" y="26984325"/>
          <a:ext cx="504825" cy="3143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2,218</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3</xdr:col>
      <xdr:colOff>819150</xdr:colOff>
      <xdr:row>169</xdr:row>
      <xdr:rowOff>28575</xdr:rowOff>
    </xdr:from>
    <xdr:to>
      <xdr:col>4</xdr:col>
      <xdr:colOff>333375</xdr:colOff>
      <xdr:row>172</xdr:row>
      <xdr:rowOff>0</xdr:rowOff>
    </xdr:to>
    <xdr:sp macro="" textlink="">
      <xdr:nvSpPr>
        <xdr:cNvPr id="1071" name="Line 644"/>
        <xdr:cNvSpPr>
          <a:spLocks noChangeShapeType="1"/>
        </xdr:cNvSpPr>
      </xdr:nvSpPr>
      <xdr:spPr bwMode="auto">
        <a:xfrm>
          <a:off x="4133850" y="28222575"/>
          <a:ext cx="619125" cy="428625"/>
        </a:xfrm>
        <a:prstGeom prst="line">
          <a:avLst/>
        </a:prstGeom>
        <a:noFill/>
        <a:ln w="9525">
          <a:solidFill>
            <a:srgbClr val="000000"/>
          </a:solidFill>
          <a:round/>
          <a:headEnd/>
          <a:tailEnd/>
        </a:ln>
      </xdr:spPr>
    </xdr:sp>
    <xdr:clientData/>
  </xdr:twoCellAnchor>
  <xdr:twoCellAnchor>
    <xdr:from>
      <xdr:col>3</xdr:col>
      <xdr:colOff>819150</xdr:colOff>
      <xdr:row>175</xdr:row>
      <xdr:rowOff>133350</xdr:rowOff>
    </xdr:from>
    <xdr:to>
      <xdr:col>3</xdr:col>
      <xdr:colOff>1085850</xdr:colOff>
      <xdr:row>177</xdr:row>
      <xdr:rowOff>57150</xdr:rowOff>
    </xdr:to>
    <xdr:sp macro="" textlink="">
      <xdr:nvSpPr>
        <xdr:cNvPr id="1072" name="Line 645"/>
        <xdr:cNvSpPr>
          <a:spLocks noChangeShapeType="1"/>
        </xdr:cNvSpPr>
      </xdr:nvSpPr>
      <xdr:spPr bwMode="auto">
        <a:xfrm flipV="1">
          <a:off x="4133850" y="29241750"/>
          <a:ext cx="266700" cy="228600"/>
        </a:xfrm>
        <a:prstGeom prst="line">
          <a:avLst/>
        </a:prstGeom>
        <a:noFill/>
        <a:ln w="9525">
          <a:solidFill>
            <a:srgbClr val="000000"/>
          </a:solidFill>
          <a:round/>
          <a:headEnd/>
          <a:tailEnd/>
        </a:ln>
      </xdr:spPr>
    </xdr:sp>
    <xdr:clientData/>
  </xdr:twoCellAnchor>
  <xdr:twoCellAnchor>
    <xdr:from>
      <xdr:col>3</xdr:col>
      <xdr:colOff>762000</xdr:colOff>
      <xdr:row>175</xdr:row>
      <xdr:rowOff>28575</xdr:rowOff>
    </xdr:from>
    <xdr:to>
      <xdr:col>4</xdr:col>
      <xdr:colOff>66675</xdr:colOff>
      <xdr:row>175</xdr:row>
      <xdr:rowOff>76200</xdr:rowOff>
    </xdr:to>
    <xdr:sp macro="" textlink="">
      <xdr:nvSpPr>
        <xdr:cNvPr id="1073" name="Line 646"/>
        <xdr:cNvSpPr>
          <a:spLocks noChangeShapeType="1"/>
        </xdr:cNvSpPr>
      </xdr:nvSpPr>
      <xdr:spPr bwMode="auto">
        <a:xfrm>
          <a:off x="4076700" y="29136975"/>
          <a:ext cx="409575" cy="47625"/>
        </a:xfrm>
        <a:prstGeom prst="line">
          <a:avLst/>
        </a:prstGeom>
        <a:noFill/>
        <a:ln w="9525">
          <a:solidFill>
            <a:srgbClr val="000000"/>
          </a:solidFill>
          <a:round/>
          <a:headEnd/>
          <a:tailEnd/>
        </a:ln>
      </xdr:spPr>
    </xdr:sp>
    <xdr:clientData/>
  </xdr:twoCellAnchor>
  <xdr:twoCellAnchor>
    <xdr:from>
      <xdr:col>4</xdr:col>
      <xdr:colOff>142875</xdr:colOff>
      <xdr:row>168</xdr:row>
      <xdr:rowOff>85725</xdr:rowOff>
    </xdr:from>
    <xdr:to>
      <xdr:col>4</xdr:col>
      <xdr:colOff>371475</xdr:colOff>
      <xdr:row>171</xdr:row>
      <xdr:rowOff>57150</xdr:rowOff>
    </xdr:to>
    <xdr:sp macro="" textlink="">
      <xdr:nvSpPr>
        <xdr:cNvPr id="1074" name="Line 647"/>
        <xdr:cNvSpPr>
          <a:spLocks noChangeShapeType="1"/>
        </xdr:cNvSpPr>
      </xdr:nvSpPr>
      <xdr:spPr bwMode="auto">
        <a:xfrm flipH="1" flipV="1">
          <a:off x="4562475" y="28127325"/>
          <a:ext cx="228600" cy="428625"/>
        </a:xfrm>
        <a:prstGeom prst="line">
          <a:avLst/>
        </a:prstGeom>
        <a:noFill/>
        <a:ln w="9525">
          <a:solidFill>
            <a:srgbClr val="000000"/>
          </a:solidFill>
          <a:round/>
          <a:headEnd/>
          <a:tailEnd/>
        </a:ln>
      </xdr:spPr>
    </xdr:sp>
    <xdr:clientData/>
  </xdr:twoCellAnchor>
  <xdr:twoCellAnchor>
    <xdr:from>
      <xdr:col>3</xdr:col>
      <xdr:colOff>762000</xdr:colOff>
      <xdr:row>172</xdr:row>
      <xdr:rowOff>66675</xdr:rowOff>
    </xdr:from>
    <xdr:to>
      <xdr:col>4</xdr:col>
      <xdr:colOff>152400</xdr:colOff>
      <xdr:row>173</xdr:row>
      <xdr:rowOff>76200</xdr:rowOff>
    </xdr:to>
    <xdr:sp macro="" textlink="">
      <xdr:nvSpPr>
        <xdr:cNvPr id="1075" name="Line 649"/>
        <xdr:cNvSpPr>
          <a:spLocks noChangeShapeType="1"/>
        </xdr:cNvSpPr>
      </xdr:nvSpPr>
      <xdr:spPr bwMode="auto">
        <a:xfrm flipH="1" flipV="1">
          <a:off x="4076700" y="28717875"/>
          <a:ext cx="495300" cy="161925"/>
        </a:xfrm>
        <a:prstGeom prst="line">
          <a:avLst/>
        </a:prstGeom>
        <a:noFill/>
        <a:ln w="9525">
          <a:solidFill>
            <a:srgbClr val="000000"/>
          </a:solidFill>
          <a:round/>
          <a:headEnd/>
          <a:tailEnd/>
        </a:ln>
      </xdr:spPr>
    </xdr:sp>
    <xdr:clientData/>
  </xdr:twoCellAnchor>
  <xdr:twoCellAnchor>
    <xdr:from>
      <xdr:col>4</xdr:col>
      <xdr:colOff>704850</xdr:colOff>
      <xdr:row>175</xdr:row>
      <xdr:rowOff>85725</xdr:rowOff>
    </xdr:from>
    <xdr:to>
      <xdr:col>5</xdr:col>
      <xdr:colOff>284922</xdr:colOff>
      <xdr:row>177</xdr:row>
      <xdr:rowOff>95250</xdr:rowOff>
    </xdr:to>
    <xdr:sp macro="" textlink="">
      <xdr:nvSpPr>
        <xdr:cNvPr id="11182" name="Rectangle 650"/>
        <xdr:cNvSpPr>
          <a:spLocks noChangeArrowheads="1"/>
        </xdr:cNvSpPr>
      </xdr:nvSpPr>
      <xdr:spPr bwMode="auto">
        <a:xfrm>
          <a:off x="5149298" y="26498964"/>
          <a:ext cx="681659" cy="3076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総額</a:t>
          </a:r>
        </a:p>
        <a:p>
          <a:pPr algn="ctr" rtl="0">
            <a:defRPr sz="1000"/>
          </a:pPr>
          <a:r>
            <a:rPr lang="en-US" altLang="ja-JP" sz="800" b="0" i="0" u="none" strike="noStrike" baseline="0">
              <a:solidFill>
                <a:srgbClr val="000000"/>
              </a:solidFill>
              <a:latin typeface="ＭＳ Ｐゴシック"/>
              <a:ea typeface="ＭＳ Ｐゴシック"/>
            </a:rPr>
            <a:t>5,335,650</a:t>
          </a:r>
          <a:r>
            <a:rPr lang="ja-JP" altLang="en-US" sz="800" b="0" i="0" u="none" strike="noStrike" baseline="0">
              <a:solidFill>
                <a:srgbClr val="000000"/>
              </a:solidFill>
              <a:latin typeface="ＭＳ Ｐゴシック"/>
              <a:ea typeface="ＭＳ Ｐゴシック"/>
            </a:rPr>
            <a:t>万円</a:t>
          </a:r>
        </a:p>
      </xdr:txBody>
    </xdr:sp>
    <xdr:clientData/>
  </xdr:twoCellAnchor>
  <xdr:twoCellAnchor>
    <xdr:from>
      <xdr:col>4</xdr:col>
      <xdr:colOff>152398</xdr:colOff>
      <xdr:row>56</xdr:row>
      <xdr:rowOff>123825</xdr:rowOff>
    </xdr:from>
    <xdr:to>
      <xdr:col>4</xdr:col>
      <xdr:colOff>228599</xdr:colOff>
      <xdr:row>56</xdr:row>
      <xdr:rowOff>409575</xdr:rowOff>
    </xdr:to>
    <xdr:sp macro="" textlink="">
      <xdr:nvSpPr>
        <xdr:cNvPr id="1077" name="Line 651"/>
        <xdr:cNvSpPr>
          <a:spLocks noChangeShapeType="1"/>
        </xdr:cNvSpPr>
      </xdr:nvSpPr>
      <xdr:spPr bwMode="auto">
        <a:xfrm flipH="1">
          <a:off x="4571998" y="10182225"/>
          <a:ext cx="76201" cy="285750"/>
        </a:xfrm>
        <a:prstGeom prst="line">
          <a:avLst/>
        </a:prstGeom>
        <a:noFill/>
        <a:ln w="9525">
          <a:solidFill>
            <a:srgbClr val="000000"/>
          </a:solidFill>
          <a:round/>
          <a:headEnd/>
          <a:tailEnd/>
        </a:ln>
      </xdr:spPr>
    </xdr:sp>
    <xdr:clientData/>
  </xdr:twoCellAnchor>
  <xdr:twoCellAnchor>
    <xdr:from>
      <xdr:col>1</xdr:col>
      <xdr:colOff>38100</xdr:colOff>
      <xdr:row>180</xdr:row>
      <xdr:rowOff>123825</xdr:rowOff>
    </xdr:from>
    <xdr:to>
      <xdr:col>1</xdr:col>
      <xdr:colOff>161925</xdr:colOff>
      <xdr:row>182</xdr:row>
      <xdr:rowOff>142875</xdr:rowOff>
    </xdr:to>
    <xdr:sp macro="" textlink="">
      <xdr:nvSpPr>
        <xdr:cNvPr id="1078" name="Line 652"/>
        <xdr:cNvSpPr>
          <a:spLocks noChangeShapeType="1"/>
        </xdr:cNvSpPr>
      </xdr:nvSpPr>
      <xdr:spPr bwMode="auto">
        <a:xfrm flipV="1">
          <a:off x="1143000" y="29860875"/>
          <a:ext cx="123825" cy="323850"/>
        </a:xfrm>
        <a:prstGeom prst="line">
          <a:avLst/>
        </a:prstGeom>
        <a:noFill/>
        <a:ln w="9525">
          <a:solidFill>
            <a:srgbClr val="000000"/>
          </a:solidFill>
          <a:round/>
          <a:headEnd/>
          <a:tailEnd/>
        </a:ln>
      </xdr:spPr>
    </xdr:sp>
    <xdr:clientData/>
  </xdr:twoCellAnchor>
  <xdr:twoCellAnchor>
    <xdr:from>
      <xdr:col>0</xdr:col>
      <xdr:colOff>762000</xdr:colOff>
      <xdr:row>180</xdr:row>
      <xdr:rowOff>28575</xdr:rowOff>
    </xdr:from>
    <xdr:to>
      <xdr:col>0</xdr:col>
      <xdr:colOff>1076325</xdr:colOff>
      <xdr:row>183</xdr:row>
      <xdr:rowOff>0</xdr:rowOff>
    </xdr:to>
    <xdr:sp macro="" textlink="">
      <xdr:nvSpPr>
        <xdr:cNvPr id="1079" name="Line 653"/>
        <xdr:cNvSpPr>
          <a:spLocks noChangeShapeType="1"/>
        </xdr:cNvSpPr>
      </xdr:nvSpPr>
      <xdr:spPr bwMode="auto">
        <a:xfrm flipV="1">
          <a:off x="762000" y="29898975"/>
          <a:ext cx="314325" cy="428625"/>
        </a:xfrm>
        <a:prstGeom prst="line">
          <a:avLst/>
        </a:prstGeom>
        <a:noFill/>
        <a:ln w="9525">
          <a:solidFill>
            <a:srgbClr val="000000"/>
          </a:solidFill>
          <a:round/>
          <a:headEnd/>
          <a:tailEnd/>
        </a:ln>
      </xdr:spPr>
    </xdr:sp>
    <xdr:clientData/>
  </xdr:twoCellAnchor>
  <xdr:twoCellAnchor>
    <xdr:from>
      <xdr:col>0</xdr:col>
      <xdr:colOff>676275</xdr:colOff>
      <xdr:row>179</xdr:row>
      <xdr:rowOff>85725</xdr:rowOff>
    </xdr:from>
    <xdr:to>
      <xdr:col>0</xdr:col>
      <xdr:colOff>1047750</xdr:colOff>
      <xdr:row>181</xdr:row>
      <xdr:rowOff>0</xdr:rowOff>
    </xdr:to>
    <xdr:sp macro="" textlink="">
      <xdr:nvSpPr>
        <xdr:cNvPr id="1080" name="Line 654"/>
        <xdr:cNvSpPr>
          <a:spLocks noChangeShapeType="1"/>
        </xdr:cNvSpPr>
      </xdr:nvSpPr>
      <xdr:spPr bwMode="auto">
        <a:xfrm flipV="1">
          <a:off x="676275" y="29803725"/>
          <a:ext cx="371475" cy="219075"/>
        </a:xfrm>
        <a:prstGeom prst="line">
          <a:avLst/>
        </a:prstGeom>
        <a:noFill/>
        <a:ln w="9525">
          <a:solidFill>
            <a:srgbClr val="000000"/>
          </a:solidFill>
          <a:round/>
          <a:headEnd/>
          <a:tailEnd/>
        </a:ln>
      </xdr:spPr>
    </xdr:sp>
    <xdr:clientData/>
  </xdr:twoCellAnchor>
  <xdr:twoCellAnchor>
    <xdr:from>
      <xdr:col>0</xdr:col>
      <xdr:colOff>647700</xdr:colOff>
      <xdr:row>177</xdr:row>
      <xdr:rowOff>66675</xdr:rowOff>
    </xdr:from>
    <xdr:to>
      <xdr:col>0</xdr:col>
      <xdr:colOff>971550</xdr:colOff>
      <xdr:row>178</xdr:row>
      <xdr:rowOff>76200</xdr:rowOff>
    </xdr:to>
    <xdr:sp macro="" textlink="">
      <xdr:nvSpPr>
        <xdr:cNvPr id="1081" name="Line 655"/>
        <xdr:cNvSpPr>
          <a:spLocks noChangeShapeType="1"/>
        </xdr:cNvSpPr>
      </xdr:nvSpPr>
      <xdr:spPr bwMode="auto">
        <a:xfrm flipV="1">
          <a:off x="647700" y="29479875"/>
          <a:ext cx="323850" cy="161925"/>
        </a:xfrm>
        <a:prstGeom prst="line">
          <a:avLst/>
        </a:prstGeom>
        <a:noFill/>
        <a:ln w="9525">
          <a:solidFill>
            <a:srgbClr val="000000"/>
          </a:solidFill>
          <a:round/>
          <a:headEnd/>
          <a:tailEnd/>
        </a:ln>
      </xdr:spPr>
    </xdr:sp>
    <xdr:clientData/>
  </xdr:twoCellAnchor>
  <xdr:twoCellAnchor>
    <xdr:from>
      <xdr:col>0</xdr:col>
      <xdr:colOff>723900</xdr:colOff>
      <xdr:row>175</xdr:row>
      <xdr:rowOff>76201</xdr:rowOff>
    </xdr:from>
    <xdr:to>
      <xdr:col>0</xdr:col>
      <xdr:colOff>885825</xdr:colOff>
      <xdr:row>175</xdr:row>
      <xdr:rowOff>95251</xdr:rowOff>
    </xdr:to>
    <xdr:sp macro="" textlink="">
      <xdr:nvSpPr>
        <xdr:cNvPr id="1082" name="Line 656"/>
        <xdr:cNvSpPr>
          <a:spLocks noChangeShapeType="1"/>
        </xdr:cNvSpPr>
      </xdr:nvSpPr>
      <xdr:spPr bwMode="auto">
        <a:xfrm>
          <a:off x="723900" y="29051251"/>
          <a:ext cx="161925" cy="19050"/>
        </a:xfrm>
        <a:prstGeom prst="line">
          <a:avLst/>
        </a:prstGeom>
        <a:noFill/>
        <a:ln w="9525">
          <a:solidFill>
            <a:srgbClr val="000000"/>
          </a:solidFill>
          <a:round/>
          <a:headEnd/>
          <a:tailEnd/>
        </a:ln>
      </xdr:spPr>
    </xdr:sp>
    <xdr:clientData/>
  </xdr:twoCellAnchor>
  <xdr:twoCellAnchor>
    <xdr:from>
      <xdr:col>0</xdr:col>
      <xdr:colOff>590551</xdr:colOff>
      <xdr:row>172</xdr:row>
      <xdr:rowOff>114300</xdr:rowOff>
    </xdr:from>
    <xdr:to>
      <xdr:col>0</xdr:col>
      <xdr:colOff>895351</xdr:colOff>
      <xdr:row>175</xdr:row>
      <xdr:rowOff>95250</xdr:rowOff>
    </xdr:to>
    <xdr:sp macro="" textlink="">
      <xdr:nvSpPr>
        <xdr:cNvPr id="1083" name="Line 657"/>
        <xdr:cNvSpPr>
          <a:spLocks noChangeShapeType="1"/>
        </xdr:cNvSpPr>
      </xdr:nvSpPr>
      <xdr:spPr bwMode="auto">
        <a:xfrm>
          <a:off x="590551" y="28632150"/>
          <a:ext cx="304800" cy="438150"/>
        </a:xfrm>
        <a:prstGeom prst="line">
          <a:avLst/>
        </a:prstGeom>
        <a:noFill/>
        <a:ln w="9525">
          <a:solidFill>
            <a:srgbClr val="000000"/>
          </a:solidFill>
          <a:round/>
          <a:headEnd/>
          <a:tailEnd/>
        </a:ln>
      </xdr:spPr>
    </xdr:sp>
    <xdr:clientData/>
  </xdr:twoCellAnchor>
  <xdr:twoCellAnchor>
    <xdr:from>
      <xdr:col>0</xdr:col>
      <xdr:colOff>676275</xdr:colOff>
      <xdr:row>169</xdr:row>
      <xdr:rowOff>142875</xdr:rowOff>
    </xdr:from>
    <xdr:to>
      <xdr:col>0</xdr:col>
      <xdr:colOff>1028700</xdr:colOff>
      <xdr:row>175</xdr:row>
      <xdr:rowOff>0</xdr:rowOff>
    </xdr:to>
    <xdr:sp macro="" textlink="">
      <xdr:nvSpPr>
        <xdr:cNvPr id="1084" name="Line 658"/>
        <xdr:cNvSpPr>
          <a:spLocks noChangeShapeType="1"/>
        </xdr:cNvSpPr>
      </xdr:nvSpPr>
      <xdr:spPr bwMode="auto">
        <a:xfrm>
          <a:off x="676275" y="28336875"/>
          <a:ext cx="352425" cy="771525"/>
        </a:xfrm>
        <a:prstGeom prst="line">
          <a:avLst/>
        </a:prstGeom>
        <a:noFill/>
        <a:ln w="9525">
          <a:solidFill>
            <a:srgbClr val="000000"/>
          </a:solidFill>
          <a:round/>
          <a:headEnd/>
          <a:tailEnd/>
        </a:ln>
      </xdr:spPr>
    </xdr:sp>
    <xdr:clientData/>
  </xdr:twoCellAnchor>
  <xdr:twoCellAnchor>
    <xdr:from>
      <xdr:col>0</xdr:col>
      <xdr:colOff>971550</xdr:colOff>
      <xdr:row>167</xdr:row>
      <xdr:rowOff>38100</xdr:rowOff>
    </xdr:from>
    <xdr:to>
      <xdr:col>1</xdr:col>
      <xdr:colOff>104775</xdr:colOff>
      <xdr:row>172</xdr:row>
      <xdr:rowOff>9525</xdr:rowOff>
    </xdr:to>
    <xdr:sp macro="" textlink="">
      <xdr:nvSpPr>
        <xdr:cNvPr id="1085" name="Line 659"/>
        <xdr:cNvSpPr>
          <a:spLocks noChangeShapeType="1"/>
        </xdr:cNvSpPr>
      </xdr:nvSpPr>
      <xdr:spPr bwMode="auto">
        <a:xfrm>
          <a:off x="971550" y="27927300"/>
          <a:ext cx="238125" cy="733425"/>
        </a:xfrm>
        <a:prstGeom prst="line">
          <a:avLst/>
        </a:prstGeom>
        <a:noFill/>
        <a:ln w="9525">
          <a:solidFill>
            <a:srgbClr val="000000"/>
          </a:solidFill>
          <a:round/>
          <a:headEnd/>
          <a:tailEnd/>
        </a:ln>
      </xdr:spPr>
    </xdr:sp>
    <xdr:clientData/>
  </xdr:twoCellAnchor>
  <xdr:twoCellAnchor>
    <xdr:from>
      <xdr:col>1</xdr:col>
      <xdr:colOff>352425</xdr:colOff>
      <xdr:row>167</xdr:row>
      <xdr:rowOff>114300</xdr:rowOff>
    </xdr:from>
    <xdr:to>
      <xdr:col>1</xdr:col>
      <xdr:colOff>409575</xdr:colOff>
      <xdr:row>170</xdr:row>
      <xdr:rowOff>104775</xdr:rowOff>
    </xdr:to>
    <xdr:sp macro="" textlink="">
      <xdr:nvSpPr>
        <xdr:cNvPr id="1086" name="Line 660"/>
        <xdr:cNvSpPr>
          <a:spLocks noChangeShapeType="1"/>
        </xdr:cNvSpPr>
      </xdr:nvSpPr>
      <xdr:spPr bwMode="auto">
        <a:xfrm>
          <a:off x="1457325" y="28003500"/>
          <a:ext cx="57150" cy="447675"/>
        </a:xfrm>
        <a:prstGeom prst="line">
          <a:avLst/>
        </a:prstGeom>
        <a:noFill/>
        <a:ln w="9525">
          <a:solidFill>
            <a:srgbClr val="000000"/>
          </a:solidFill>
          <a:round/>
          <a:headEnd/>
          <a:tailEnd/>
        </a:ln>
      </xdr:spPr>
    </xdr:sp>
    <xdr:clientData/>
  </xdr:twoCellAnchor>
  <xdr:twoCellAnchor>
    <xdr:from>
      <xdr:col>1</xdr:col>
      <xdr:colOff>657225</xdr:colOff>
      <xdr:row>166</xdr:row>
      <xdr:rowOff>85725</xdr:rowOff>
    </xdr:from>
    <xdr:to>
      <xdr:col>1</xdr:col>
      <xdr:colOff>809625</xdr:colOff>
      <xdr:row>169</xdr:row>
      <xdr:rowOff>123825</xdr:rowOff>
    </xdr:to>
    <xdr:sp macro="" textlink="">
      <xdr:nvSpPr>
        <xdr:cNvPr id="1087" name="Line 661"/>
        <xdr:cNvSpPr>
          <a:spLocks noChangeShapeType="1"/>
        </xdr:cNvSpPr>
      </xdr:nvSpPr>
      <xdr:spPr bwMode="auto">
        <a:xfrm flipH="1">
          <a:off x="1762125" y="27822525"/>
          <a:ext cx="152400" cy="495300"/>
        </a:xfrm>
        <a:prstGeom prst="line">
          <a:avLst/>
        </a:prstGeom>
        <a:noFill/>
        <a:ln w="9525">
          <a:solidFill>
            <a:srgbClr val="000000"/>
          </a:solidFill>
          <a:round/>
          <a:headEnd/>
          <a:tailEnd/>
        </a:ln>
      </xdr:spPr>
    </xdr:sp>
    <xdr:clientData/>
  </xdr:twoCellAnchor>
  <xdr:twoCellAnchor>
    <xdr:from>
      <xdr:col>1</xdr:col>
      <xdr:colOff>800100</xdr:colOff>
      <xdr:row>167</xdr:row>
      <xdr:rowOff>76200</xdr:rowOff>
    </xdr:from>
    <xdr:to>
      <xdr:col>2</xdr:col>
      <xdr:colOff>304800</xdr:colOff>
      <xdr:row>169</xdr:row>
      <xdr:rowOff>85725</xdr:rowOff>
    </xdr:to>
    <xdr:sp macro="" textlink="">
      <xdr:nvSpPr>
        <xdr:cNvPr id="1088" name="Line 662"/>
        <xdr:cNvSpPr>
          <a:spLocks noChangeShapeType="1"/>
        </xdr:cNvSpPr>
      </xdr:nvSpPr>
      <xdr:spPr bwMode="auto">
        <a:xfrm flipH="1">
          <a:off x="1905000" y="27965400"/>
          <a:ext cx="609600" cy="314325"/>
        </a:xfrm>
        <a:prstGeom prst="line">
          <a:avLst/>
        </a:prstGeom>
        <a:noFill/>
        <a:ln w="9525">
          <a:solidFill>
            <a:srgbClr val="000000"/>
          </a:solidFill>
          <a:round/>
          <a:headEnd/>
          <a:tailEnd/>
        </a:ln>
      </xdr:spPr>
    </xdr:sp>
    <xdr:clientData/>
  </xdr:twoCellAnchor>
  <xdr:twoCellAnchor>
    <xdr:from>
      <xdr:col>4</xdr:col>
      <xdr:colOff>552450</xdr:colOff>
      <xdr:row>91</xdr:row>
      <xdr:rowOff>133350</xdr:rowOff>
    </xdr:from>
    <xdr:to>
      <xdr:col>4</xdr:col>
      <xdr:colOff>609600</xdr:colOff>
      <xdr:row>94</xdr:row>
      <xdr:rowOff>9525</xdr:rowOff>
    </xdr:to>
    <xdr:sp macro="" textlink="">
      <xdr:nvSpPr>
        <xdr:cNvPr id="1089" name="Line 956"/>
        <xdr:cNvSpPr>
          <a:spLocks noChangeShapeType="1"/>
        </xdr:cNvSpPr>
      </xdr:nvSpPr>
      <xdr:spPr bwMode="auto">
        <a:xfrm flipH="1">
          <a:off x="4972050" y="16383000"/>
          <a:ext cx="57150" cy="352425"/>
        </a:xfrm>
        <a:prstGeom prst="line">
          <a:avLst/>
        </a:prstGeom>
        <a:noFill/>
        <a:ln w="9525">
          <a:solidFill>
            <a:srgbClr val="000000"/>
          </a:solidFill>
          <a:round/>
          <a:headEnd/>
          <a:tailEnd/>
        </a:ln>
      </xdr:spPr>
    </xdr:sp>
    <xdr:clientData/>
  </xdr:twoCellAnchor>
  <xdr:twoCellAnchor>
    <xdr:from>
      <xdr:col>3</xdr:col>
      <xdr:colOff>866775</xdr:colOff>
      <xdr:row>90</xdr:row>
      <xdr:rowOff>123825</xdr:rowOff>
    </xdr:from>
    <xdr:to>
      <xdr:col>4</xdr:col>
      <xdr:colOff>95250</xdr:colOff>
      <xdr:row>91</xdr:row>
      <xdr:rowOff>76200</xdr:rowOff>
    </xdr:to>
    <xdr:sp macro="" textlink="">
      <xdr:nvSpPr>
        <xdr:cNvPr id="1090" name="Line 957"/>
        <xdr:cNvSpPr>
          <a:spLocks noChangeShapeType="1"/>
        </xdr:cNvSpPr>
      </xdr:nvSpPr>
      <xdr:spPr bwMode="auto">
        <a:xfrm flipH="1">
          <a:off x="4181475" y="16221075"/>
          <a:ext cx="333375" cy="104775"/>
        </a:xfrm>
        <a:prstGeom prst="line">
          <a:avLst/>
        </a:prstGeom>
        <a:noFill/>
        <a:ln w="9525">
          <a:solidFill>
            <a:srgbClr val="000000"/>
          </a:solidFill>
          <a:round/>
          <a:headEnd/>
          <a:tailEnd/>
        </a:ln>
      </xdr:spPr>
    </xdr:sp>
    <xdr:clientData/>
  </xdr:twoCellAnchor>
  <xdr:twoCellAnchor>
    <xdr:from>
      <xdr:col>4</xdr:col>
      <xdr:colOff>1019175</xdr:colOff>
      <xdr:row>76</xdr:row>
      <xdr:rowOff>133350</xdr:rowOff>
    </xdr:from>
    <xdr:to>
      <xdr:col>5</xdr:col>
      <xdr:colOff>257175</xdr:colOff>
      <xdr:row>79</xdr:row>
      <xdr:rowOff>123825</xdr:rowOff>
    </xdr:to>
    <xdr:sp macro="" textlink="">
      <xdr:nvSpPr>
        <xdr:cNvPr id="1091" name="Line 958"/>
        <xdr:cNvSpPr>
          <a:spLocks noChangeShapeType="1"/>
        </xdr:cNvSpPr>
      </xdr:nvSpPr>
      <xdr:spPr bwMode="auto">
        <a:xfrm flipH="1">
          <a:off x="5438775" y="14039850"/>
          <a:ext cx="342900" cy="457200"/>
        </a:xfrm>
        <a:prstGeom prst="line">
          <a:avLst/>
        </a:prstGeom>
        <a:noFill/>
        <a:ln w="9525">
          <a:solidFill>
            <a:srgbClr val="000000"/>
          </a:solidFill>
          <a:round/>
          <a:headEnd/>
          <a:tailEnd/>
        </a:ln>
      </xdr:spPr>
    </xdr:sp>
    <xdr:clientData/>
  </xdr:twoCellAnchor>
  <xdr:twoCellAnchor>
    <xdr:from>
      <xdr:col>2</xdr:col>
      <xdr:colOff>342900</xdr:colOff>
      <xdr:row>71</xdr:row>
      <xdr:rowOff>47625</xdr:rowOff>
    </xdr:from>
    <xdr:to>
      <xdr:col>3</xdr:col>
      <xdr:colOff>714375</xdr:colOff>
      <xdr:row>72</xdr:row>
      <xdr:rowOff>66675</xdr:rowOff>
    </xdr:to>
    <xdr:sp macro="" textlink="" fLocksText="0">
      <xdr:nvSpPr>
        <xdr:cNvPr id="11129" name="Text Box 27"/>
        <xdr:cNvSpPr txBox="1">
          <a:spLocks noChangeArrowheads="1"/>
        </xdr:cNvSpPr>
      </xdr:nvSpPr>
      <xdr:spPr bwMode="auto">
        <a:xfrm>
          <a:off x="2552700" y="10963275"/>
          <a:ext cx="1476375" cy="180975"/>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19</a:t>
          </a:r>
          <a:r>
            <a:rPr lang="ja-JP" altLang="en-US" sz="1000" b="0" i="0" u="none" strike="noStrike" baseline="0">
              <a:solidFill>
                <a:srgbClr val="000000"/>
              </a:solidFill>
              <a:latin typeface="ＭＳ Ｐゴシック"/>
              <a:ea typeface="ＭＳ Ｐゴシック"/>
            </a:rPr>
            <a:t>年 商業統計調査</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3</xdr:col>
      <xdr:colOff>762000</xdr:colOff>
      <xdr:row>131</xdr:row>
      <xdr:rowOff>91108</xdr:rowOff>
    </xdr:from>
    <xdr:to>
      <xdr:col>5</xdr:col>
      <xdr:colOff>209964</xdr:colOff>
      <xdr:row>132</xdr:row>
      <xdr:rowOff>91109</xdr:rowOff>
    </xdr:to>
    <xdr:sp macro="" textlink="" fLocksText="0">
      <xdr:nvSpPr>
        <xdr:cNvPr id="11201" name="Text Box 30"/>
        <xdr:cNvSpPr txBox="1">
          <a:spLocks noChangeArrowheads="1"/>
        </xdr:cNvSpPr>
      </xdr:nvSpPr>
      <xdr:spPr bwMode="auto">
        <a:xfrm>
          <a:off x="4066761" y="19944521"/>
          <a:ext cx="1651138" cy="14908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323850</xdr:colOff>
      <xdr:row>162</xdr:row>
      <xdr:rowOff>9525</xdr:rowOff>
    </xdr:from>
    <xdr:to>
      <xdr:col>3</xdr:col>
      <xdr:colOff>876300</xdr:colOff>
      <xdr:row>163</xdr:row>
      <xdr:rowOff>66675</xdr:rowOff>
    </xdr:to>
    <xdr:sp macro="" textlink="" fLocksText="0">
      <xdr:nvSpPr>
        <xdr:cNvPr id="11202" name="Text Box 30"/>
        <xdr:cNvSpPr txBox="1">
          <a:spLocks noChangeArrowheads="1"/>
        </xdr:cNvSpPr>
      </xdr:nvSpPr>
      <xdr:spPr bwMode="auto">
        <a:xfrm>
          <a:off x="2533650" y="24926925"/>
          <a:ext cx="1657350" cy="209550"/>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114300</xdr:colOff>
      <xdr:row>56</xdr:row>
      <xdr:rowOff>66675</xdr:rowOff>
    </xdr:from>
    <xdr:to>
      <xdr:col>2</xdr:col>
      <xdr:colOff>314325</xdr:colOff>
      <xdr:row>56</xdr:row>
      <xdr:rowOff>190500</xdr:rowOff>
    </xdr:to>
    <xdr:sp macro="" textlink="">
      <xdr:nvSpPr>
        <xdr:cNvPr id="1095" name="Line 2451"/>
        <xdr:cNvSpPr>
          <a:spLocks noChangeShapeType="1"/>
        </xdr:cNvSpPr>
      </xdr:nvSpPr>
      <xdr:spPr bwMode="auto">
        <a:xfrm>
          <a:off x="2324100" y="10125075"/>
          <a:ext cx="200025" cy="123825"/>
        </a:xfrm>
        <a:prstGeom prst="line">
          <a:avLst/>
        </a:prstGeom>
        <a:noFill/>
        <a:ln w="9525">
          <a:solidFill>
            <a:srgbClr val="000000"/>
          </a:solidFill>
          <a:round/>
          <a:headEnd/>
          <a:tailEnd/>
        </a:ln>
      </xdr:spPr>
    </xdr:sp>
    <xdr:clientData/>
  </xdr:twoCellAnchor>
  <xdr:twoCellAnchor>
    <xdr:from>
      <xdr:col>3</xdr:col>
      <xdr:colOff>895350</xdr:colOff>
      <xdr:row>50</xdr:row>
      <xdr:rowOff>409575</xdr:rowOff>
    </xdr:from>
    <xdr:to>
      <xdr:col>4</xdr:col>
      <xdr:colOff>76200</xdr:colOff>
      <xdr:row>51</xdr:row>
      <xdr:rowOff>95250</xdr:rowOff>
    </xdr:to>
    <xdr:sp macro="" textlink="">
      <xdr:nvSpPr>
        <xdr:cNvPr id="72" name="Line 581"/>
        <xdr:cNvSpPr>
          <a:spLocks noChangeShapeType="1"/>
        </xdr:cNvSpPr>
      </xdr:nvSpPr>
      <xdr:spPr bwMode="auto">
        <a:xfrm>
          <a:off x="4210050" y="8277225"/>
          <a:ext cx="285750" cy="142875"/>
        </a:xfrm>
        <a:prstGeom prst="line">
          <a:avLst/>
        </a:prstGeom>
        <a:noFill/>
        <a:ln w="9525">
          <a:solidFill>
            <a:srgbClr val="000000"/>
          </a:solidFill>
          <a:round/>
          <a:headEnd/>
          <a:tailEnd/>
        </a:ln>
      </xdr:spPr>
    </xdr:sp>
    <xdr:clientData/>
  </xdr:twoCellAnchor>
</xdr:wsDr>
</file>

<file path=xl/drawings/drawing4.xml><?xml version="1.0" encoding="utf-8"?>
<c:userShapes xmlns:c="http://schemas.openxmlformats.org/drawingml/2006/chart">
  <cdr:relSizeAnchor xmlns:cdr="http://schemas.openxmlformats.org/drawingml/2006/chartDrawing">
    <cdr:from>
      <cdr:x>0.51765</cdr:x>
      <cdr:y>0.19709</cdr:y>
    </cdr:from>
    <cdr:to>
      <cdr:x>0.57647</cdr:x>
      <cdr:y>0.31018</cdr:y>
    </cdr:to>
    <cdr:sp macro="" textlink="">
      <cdr:nvSpPr>
        <cdr:cNvPr id="2" name="Line 578"/>
        <cdr:cNvSpPr>
          <a:spLocks xmlns:a="http://schemas.openxmlformats.org/drawingml/2006/main" noChangeShapeType="1"/>
        </cdr:cNvSpPr>
      </cdr:nvSpPr>
      <cdr:spPr bwMode="auto">
        <a:xfrm xmlns:a="http://schemas.openxmlformats.org/drawingml/2006/main" flipH="1">
          <a:off x="1676399" y="1162050"/>
          <a:ext cx="190499" cy="66675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0.18235</cdr:x>
      <cdr:y>0.38182</cdr:y>
    </cdr:from>
    <cdr:to>
      <cdr:x>0.24118</cdr:x>
      <cdr:y>0.40826</cdr:y>
    </cdr:to>
    <cdr:sp macro="" textlink="">
      <cdr:nvSpPr>
        <cdr:cNvPr id="5" name="直線コネクタ 4"/>
        <cdr:cNvSpPr/>
      </cdr:nvSpPr>
      <cdr:spPr bwMode="auto">
        <a:xfrm xmlns:a="http://schemas.openxmlformats.org/drawingml/2006/main">
          <a:off x="590550" y="2200275"/>
          <a:ext cx="190500" cy="1524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0.3432</cdr:x>
      <cdr:y>0.64887</cdr:y>
    </cdr:from>
    <cdr:to>
      <cdr:x>0.40533</cdr:x>
      <cdr:y>0.67476</cdr:y>
    </cdr:to>
    <cdr:sp macro="" textlink="">
      <cdr:nvSpPr>
        <cdr:cNvPr id="6" name="直線コネクタ 5"/>
        <cdr:cNvSpPr/>
      </cdr:nvSpPr>
      <cdr:spPr bwMode="auto">
        <a:xfrm xmlns:a="http://schemas.openxmlformats.org/drawingml/2006/main" flipV="1">
          <a:off x="1104900" y="3819525"/>
          <a:ext cx="200025" cy="1524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5.xml><?xml version="1.0" encoding="utf-8"?>
<c:userShapes xmlns:c="http://schemas.openxmlformats.org/drawingml/2006/chart">
  <cdr:relSizeAnchor xmlns:cdr="http://schemas.openxmlformats.org/drawingml/2006/chartDrawing">
    <cdr:from>
      <cdr:x>0.55215</cdr:x>
      <cdr:y>0.22602</cdr:y>
    </cdr:from>
    <cdr:to>
      <cdr:x>0.56135</cdr:x>
      <cdr:y>0.30894</cdr:y>
    </cdr:to>
    <cdr:sp macro="" textlink="">
      <cdr:nvSpPr>
        <cdr:cNvPr id="2" name="Line 581"/>
        <cdr:cNvSpPr>
          <a:spLocks xmlns:a="http://schemas.openxmlformats.org/drawingml/2006/main" noChangeShapeType="1"/>
        </cdr:cNvSpPr>
      </cdr:nvSpPr>
      <cdr:spPr bwMode="auto">
        <a:xfrm xmlns:a="http://schemas.openxmlformats.org/drawingml/2006/main" flipH="1">
          <a:off x="1714500" y="1323974"/>
          <a:ext cx="28575" cy="48577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sp>
  </cdr:relSizeAnchor>
</c:userShapes>
</file>

<file path=xl/drawings/drawing6.xml><?xml version="1.0" encoding="utf-8"?>
<c:userShapes xmlns:c="http://schemas.openxmlformats.org/drawingml/2006/chart">
  <cdr:relSizeAnchor xmlns:cdr="http://schemas.openxmlformats.org/drawingml/2006/chartDrawing">
    <cdr:from>
      <cdr:x>0.42848</cdr:x>
      <cdr:y>0.47314</cdr:y>
    </cdr:from>
    <cdr:to>
      <cdr:x>0.58673</cdr:x>
      <cdr:y>0.58634</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75402" y="1469186"/>
          <a:ext cx="507971" cy="35150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434</a:t>
          </a:r>
          <a:r>
            <a:rPr lang="ja-JP" altLang="en-US" sz="900" b="0" i="0" u="none" strike="noStrike" baseline="0">
              <a:solidFill>
                <a:srgbClr val="000000"/>
              </a:solidFill>
              <a:latin typeface="ＭＳ Ｐゴシック"/>
              <a:ea typeface="ＭＳ Ｐゴシック"/>
            </a:rPr>
            <a:t>店</a:t>
          </a:r>
        </a:p>
      </cdr:txBody>
    </cdr:sp>
  </cdr:relSizeAnchor>
  <cdr:relSizeAnchor xmlns:cdr="http://schemas.openxmlformats.org/drawingml/2006/chartDrawing">
    <cdr:from>
      <cdr:x>0.4285</cdr:x>
      <cdr:y>0.08945</cdr:y>
    </cdr:from>
    <cdr:to>
      <cdr:x>0.49852</cdr:x>
      <cdr:y>0.1411</cdr:y>
    </cdr:to>
    <cdr:sp macro="" textlink="">
      <cdr:nvSpPr>
        <cdr:cNvPr id="8194" name="Line 2"/>
        <cdr:cNvSpPr>
          <a:spLocks xmlns:a="http://schemas.openxmlformats.org/drawingml/2006/main" noChangeShapeType="1"/>
        </cdr:cNvSpPr>
      </cdr:nvSpPr>
      <cdr:spPr bwMode="auto">
        <a:xfrm xmlns:a="http://schemas.openxmlformats.org/drawingml/2006/main">
          <a:off x="1375453" y="277757"/>
          <a:ext cx="224747" cy="16039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0.52805</cdr:x>
      <cdr:y>0.08889</cdr:y>
    </cdr:from>
    <cdr:to>
      <cdr:x>0.61795</cdr:x>
      <cdr:y>0.16006</cdr:y>
    </cdr:to>
    <cdr:sp macro="" textlink="">
      <cdr:nvSpPr>
        <cdr:cNvPr id="287749" name="Line 2"/>
        <cdr:cNvSpPr>
          <a:spLocks xmlns:a="http://schemas.openxmlformats.org/drawingml/2006/main" noChangeShapeType="1"/>
        </cdr:cNvSpPr>
      </cdr:nvSpPr>
      <cdr:spPr bwMode="auto">
        <a:xfrm xmlns:a="http://schemas.openxmlformats.org/drawingml/2006/main" flipH="1">
          <a:off x="1733550" y="313406"/>
          <a:ext cx="261308" cy="248569"/>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0.43096</cdr:x>
      <cdr:y>0.50566</cdr:y>
    </cdr:from>
    <cdr:to>
      <cdr:x>0.60931</cdr:x>
      <cdr:y>0.62055</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91558" y="1478648"/>
          <a:ext cx="575887" cy="33595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14,132</a:t>
          </a:r>
          <a:r>
            <a:rPr lang="ja-JP" altLang="en-US" sz="800" b="0" i="0" u="none" strike="noStrike" baseline="0">
              <a:solidFill>
                <a:srgbClr val="000000"/>
              </a:solidFill>
              <a:latin typeface="ＭＳ Ｐゴシック"/>
              <a:ea typeface="ＭＳ Ｐゴシック"/>
            </a:rPr>
            <a:t>人</a:t>
          </a:r>
        </a:p>
      </cdr:txBody>
    </cdr:sp>
  </cdr:relSizeAnchor>
  <cdr:relSizeAnchor xmlns:cdr="http://schemas.openxmlformats.org/drawingml/2006/chartDrawing">
    <cdr:from>
      <cdr:x>0.23476</cdr:x>
      <cdr:y>0.2486</cdr:y>
    </cdr:from>
    <cdr:to>
      <cdr:x>0.2757</cdr:x>
      <cdr:y>0.29431</cdr:y>
    </cdr:to>
    <cdr:sp macro="" textlink="">
      <cdr:nvSpPr>
        <cdr:cNvPr id="9222" name="Line 6"/>
        <cdr:cNvSpPr>
          <a:spLocks xmlns:a="http://schemas.openxmlformats.org/drawingml/2006/main" noChangeShapeType="1"/>
        </cdr:cNvSpPr>
      </cdr:nvSpPr>
      <cdr:spPr bwMode="auto">
        <a:xfrm xmlns:a="http://schemas.openxmlformats.org/drawingml/2006/main">
          <a:off x="758033" y="726936"/>
          <a:ext cx="132194" cy="133664"/>
        </a:xfrm>
        <a:prstGeom xmlns:a="http://schemas.openxmlformats.org/drawingml/2006/main" prst="line">
          <a:avLst/>
        </a:prstGeom>
        <a:noFill xmlns:a="http://schemas.openxmlformats.org/drawingml/2006/main"/>
        <a:ln xmlns:a="http://schemas.openxmlformats.org/drawingml/2006/main" w="6350">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0.50122</cdr:x>
      <cdr:y>0.45906</cdr:y>
    </cdr:from>
    <cdr:to>
      <cdr:x>0.64415</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28232" y="1735901"/>
          <a:ext cx="492829" cy="4929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69</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ection/kikaku_section/&#32113;&#35336;&#20418;/&#20849;&#26377;/&#65308;&#32113;&#35336;&#12358;&#12425;&#12381;&#12360;&#65310;/&#24179;&#25104;&#65298;&#65301;&#24180;&#29256;&#32113;&#35336;&#12358;&#12425;&#12381;&#12360;/&#65320;25&#29256;&#12288;(&#26989;&#32773;&#25552;&#20986;&#29992;&#65289;/&#24046;&#12375;&#26367;&#12360;&#65288;3.20&#65289;/(3.20)&#24046;&#12375;&#26367;&#12360;&#299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9-"/>
      <sheetName val="-16-"/>
      <sheetName val="-17-"/>
      <sheetName val="-19-"/>
      <sheetName val="-21-"/>
      <sheetName val="-23--24-"/>
      <sheetName val="-29-"/>
      <sheetName val="-30-"/>
      <sheetName val="‐68‐"/>
      <sheetName val="‐74‐"/>
      <sheetName val="‐75‐"/>
      <sheetName val="‐85‐"/>
      <sheetName val="‐91‐"/>
      <sheetName val="-94白紙-"/>
      <sheetName val="‐96‐"/>
      <sheetName val="‐97‐"/>
      <sheetName val="‐109‐"/>
      <sheetName val="‐113‐"/>
      <sheetName val="‐120‐"/>
      <sheetName val="‐121‐"/>
      <sheetName val="‐132‐"/>
      <sheetName val="‐133‐"/>
      <sheetName val="‐134‐"/>
      <sheetName val="‐135‐"/>
      <sheetName val="‐136‐"/>
      <sheetName val="‐137‐"/>
      <sheetName val="‐138‐"/>
      <sheetName val="‐139‐"/>
      <sheetName val="‐143‐"/>
      <sheetName val="-146-"/>
      <sheetName val="-148-"/>
      <sheetName val="-155-(★白紙★ 見開き右側）"/>
      <sheetName val="-199-"/>
    </sheetNames>
    <sheetDataSet>
      <sheetData sheetId="0"/>
      <sheetData sheetId="1"/>
      <sheetData sheetId="2"/>
      <sheetData sheetId="3"/>
      <sheetData sheetId="4"/>
      <sheetData sheetId="5"/>
      <sheetData sheetId="6"/>
      <sheetData sheetId="7"/>
      <sheetData sheetId="8"/>
      <sheetData sheetId="9">
        <row r="31">
          <cell r="B31">
            <v>76</v>
          </cell>
          <cell r="C31">
            <v>2185</v>
          </cell>
        </row>
        <row r="32">
          <cell r="B32">
            <v>74</v>
          </cell>
          <cell r="C32">
            <v>2091</v>
          </cell>
        </row>
        <row r="33">
          <cell r="B33">
            <v>71</v>
          </cell>
          <cell r="C33">
            <v>2167</v>
          </cell>
        </row>
        <row r="34">
          <cell r="B34">
            <v>69</v>
          </cell>
          <cell r="C34">
            <v>2218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4"/>
  <sheetViews>
    <sheetView view="pageBreakPreview" topLeftCell="A28" zoomScaleNormal="100" zoomScaleSheetLayoutView="100" workbookViewId="0">
      <selection activeCell="F35" sqref="F35"/>
    </sheetView>
  </sheetViews>
  <sheetFormatPr defaultRowHeight="17.100000000000001" customHeight="1"/>
  <cols>
    <col min="1" max="1" width="1.7109375" style="16" customWidth="1"/>
    <col min="2" max="2" width="11.140625" style="16" customWidth="1"/>
    <col min="3" max="3" width="8.85546875" style="16" customWidth="1"/>
    <col min="4" max="4" width="7.85546875" style="16" customWidth="1"/>
    <col min="5" max="5" width="8.7109375" style="16" customWidth="1"/>
    <col min="6" max="6" width="9.140625" style="16"/>
    <col min="7" max="7" width="10.140625" style="16" customWidth="1"/>
    <col min="8" max="8" width="10.5703125" style="16" customWidth="1"/>
    <col min="9" max="9" width="9.7109375" style="16" customWidth="1"/>
    <col min="10" max="10" width="10.42578125" style="16" customWidth="1"/>
    <col min="11" max="11" width="10.28515625" style="16" customWidth="1"/>
    <col min="12" max="16384" width="9.140625" style="16"/>
  </cols>
  <sheetData>
    <row r="1" spans="1:14" ht="17.100000000000001" customHeight="1">
      <c r="B1" s="748" t="s">
        <v>13</v>
      </c>
      <c r="C1" s="748"/>
      <c r="D1" s="748"/>
      <c r="E1" s="748"/>
      <c r="F1" s="748"/>
      <c r="G1" s="748"/>
      <c r="H1" s="748"/>
      <c r="I1" s="748"/>
      <c r="J1" s="748"/>
      <c r="K1" s="748"/>
    </row>
    <row r="2" spans="1:14" ht="15" customHeight="1"/>
    <row r="3" spans="1:14" ht="15" customHeight="1">
      <c r="A3" s="749" t="s">
        <v>535</v>
      </c>
      <c r="B3" s="749"/>
      <c r="C3" s="749"/>
      <c r="D3" s="749"/>
      <c r="E3" s="749"/>
      <c r="F3" s="749"/>
      <c r="G3" s="749"/>
      <c r="H3" s="749"/>
      <c r="I3" s="749"/>
      <c r="J3" s="749"/>
      <c r="K3" s="749"/>
    </row>
    <row r="4" spans="1:14" ht="5.0999999999999996" customHeight="1">
      <c r="A4" s="3"/>
      <c r="B4" s="3"/>
      <c r="C4" s="3"/>
      <c r="D4" s="3"/>
      <c r="E4" s="3"/>
      <c r="F4" s="3"/>
      <c r="G4" s="3"/>
      <c r="H4" s="3"/>
      <c r="I4" s="3"/>
      <c r="J4" s="3"/>
      <c r="K4" s="3"/>
    </row>
    <row r="5" spans="1:14" ht="50.1" customHeight="1">
      <c r="A5" s="750" t="s">
        <v>493</v>
      </c>
      <c r="B5" s="750"/>
      <c r="C5" s="750"/>
      <c r="D5" s="750"/>
      <c r="E5" s="750"/>
      <c r="F5" s="750"/>
      <c r="G5" s="750"/>
      <c r="H5" s="750"/>
      <c r="I5" s="750"/>
      <c r="J5" s="750"/>
      <c r="K5" s="750"/>
    </row>
    <row r="6" spans="1:14" ht="45" customHeight="1">
      <c r="A6" s="750"/>
      <c r="B6" s="750"/>
      <c r="C6" s="750"/>
      <c r="D6" s="750"/>
      <c r="E6" s="750"/>
      <c r="F6" s="750"/>
      <c r="G6" s="750"/>
      <c r="H6" s="750"/>
      <c r="I6" s="750"/>
      <c r="J6" s="750"/>
      <c r="K6" s="750"/>
    </row>
    <row r="7" spans="1:14" ht="15" customHeight="1" thickBot="1">
      <c r="A7" s="16" t="s">
        <v>474</v>
      </c>
      <c r="K7" s="4" t="s">
        <v>14</v>
      </c>
    </row>
    <row r="8" spans="1:14" ht="22.5" customHeight="1">
      <c r="A8" s="751" t="s">
        <v>15</v>
      </c>
      <c r="B8" s="752"/>
      <c r="C8" s="757" t="s">
        <v>398</v>
      </c>
      <c r="D8" s="758"/>
      <c r="E8" s="759"/>
      <c r="F8" s="757" t="s">
        <v>397</v>
      </c>
      <c r="G8" s="758"/>
      <c r="H8" s="758"/>
      <c r="I8" s="755" t="s">
        <v>288</v>
      </c>
      <c r="J8" s="755"/>
      <c r="K8" s="756"/>
    </row>
    <row r="9" spans="1:14" ht="22.5" customHeight="1">
      <c r="A9" s="753"/>
      <c r="B9" s="754"/>
      <c r="C9" s="377" t="s">
        <v>402</v>
      </c>
      <c r="D9" s="677" t="s">
        <v>16</v>
      </c>
      <c r="E9" s="677" t="s">
        <v>17</v>
      </c>
      <c r="F9" s="377" t="s">
        <v>402</v>
      </c>
      <c r="G9" s="677" t="s">
        <v>16</v>
      </c>
      <c r="H9" s="685" t="s">
        <v>17</v>
      </c>
      <c r="I9" s="381" t="s">
        <v>402</v>
      </c>
      <c r="J9" s="530" t="s">
        <v>16</v>
      </c>
      <c r="K9" s="531" t="s">
        <v>17</v>
      </c>
    </row>
    <row r="10" spans="1:14" ht="18.75" customHeight="1">
      <c r="A10" s="762" t="s">
        <v>18</v>
      </c>
      <c r="B10" s="763"/>
      <c r="C10" s="384">
        <f t="shared" ref="C10:H10" si="0">SUM(C11:C12)</f>
        <v>71331</v>
      </c>
      <c r="D10" s="386">
        <f t="shared" si="0"/>
        <v>68543</v>
      </c>
      <c r="E10" s="378">
        <f t="shared" si="0"/>
        <v>517580</v>
      </c>
      <c r="F10" s="675">
        <f t="shared" si="0"/>
        <v>67284</v>
      </c>
      <c r="G10" s="8">
        <f t="shared" si="0"/>
        <v>62977</v>
      </c>
      <c r="H10" s="8">
        <f t="shared" si="0"/>
        <v>514802</v>
      </c>
      <c r="I10" s="10">
        <f t="shared" ref="I10:I23" si="1">F10-C10</f>
        <v>-4047</v>
      </c>
      <c r="J10" s="179">
        <f t="shared" ref="J10:J23" si="2">G10-D10</f>
        <v>-5566</v>
      </c>
      <c r="K10" s="180">
        <f t="shared" ref="K10:K23" si="3">H10-E10</f>
        <v>-2778</v>
      </c>
      <c r="M10" s="671"/>
      <c r="N10" s="137"/>
    </row>
    <row r="11" spans="1:14" s="3" customFormat="1" ht="17.100000000000001" customHeight="1">
      <c r="A11" s="760" t="s">
        <v>19</v>
      </c>
      <c r="B11" s="761"/>
      <c r="C11" s="385">
        <f t="shared" ref="C11:H11" si="4">SUM(C13:C23)</f>
        <v>56572</v>
      </c>
      <c r="D11" s="387">
        <f t="shared" si="4"/>
        <v>54276</v>
      </c>
      <c r="E11" s="379">
        <f t="shared" si="4"/>
        <v>413658</v>
      </c>
      <c r="F11" s="669">
        <f t="shared" si="4"/>
        <v>53451</v>
      </c>
      <c r="G11" s="10">
        <f t="shared" si="4"/>
        <v>49688</v>
      </c>
      <c r="H11" s="10">
        <f t="shared" si="4"/>
        <v>411493</v>
      </c>
      <c r="I11" s="10">
        <f t="shared" si="1"/>
        <v>-3121</v>
      </c>
      <c r="J11" s="10">
        <f t="shared" si="2"/>
        <v>-4588</v>
      </c>
      <c r="K11" s="181">
        <f t="shared" si="3"/>
        <v>-2165</v>
      </c>
      <c r="M11" s="671"/>
      <c r="N11" s="137"/>
    </row>
    <row r="12" spans="1:14" s="3" customFormat="1" ht="17.100000000000001" customHeight="1">
      <c r="A12" s="760" t="s">
        <v>20</v>
      </c>
      <c r="B12" s="761"/>
      <c r="C12" s="385">
        <v>14759</v>
      </c>
      <c r="D12" s="382">
        <v>14267</v>
      </c>
      <c r="E12" s="380">
        <v>103922</v>
      </c>
      <c r="F12" s="10">
        <v>13833</v>
      </c>
      <c r="G12" s="10">
        <v>13289</v>
      </c>
      <c r="H12" s="10">
        <v>103309</v>
      </c>
      <c r="I12" s="10">
        <f t="shared" si="1"/>
        <v>-926</v>
      </c>
      <c r="J12" s="10">
        <f t="shared" si="2"/>
        <v>-978</v>
      </c>
      <c r="K12" s="181">
        <f t="shared" si="3"/>
        <v>-613</v>
      </c>
      <c r="M12" s="671"/>
      <c r="N12" s="137"/>
    </row>
    <row r="13" spans="1:14" ht="17.100000000000001" customHeight="1">
      <c r="A13" s="536"/>
      <c r="B13" s="699" t="s">
        <v>536</v>
      </c>
      <c r="C13" s="532">
        <v>20601</v>
      </c>
      <c r="D13" s="383">
        <v>19596</v>
      </c>
      <c r="E13" s="11">
        <v>154196</v>
      </c>
      <c r="F13" s="11">
        <v>19129</v>
      </c>
      <c r="G13" s="11">
        <v>17287</v>
      </c>
      <c r="H13" s="11">
        <v>149325</v>
      </c>
      <c r="I13" s="11">
        <f t="shared" si="1"/>
        <v>-1472</v>
      </c>
      <c r="J13" s="11">
        <f t="shared" si="2"/>
        <v>-2309</v>
      </c>
      <c r="K13" s="533">
        <f t="shared" si="3"/>
        <v>-4871</v>
      </c>
      <c r="M13" s="12"/>
      <c r="N13" s="13"/>
    </row>
    <row r="14" spans="1:14" ht="17.100000000000001" customHeight="1">
      <c r="A14" s="536"/>
      <c r="B14" s="699" t="s">
        <v>537</v>
      </c>
      <c r="C14" s="532">
        <v>4133</v>
      </c>
      <c r="D14" s="383">
        <v>3928</v>
      </c>
      <c r="E14" s="11">
        <v>29130</v>
      </c>
      <c r="F14" s="11">
        <v>3901</v>
      </c>
      <c r="G14" s="11">
        <v>3566</v>
      </c>
      <c r="H14" s="11">
        <v>29300</v>
      </c>
      <c r="I14" s="11">
        <f t="shared" si="1"/>
        <v>-232</v>
      </c>
      <c r="J14" s="11">
        <f t="shared" si="2"/>
        <v>-362</v>
      </c>
      <c r="K14" s="533">
        <f>H14-E14</f>
        <v>170</v>
      </c>
      <c r="M14" s="671"/>
      <c r="N14" s="137"/>
    </row>
    <row r="15" spans="1:14" ht="17.100000000000001" customHeight="1">
      <c r="A15" s="536"/>
      <c r="B15" s="699" t="s">
        <v>538</v>
      </c>
      <c r="C15" s="532">
        <v>3206</v>
      </c>
      <c r="D15" s="383">
        <v>3098</v>
      </c>
      <c r="E15" s="11">
        <v>19167</v>
      </c>
      <c r="F15" s="11">
        <v>3092</v>
      </c>
      <c r="G15" s="11">
        <v>2937</v>
      </c>
      <c r="H15" s="11">
        <v>18646</v>
      </c>
      <c r="I15" s="11">
        <f t="shared" si="1"/>
        <v>-114</v>
      </c>
      <c r="J15" s="11">
        <f t="shared" si="2"/>
        <v>-161</v>
      </c>
      <c r="K15" s="533">
        <f t="shared" si="3"/>
        <v>-521</v>
      </c>
      <c r="M15" s="671"/>
      <c r="N15" s="137"/>
    </row>
    <row r="16" spans="1:14" ht="17.100000000000001" customHeight="1">
      <c r="A16" s="536"/>
      <c r="B16" s="673" t="s">
        <v>539</v>
      </c>
      <c r="C16" s="385">
        <v>5405</v>
      </c>
      <c r="D16" s="380">
        <v>5238</v>
      </c>
      <c r="E16" s="10">
        <v>53249</v>
      </c>
      <c r="F16" s="10">
        <v>5231</v>
      </c>
      <c r="G16" s="10">
        <v>4840</v>
      </c>
      <c r="H16" s="10">
        <v>53339</v>
      </c>
      <c r="I16" s="10">
        <f t="shared" si="1"/>
        <v>-174</v>
      </c>
      <c r="J16" s="10">
        <f t="shared" si="2"/>
        <v>-398</v>
      </c>
      <c r="K16" s="181">
        <f t="shared" si="3"/>
        <v>90</v>
      </c>
      <c r="M16" s="671"/>
      <c r="N16" s="137"/>
    </row>
    <row r="17" spans="1:14" ht="17.100000000000001" customHeight="1">
      <c r="A17" s="536"/>
      <c r="B17" s="699" t="s">
        <v>540</v>
      </c>
      <c r="C17" s="532">
        <v>2993</v>
      </c>
      <c r="D17" s="383">
        <v>2910</v>
      </c>
      <c r="E17" s="11">
        <v>22717</v>
      </c>
      <c r="F17" s="11">
        <v>2875</v>
      </c>
      <c r="G17" s="11">
        <v>2722</v>
      </c>
      <c r="H17" s="11">
        <v>21859</v>
      </c>
      <c r="I17" s="11">
        <f t="shared" si="1"/>
        <v>-118</v>
      </c>
      <c r="J17" s="11">
        <f t="shared" si="2"/>
        <v>-188</v>
      </c>
      <c r="K17" s="533">
        <f t="shared" si="3"/>
        <v>-858</v>
      </c>
      <c r="M17" s="671"/>
      <c r="N17" s="137"/>
    </row>
    <row r="18" spans="1:14" ht="17.100000000000001" customHeight="1">
      <c r="A18" s="536"/>
      <c r="B18" s="699" t="s">
        <v>541</v>
      </c>
      <c r="C18" s="532">
        <v>2548</v>
      </c>
      <c r="D18" s="383">
        <v>2492</v>
      </c>
      <c r="E18" s="11">
        <v>18422</v>
      </c>
      <c r="F18" s="11">
        <v>2415</v>
      </c>
      <c r="G18" s="11">
        <v>2340</v>
      </c>
      <c r="H18" s="11">
        <v>19879</v>
      </c>
      <c r="I18" s="11">
        <f t="shared" si="1"/>
        <v>-133</v>
      </c>
      <c r="J18" s="11">
        <f t="shared" si="2"/>
        <v>-152</v>
      </c>
      <c r="K18" s="533">
        <f>H18-E18</f>
        <v>1457</v>
      </c>
      <c r="M18" s="671"/>
      <c r="N18" s="137"/>
    </row>
    <row r="19" spans="1:14" s="3" customFormat="1" ht="17.100000000000001" customHeight="1">
      <c r="A19" s="293"/>
      <c r="B19" s="699" t="s">
        <v>542</v>
      </c>
      <c r="C19" s="532">
        <v>6354</v>
      </c>
      <c r="D19" s="383">
        <v>6054</v>
      </c>
      <c r="E19" s="11">
        <v>44506</v>
      </c>
      <c r="F19" s="11">
        <v>5888</v>
      </c>
      <c r="G19" s="11">
        <v>5459</v>
      </c>
      <c r="H19" s="11">
        <v>43231</v>
      </c>
      <c r="I19" s="11">
        <f t="shared" si="1"/>
        <v>-466</v>
      </c>
      <c r="J19" s="11">
        <f t="shared" si="2"/>
        <v>-595</v>
      </c>
      <c r="K19" s="533">
        <f t="shared" si="3"/>
        <v>-1275</v>
      </c>
      <c r="M19" s="671"/>
      <c r="N19" s="137"/>
    </row>
    <row r="20" spans="1:14" ht="17.100000000000001" customHeight="1">
      <c r="A20" s="536"/>
      <c r="B20" s="699" t="s">
        <v>543</v>
      </c>
      <c r="C20" s="532">
        <v>2094</v>
      </c>
      <c r="D20" s="383">
        <v>1948</v>
      </c>
      <c r="E20" s="11">
        <v>16569</v>
      </c>
      <c r="F20" s="11">
        <v>2150</v>
      </c>
      <c r="G20" s="11">
        <v>2082</v>
      </c>
      <c r="H20" s="11">
        <v>19717</v>
      </c>
      <c r="I20" s="11">
        <f t="shared" si="1"/>
        <v>56</v>
      </c>
      <c r="J20" s="11">
        <f t="shared" si="2"/>
        <v>134</v>
      </c>
      <c r="K20" s="533">
        <f>H20-E20</f>
        <v>3148</v>
      </c>
      <c r="M20" s="671"/>
      <c r="N20" s="137"/>
    </row>
    <row r="21" spans="1:14" ht="17.100000000000001" customHeight="1">
      <c r="A21" s="536"/>
      <c r="B21" s="699" t="s">
        <v>544</v>
      </c>
      <c r="C21" s="532">
        <v>4721</v>
      </c>
      <c r="D21" s="383">
        <v>4589</v>
      </c>
      <c r="E21" s="11">
        <v>30322</v>
      </c>
      <c r="F21" s="11">
        <v>4611</v>
      </c>
      <c r="G21" s="11">
        <v>4426</v>
      </c>
      <c r="H21" s="11">
        <v>31586</v>
      </c>
      <c r="I21" s="11">
        <f t="shared" si="1"/>
        <v>-110</v>
      </c>
      <c r="J21" s="11">
        <f t="shared" si="2"/>
        <v>-163</v>
      </c>
      <c r="K21" s="533">
        <f>H21-E21</f>
        <v>1264</v>
      </c>
    </row>
    <row r="22" spans="1:14" ht="20.25" customHeight="1">
      <c r="A22" s="536"/>
      <c r="B22" s="699" t="s">
        <v>545</v>
      </c>
      <c r="C22" s="532">
        <v>3173</v>
      </c>
      <c r="D22" s="383">
        <v>3103</v>
      </c>
      <c r="E22" s="11">
        <v>17508</v>
      </c>
      <c r="F22" s="11">
        <v>2876</v>
      </c>
      <c r="G22" s="11">
        <v>2784</v>
      </c>
      <c r="H22" s="11">
        <v>16732</v>
      </c>
      <c r="I22" s="11">
        <f t="shared" si="1"/>
        <v>-297</v>
      </c>
      <c r="J22" s="11">
        <f t="shared" si="2"/>
        <v>-319</v>
      </c>
      <c r="K22" s="533">
        <f t="shared" si="3"/>
        <v>-776</v>
      </c>
    </row>
    <row r="23" spans="1:14" ht="20.25" customHeight="1" thickBot="1">
      <c r="A23" s="537"/>
      <c r="B23" s="538" t="s">
        <v>546</v>
      </c>
      <c r="C23" s="615">
        <v>1344</v>
      </c>
      <c r="D23" s="616">
        <v>1320</v>
      </c>
      <c r="E23" s="534">
        <v>7872</v>
      </c>
      <c r="F23" s="534">
        <v>1283</v>
      </c>
      <c r="G23" s="534">
        <v>1245</v>
      </c>
      <c r="H23" s="534">
        <v>7879</v>
      </c>
      <c r="I23" s="534">
        <f t="shared" si="1"/>
        <v>-61</v>
      </c>
      <c r="J23" s="534">
        <f t="shared" si="2"/>
        <v>-75</v>
      </c>
      <c r="K23" s="535">
        <f t="shared" si="3"/>
        <v>7</v>
      </c>
    </row>
    <row r="24" spans="1:14" ht="15" customHeight="1">
      <c r="A24" s="745" t="s">
        <v>401</v>
      </c>
      <c r="B24" s="745"/>
      <c r="C24" s="745"/>
      <c r="D24" s="745"/>
      <c r="E24" s="745"/>
      <c r="F24" s="745"/>
      <c r="G24" s="745"/>
      <c r="H24" s="768" t="s">
        <v>399</v>
      </c>
      <c r="I24" s="768"/>
      <c r="J24" s="768"/>
      <c r="K24" s="768"/>
    </row>
    <row r="25" spans="1:14" ht="15" customHeight="1">
      <c r="B25" s="745"/>
      <c r="C25" s="745"/>
      <c r="D25" s="745"/>
      <c r="E25" s="745"/>
      <c r="F25" s="745"/>
      <c r="G25" s="745"/>
      <c r="H25" s="768" t="s">
        <v>400</v>
      </c>
      <c r="I25" s="768"/>
      <c r="J25" s="768"/>
      <c r="K25" s="768"/>
    </row>
    <row r="26" spans="1:14" ht="15" customHeight="1">
      <c r="B26" s="25"/>
      <c r="C26" s="25"/>
      <c r="D26" s="25"/>
      <c r="E26" s="25"/>
      <c r="F26" s="25"/>
      <c r="G26" s="25"/>
      <c r="K26" s="4"/>
    </row>
    <row r="27" spans="1:14" ht="15" customHeight="1" thickBot="1">
      <c r="A27" s="16" t="s">
        <v>547</v>
      </c>
      <c r="K27" s="4" t="s">
        <v>14</v>
      </c>
    </row>
    <row r="28" spans="1:14" ht="22.5" customHeight="1">
      <c r="A28" s="751" t="s">
        <v>15</v>
      </c>
      <c r="B28" s="764"/>
      <c r="C28" s="771" t="s">
        <v>403</v>
      </c>
      <c r="D28" s="772"/>
      <c r="E28" s="773"/>
      <c r="F28" s="772" t="s">
        <v>21</v>
      </c>
      <c r="G28" s="774"/>
      <c r="H28" s="775" t="s">
        <v>22</v>
      </c>
      <c r="I28" s="774"/>
      <c r="J28" s="769" t="s">
        <v>23</v>
      </c>
      <c r="K28" s="770"/>
    </row>
    <row r="29" spans="1:14" ht="22.5" customHeight="1">
      <c r="A29" s="753"/>
      <c r="B29" s="765"/>
      <c r="C29" s="714" t="s">
        <v>16</v>
      </c>
      <c r="D29" s="776" t="s">
        <v>17</v>
      </c>
      <c r="E29" s="777"/>
      <c r="F29" s="376" t="s">
        <v>16</v>
      </c>
      <c r="G29" s="677" t="s">
        <v>17</v>
      </c>
      <c r="H29" s="677" t="s">
        <v>16</v>
      </c>
      <c r="I29" s="677" t="s">
        <v>17</v>
      </c>
      <c r="J29" s="677" t="s">
        <v>16</v>
      </c>
      <c r="K29" s="290" t="s">
        <v>17</v>
      </c>
    </row>
    <row r="30" spans="1:14" ht="15" customHeight="1">
      <c r="A30" s="762" t="s">
        <v>18</v>
      </c>
      <c r="B30" s="763"/>
      <c r="C30" s="715">
        <f>SUM(C31:C32)</f>
        <v>49969</v>
      </c>
      <c r="D30" s="766">
        <f t="shared" ref="D30:K30" si="5">SUM(D31:D32)</f>
        <v>411197</v>
      </c>
      <c r="E30" s="767"/>
      <c r="F30" s="287">
        <f>SUM(F31:F32)</f>
        <v>53438</v>
      </c>
      <c r="G30" s="287">
        <f t="shared" si="5"/>
        <v>266187</v>
      </c>
      <c r="H30" s="287">
        <f t="shared" si="5"/>
        <v>2631</v>
      </c>
      <c r="I30" s="287">
        <f>SUM(I31:I32)</f>
        <v>83465</v>
      </c>
      <c r="J30" s="287">
        <f t="shared" si="5"/>
        <v>11573</v>
      </c>
      <c r="K30" s="291">
        <f t="shared" si="5"/>
        <v>165474</v>
      </c>
    </row>
    <row r="31" spans="1:14" ht="15" customHeight="1">
      <c r="A31" s="760" t="s">
        <v>19</v>
      </c>
      <c r="B31" s="761"/>
      <c r="C31" s="716">
        <f>SUM(C33:C43)</f>
        <v>39139</v>
      </c>
      <c r="D31" s="743">
        <f>SUM(D33:D43)</f>
        <v>325661</v>
      </c>
      <c r="E31" s="744"/>
      <c r="F31" s="288">
        <f t="shared" ref="F31:K31" si="6">SUM(F33:F43)</f>
        <v>42090</v>
      </c>
      <c r="G31" s="288">
        <f t="shared" si="6"/>
        <v>210944</v>
      </c>
      <c r="H31" s="288">
        <f t="shared" si="6"/>
        <v>2178</v>
      </c>
      <c r="I31" s="288">
        <f t="shared" si="6"/>
        <v>68601</v>
      </c>
      <c r="J31" s="288">
        <f t="shared" si="6"/>
        <v>9392</v>
      </c>
      <c r="K31" s="292">
        <f t="shared" si="6"/>
        <v>132430</v>
      </c>
    </row>
    <row r="32" spans="1:14" ht="15" customHeight="1">
      <c r="A32" s="760" t="s">
        <v>20</v>
      </c>
      <c r="B32" s="761"/>
      <c r="C32" s="716">
        <v>10830</v>
      </c>
      <c r="D32" s="743">
        <v>85536</v>
      </c>
      <c r="E32" s="744"/>
      <c r="F32" s="288">
        <v>11348</v>
      </c>
      <c r="G32" s="288">
        <v>55243</v>
      </c>
      <c r="H32" s="288">
        <v>453</v>
      </c>
      <c r="I32" s="288">
        <v>14864</v>
      </c>
      <c r="J32" s="288">
        <v>2181</v>
      </c>
      <c r="K32" s="292">
        <v>33044</v>
      </c>
    </row>
    <row r="33" spans="1:11" ht="15" customHeight="1">
      <c r="A33" s="536"/>
      <c r="B33" s="699" t="s">
        <v>536</v>
      </c>
      <c r="C33" s="717">
        <v>13059</v>
      </c>
      <c r="D33" s="746">
        <v>116299</v>
      </c>
      <c r="E33" s="747"/>
      <c r="F33" s="289">
        <v>14518</v>
      </c>
      <c r="G33" s="289">
        <v>70128</v>
      </c>
      <c r="H33" s="289">
        <v>969</v>
      </c>
      <c r="I33" s="289">
        <v>29347</v>
      </c>
      <c r="J33" s="289">
        <v>3937</v>
      </c>
      <c r="K33" s="294">
        <v>54218</v>
      </c>
    </row>
    <row r="34" spans="1:11" ht="15" customHeight="1">
      <c r="A34" s="536"/>
      <c r="B34" s="699" t="s">
        <v>537</v>
      </c>
      <c r="C34" s="717">
        <v>2800</v>
      </c>
      <c r="D34" s="746">
        <v>22483</v>
      </c>
      <c r="E34" s="747"/>
      <c r="F34" s="289">
        <v>3134</v>
      </c>
      <c r="G34" s="289">
        <v>15491</v>
      </c>
      <c r="H34" s="289">
        <v>177</v>
      </c>
      <c r="I34" s="289">
        <v>5207</v>
      </c>
      <c r="J34" s="289">
        <v>583</v>
      </c>
      <c r="K34" s="294">
        <v>8341</v>
      </c>
    </row>
    <row r="35" spans="1:11" ht="15" customHeight="1">
      <c r="A35" s="536"/>
      <c r="B35" s="699" t="s">
        <v>538</v>
      </c>
      <c r="C35" s="717">
        <v>2588</v>
      </c>
      <c r="D35" s="746">
        <v>15465</v>
      </c>
      <c r="E35" s="747"/>
      <c r="F35" s="289">
        <v>2529</v>
      </c>
      <c r="G35" s="289">
        <v>12009</v>
      </c>
      <c r="H35" s="289">
        <v>85</v>
      </c>
      <c r="I35" s="289">
        <v>1553</v>
      </c>
      <c r="J35" s="289">
        <v>470</v>
      </c>
      <c r="K35" s="294">
        <v>5574</v>
      </c>
    </row>
    <row r="36" spans="1:11" ht="15" customHeight="1">
      <c r="A36" s="536"/>
      <c r="B36" s="673" t="s">
        <v>548</v>
      </c>
      <c r="C36" s="716">
        <v>3717</v>
      </c>
      <c r="D36" s="743">
        <v>43857</v>
      </c>
      <c r="E36" s="744"/>
      <c r="F36" s="288">
        <v>3904</v>
      </c>
      <c r="G36" s="288">
        <v>23740</v>
      </c>
      <c r="H36" s="288">
        <v>304</v>
      </c>
      <c r="I36" s="288">
        <v>14209</v>
      </c>
      <c r="J36" s="288">
        <v>965</v>
      </c>
      <c r="K36" s="292">
        <v>15114</v>
      </c>
    </row>
    <row r="37" spans="1:11" ht="15" customHeight="1">
      <c r="A37" s="536"/>
      <c r="B37" s="699" t="s">
        <v>549</v>
      </c>
      <c r="C37" s="717">
        <v>2142</v>
      </c>
      <c r="D37" s="746">
        <v>17128</v>
      </c>
      <c r="E37" s="747"/>
      <c r="F37" s="289">
        <v>2182</v>
      </c>
      <c r="G37" s="289">
        <v>10890</v>
      </c>
      <c r="H37" s="289">
        <v>80</v>
      </c>
      <c r="I37" s="289">
        <v>3577</v>
      </c>
      <c r="J37" s="289">
        <v>566</v>
      </c>
      <c r="K37" s="294">
        <v>8047</v>
      </c>
    </row>
    <row r="38" spans="1:11" ht="15" customHeight="1">
      <c r="A38" s="536"/>
      <c r="B38" s="699" t="s">
        <v>550</v>
      </c>
      <c r="C38" s="717">
        <v>2044</v>
      </c>
      <c r="D38" s="746">
        <v>16728</v>
      </c>
      <c r="E38" s="747"/>
      <c r="F38" s="289">
        <v>2056</v>
      </c>
      <c r="G38" s="289">
        <v>11596</v>
      </c>
      <c r="H38" s="289">
        <v>68</v>
      </c>
      <c r="I38" s="289">
        <v>1717</v>
      </c>
      <c r="J38" s="289">
        <v>351</v>
      </c>
      <c r="K38" s="294">
        <v>5070</v>
      </c>
    </row>
    <row r="39" spans="1:11" ht="15" customHeight="1">
      <c r="A39" s="293"/>
      <c r="B39" s="699" t="s">
        <v>551</v>
      </c>
      <c r="C39" s="717">
        <v>3994</v>
      </c>
      <c r="D39" s="746">
        <v>32637</v>
      </c>
      <c r="E39" s="747"/>
      <c r="F39" s="289">
        <v>4872</v>
      </c>
      <c r="G39" s="289">
        <v>25231</v>
      </c>
      <c r="H39" s="289">
        <v>182</v>
      </c>
      <c r="I39" s="289">
        <v>5592</v>
      </c>
      <c r="J39" s="289">
        <v>906</v>
      </c>
      <c r="K39" s="294">
        <v>13399</v>
      </c>
    </row>
    <row r="40" spans="1:11" ht="15" customHeight="1">
      <c r="A40" s="536"/>
      <c r="B40" s="699" t="s">
        <v>552</v>
      </c>
      <c r="C40" s="717">
        <v>1653</v>
      </c>
      <c r="D40" s="746">
        <v>14332</v>
      </c>
      <c r="E40" s="747"/>
      <c r="F40" s="289">
        <v>1418</v>
      </c>
      <c r="G40" s="289">
        <v>7607</v>
      </c>
      <c r="H40" s="289">
        <v>93</v>
      </c>
      <c r="I40" s="289">
        <v>2739</v>
      </c>
      <c r="J40" s="289">
        <v>430</v>
      </c>
      <c r="K40" s="294">
        <v>6194</v>
      </c>
    </row>
    <row r="41" spans="1:11" ht="15" customHeight="1">
      <c r="A41" s="536"/>
      <c r="B41" s="699" t="s">
        <v>553</v>
      </c>
      <c r="C41" s="717">
        <v>3569</v>
      </c>
      <c r="D41" s="746">
        <v>25009</v>
      </c>
      <c r="E41" s="747"/>
      <c r="F41" s="289">
        <v>3745</v>
      </c>
      <c r="G41" s="289">
        <v>17850</v>
      </c>
      <c r="H41" s="289">
        <v>98</v>
      </c>
      <c r="I41" s="289">
        <v>2195</v>
      </c>
      <c r="J41" s="289">
        <v>650</v>
      </c>
      <c r="K41" s="294">
        <v>10074</v>
      </c>
    </row>
    <row r="42" spans="1:11" ht="15" customHeight="1">
      <c r="A42" s="536"/>
      <c r="B42" s="699" t="s">
        <v>554</v>
      </c>
      <c r="C42" s="717">
        <v>2460</v>
      </c>
      <c r="D42" s="746">
        <v>14706</v>
      </c>
      <c r="E42" s="747"/>
      <c r="F42" s="289">
        <v>2629</v>
      </c>
      <c r="G42" s="289">
        <v>11526</v>
      </c>
      <c r="H42" s="289">
        <v>78</v>
      </c>
      <c r="I42" s="289">
        <v>1358</v>
      </c>
      <c r="J42" s="289">
        <v>387</v>
      </c>
      <c r="K42" s="294">
        <v>4591</v>
      </c>
    </row>
    <row r="43" spans="1:11" ht="15" customHeight="1" thickBot="1">
      <c r="A43" s="537"/>
      <c r="B43" s="538" t="s">
        <v>555</v>
      </c>
      <c r="C43" s="718">
        <v>1113</v>
      </c>
      <c r="D43" s="778">
        <v>7017</v>
      </c>
      <c r="E43" s="779"/>
      <c r="F43" s="539">
        <v>1103</v>
      </c>
      <c r="G43" s="539">
        <v>4876</v>
      </c>
      <c r="H43" s="539">
        <v>44</v>
      </c>
      <c r="I43" s="539">
        <v>1107</v>
      </c>
      <c r="J43" s="539">
        <v>147</v>
      </c>
      <c r="K43" s="540">
        <v>1808</v>
      </c>
    </row>
    <row r="44" spans="1:11" ht="15" customHeight="1">
      <c r="B44" s="16" t="s">
        <v>405</v>
      </c>
      <c r="K44" s="4" t="s">
        <v>404</v>
      </c>
    </row>
  </sheetData>
  <sheetProtection selectLockedCells="1" selectUnlockedCells="1"/>
  <mergeCells count="37">
    <mergeCell ref="D34:E34"/>
    <mergeCell ref="D35:E35"/>
    <mergeCell ref="D36:E36"/>
    <mergeCell ref="D37:E37"/>
    <mergeCell ref="D43:E43"/>
    <mergeCell ref="D39:E39"/>
    <mergeCell ref="D40:E40"/>
    <mergeCell ref="D41:E41"/>
    <mergeCell ref="D42:E42"/>
    <mergeCell ref="D38:E38"/>
    <mergeCell ref="A31:B31"/>
    <mergeCell ref="A28:B29"/>
    <mergeCell ref="D30:E30"/>
    <mergeCell ref="D31:E31"/>
    <mergeCell ref="H24:K24"/>
    <mergeCell ref="H25:K25"/>
    <mergeCell ref="J28:K28"/>
    <mergeCell ref="C28:E28"/>
    <mergeCell ref="F28:G28"/>
    <mergeCell ref="H28:I28"/>
    <mergeCell ref="D29:E29"/>
    <mergeCell ref="D32:E32"/>
    <mergeCell ref="B25:G25"/>
    <mergeCell ref="D33:E33"/>
    <mergeCell ref="B1:K1"/>
    <mergeCell ref="A3:K3"/>
    <mergeCell ref="A5:K6"/>
    <mergeCell ref="A8:B9"/>
    <mergeCell ref="I8:K8"/>
    <mergeCell ref="F8:H8"/>
    <mergeCell ref="C8:E8"/>
    <mergeCell ref="A32:B32"/>
    <mergeCell ref="A12:B12"/>
    <mergeCell ref="A11:B11"/>
    <mergeCell ref="A10:B10"/>
    <mergeCell ref="A24:G24"/>
    <mergeCell ref="A30:B30"/>
  </mergeCells>
  <phoneticPr fontId="18"/>
  <printOptions horizontalCentered="1"/>
  <pageMargins left="0.59055118110236227" right="0.59055118110236227" top="0.59055118110236227" bottom="0.59055118110236227" header="0.39370078740157483" footer="0.39370078740157483"/>
  <pageSetup paperSize="9" firstPageNumber="63" orientation="portrait" useFirstPageNumber="1" horizontalDpi="300" verticalDpi="300" r:id="rId1"/>
  <headerFooter scaleWithDoc="0" alignWithMargins="0">
    <oddHeader>&amp;R事業所</oddHeader>
    <oddFooter>&amp;C&amp;11－&amp;12&amp;P&amp;11－</oddFooter>
  </headerFooter>
</worksheet>
</file>

<file path=xl/worksheets/sheet10.xml><?xml version="1.0" encoding="utf-8"?>
<worksheet xmlns="http://schemas.openxmlformats.org/spreadsheetml/2006/main" xmlns:r="http://schemas.openxmlformats.org/officeDocument/2006/relationships">
  <dimension ref="A1:L26"/>
  <sheetViews>
    <sheetView view="pageBreakPreview" topLeftCell="A19" zoomScaleNormal="75" zoomScaleSheetLayoutView="100" workbookViewId="0">
      <selection sqref="A1:XFD1048576"/>
    </sheetView>
  </sheetViews>
  <sheetFormatPr defaultRowHeight="24.95" customHeight="1"/>
  <cols>
    <col min="1" max="1" width="16" style="26" customWidth="1"/>
    <col min="2" max="2" width="1.42578125" style="26" customWidth="1"/>
    <col min="3" max="3" width="18.85546875" style="26" customWidth="1"/>
    <col min="4" max="4" width="1.42578125" style="26" customWidth="1"/>
    <col min="5" max="7" width="20.7109375" style="26" customWidth="1"/>
    <col min="8" max="11" width="25" style="121" customWidth="1"/>
    <col min="12" max="16384" width="9.140625" style="26"/>
  </cols>
  <sheetData>
    <row r="1" spans="1:12" ht="5.0999999999999996" customHeight="1"/>
    <row r="2" spans="1:12" ht="15" customHeight="1">
      <c r="A2" s="122" t="s">
        <v>163</v>
      </c>
      <c r="B2" s="122"/>
      <c r="C2" s="16"/>
      <c r="D2" s="16"/>
      <c r="E2" s="16"/>
      <c r="F2" s="16"/>
      <c r="G2" s="16"/>
      <c r="K2" s="695" t="s">
        <v>164</v>
      </c>
      <c r="L2" s="16"/>
    </row>
    <row r="3" spans="1:12" ht="24" customHeight="1">
      <c r="A3" s="833" t="s">
        <v>148</v>
      </c>
      <c r="B3" s="833"/>
      <c r="C3" s="833"/>
      <c r="D3" s="833"/>
      <c r="E3" s="955" t="s">
        <v>25</v>
      </c>
      <c r="F3" s="835" t="s">
        <v>139</v>
      </c>
      <c r="G3" s="700" t="s">
        <v>165</v>
      </c>
      <c r="H3" s="838" t="s">
        <v>166</v>
      </c>
      <c r="I3" s="221" t="s">
        <v>167</v>
      </c>
      <c r="J3" s="222" t="s">
        <v>168</v>
      </c>
      <c r="K3" s="770" t="s">
        <v>169</v>
      </c>
      <c r="L3" s="138"/>
    </row>
    <row r="4" spans="1:12" ht="24" customHeight="1">
      <c r="A4" s="833"/>
      <c r="B4" s="833"/>
      <c r="C4" s="833"/>
      <c r="D4" s="833"/>
      <c r="E4" s="955"/>
      <c r="F4" s="835"/>
      <c r="G4" s="689" t="s">
        <v>170</v>
      </c>
      <c r="H4" s="835"/>
      <c r="I4" s="689" t="s">
        <v>171</v>
      </c>
      <c r="J4" s="123" t="s">
        <v>172</v>
      </c>
      <c r="K4" s="953"/>
      <c r="L4" s="138"/>
    </row>
    <row r="5" spans="1:12" ht="28.5" customHeight="1">
      <c r="A5" s="124"/>
      <c r="B5" s="125"/>
      <c r="C5" s="212" t="s">
        <v>173</v>
      </c>
      <c r="D5" s="579"/>
      <c r="E5" s="7">
        <f>SUM(F5:K5)</f>
        <v>797</v>
      </c>
      <c r="F5" s="580">
        <v>1</v>
      </c>
      <c r="G5" s="54">
        <v>69</v>
      </c>
      <c r="H5" s="54">
        <v>310</v>
      </c>
      <c r="I5" s="54">
        <v>72</v>
      </c>
      <c r="J5" s="54">
        <v>76</v>
      </c>
      <c r="K5" s="581">
        <v>269</v>
      </c>
    </row>
    <row r="6" spans="1:12" ht="28.5" customHeight="1">
      <c r="A6" s="32" t="s">
        <v>156</v>
      </c>
      <c r="B6" s="677"/>
      <c r="C6" s="212" t="s">
        <v>174</v>
      </c>
      <c r="D6" s="579"/>
      <c r="E6" s="9">
        <v>98168</v>
      </c>
      <c r="F6" s="214" t="s">
        <v>132</v>
      </c>
      <c r="G6" s="703" t="s">
        <v>132</v>
      </c>
      <c r="H6" s="59">
        <v>36409</v>
      </c>
      <c r="I6" s="59">
        <v>6261</v>
      </c>
      <c r="J6" s="59">
        <v>12741</v>
      </c>
      <c r="K6" s="361">
        <v>36022</v>
      </c>
    </row>
    <row r="7" spans="1:12" ht="28.5" customHeight="1">
      <c r="A7" s="126"/>
      <c r="B7" s="125"/>
      <c r="C7" s="212" t="s">
        <v>99</v>
      </c>
      <c r="D7" s="579"/>
      <c r="E7" s="9">
        <v>11399622</v>
      </c>
      <c r="F7" s="214" t="s">
        <v>132</v>
      </c>
      <c r="G7" s="703" t="s">
        <v>132</v>
      </c>
      <c r="H7" s="59">
        <v>3907468</v>
      </c>
      <c r="I7" s="59">
        <v>3533570</v>
      </c>
      <c r="J7" s="59">
        <v>655851</v>
      </c>
      <c r="K7" s="361">
        <v>3056130</v>
      </c>
    </row>
    <row r="8" spans="1:12" ht="28.5" customHeight="1">
      <c r="A8" s="124"/>
      <c r="B8" s="125"/>
      <c r="C8" s="212" t="s">
        <v>173</v>
      </c>
      <c r="D8" s="579"/>
      <c r="E8" s="9">
        <v>340</v>
      </c>
      <c r="F8" s="582">
        <v>0</v>
      </c>
      <c r="G8" s="59">
        <v>41</v>
      </c>
      <c r="H8" s="59">
        <v>171</v>
      </c>
      <c r="I8" s="59">
        <v>8</v>
      </c>
      <c r="J8" s="59">
        <v>30</v>
      </c>
      <c r="K8" s="361">
        <v>90</v>
      </c>
    </row>
    <row r="9" spans="1:12" ht="28.5" customHeight="1">
      <c r="A9" s="32" t="s">
        <v>175</v>
      </c>
      <c r="B9" s="677"/>
      <c r="C9" s="212" t="s">
        <v>174</v>
      </c>
      <c r="D9" s="579"/>
      <c r="E9" s="9">
        <v>9349</v>
      </c>
      <c r="F9" s="582">
        <v>0</v>
      </c>
      <c r="G9" s="59">
        <v>1300</v>
      </c>
      <c r="H9" s="59">
        <v>4188</v>
      </c>
      <c r="I9" s="703" t="s">
        <v>132</v>
      </c>
      <c r="J9" s="703" t="s">
        <v>132</v>
      </c>
      <c r="K9" s="361">
        <v>2671</v>
      </c>
    </row>
    <row r="10" spans="1:12" ht="28.5" customHeight="1">
      <c r="A10" s="126"/>
      <c r="B10" s="125"/>
      <c r="C10" s="212" t="s">
        <v>99</v>
      </c>
      <c r="D10" s="579"/>
      <c r="E10" s="9">
        <v>548374</v>
      </c>
      <c r="F10" s="582">
        <v>0</v>
      </c>
      <c r="G10" s="59">
        <v>28662</v>
      </c>
      <c r="H10" s="59">
        <v>160475</v>
      </c>
      <c r="I10" s="703" t="s">
        <v>132</v>
      </c>
      <c r="J10" s="703" t="s">
        <v>132</v>
      </c>
      <c r="K10" s="361">
        <v>304268</v>
      </c>
    </row>
    <row r="11" spans="1:12" ht="28.5" customHeight="1">
      <c r="A11" s="954" t="s">
        <v>176</v>
      </c>
      <c r="B11" s="677"/>
      <c r="C11" s="212" t="s">
        <v>173</v>
      </c>
      <c r="D11" s="579"/>
      <c r="E11" s="9">
        <v>152</v>
      </c>
      <c r="F11" s="582">
        <v>1</v>
      </c>
      <c r="G11" s="59">
        <v>12</v>
      </c>
      <c r="H11" s="59">
        <v>67</v>
      </c>
      <c r="I11" s="59">
        <v>10</v>
      </c>
      <c r="J11" s="59">
        <v>12</v>
      </c>
      <c r="K11" s="361">
        <v>50</v>
      </c>
    </row>
    <row r="12" spans="1:12" ht="28.5" customHeight="1">
      <c r="A12" s="954"/>
      <c r="B12" s="677"/>
      <c r="C12" s="212" t="s">
        <v>174</v>
      </c>
      <c r="D12" s="579"/>
      <c r="E12" s="9">
        <v>10605</v>
      </c>
      <c r="F12" s="582" t="s">
        <v>132</v>
      </c>
      <c r="G12" s="703" t="s">
        <v>132</v>
      </c>
      <c r="H12" s="59">
        <v>4682</v>
      </c>
      <c r="I12" s="59">
        <v>763</v>
      </c>
      <c r="J12" s="703" t="s">
        <v>132</v>
      </c>
      <c r="K12" s="361">
        <v>3385</v>
      </c>
    </row>
    <row r="13" spans="1:12" ht="28.5" customHeight="1">
      <c r="A13" s="954"/>
      <c r="B13" s="125"/>
      <c r="C13" s="212" t="s">
        <v>99</v>
      </c>
      <c r="D13" s="579"/>
      <c r="E13" s="9">
        <v>723720</v>
      </c>
      <c r="F13" s="582" t="s">
        <v>132</v>
      </c>
      <c r="G13" s="703" t="s">
        <v>132</v>
      </c>
      <c r="H13" s="59">
        <v>294479</v>
      </c>
      <c r="I13" s="59">
        <v>15797</v>
      </c>
      <c r="J13" s="703" t="s">
        <v>132</v>
      </c>
      <c r="K13" s="361">
        <v>332247</v>
      </c>
    </row>
    <row r="14" spans="1:12" ht="28.5" customHeight="1">
      <c r="A14" s="954" t="s">
        <v>177</v>
      </c>
      <c r="B14" s="677"/>
      <c r="C14" s="212" t="s">
        <v>173</v>
      </c>
      <c r="D14" s="579"/>
      <c r="E14" s="9">
        <v>114</v>
      </c>
      <c r="F14" s="582">
        <v>0</v>
      </c>
      <c r="G14" s="59">
        <v>12</v>
      </c>
      <c r="H14" s="59">
        <v>47</v>
      </c>
      <c r="I14" s="59">
        <v>11</v>
      </c>
      <c r="J14" s="59">
        <v>15</v>
      </c>
      <c r="K14" s="361">
        <v>29</v>
      </c>
    </row>
    <row r="15" spans="1:12" ht="28.5" customHeight="1">
      <c r="A15" s="954"/>
      <c r="B15" s="677"/>
      <c r="C15" s="212" t="s">
        <v>174</v>
      </c>
      <c r="D15" s="579"/>
      <c r="E15" s="9">
        <v>22607</v>
      </c>
      <c r="F15" s="582">
        <v>0</v>
      </c>
      <c r="G15" s="582" t="s">
        <v>132</v>
      </c>
      <c r="H15" s="59">
        <v>8955</v>
      </c>
      <c r="I15" s="59">
        <v>2323</v>
      </c>
      <c r="J15" s="703" t="s">
        <v>132</v>
      </c>
      <c r="K15" s="361">
        <v>6579</v>
      </c>
    </row>
    <row r="16" spans="1:12" ht="28.5" customHeight="1">
      <c r="A16" s="954"/>
      <c r="B16" s="125"/>
      <c r="C16" s="212" t="s">
        <v>99</v>
      </c>
      <c r="D16" s="579"/>
      <c r="E16" s="9">
        <v>1960656</v>
      </c>
      <c r="F16" s="582">
        <v>0</v>
      </c>
      <c r="G16" s="582" t="s">
        <v>132</v>
      </c>
      <c r="H16" s="59">
        <v>1100063</v>
      </c>
      <c r="I16" s="59">
        <v>87996</v>
      </c>
      <c r="J16" s="703" t="s">
        <v>132</v>
      </c>
      <c r="K16" s="361">
        <v>387097</v>
      </c>
    </row>
    <row r="17" spans="1:12" ht="28.5" customHeight="1">
      <c r="A17" s="954" t="s">
        <v>178</v>
      </c>
      <c r="B17" s="677"/>
      <c r="C17" s="212" t="s">
        <v>173</v>
      </c>
      <c r="D17" s="579"/>
      <c r="E17" s="9">
        <v>35</v>
      </c>
      <c r="F17" s="582">
        <v>0</v>
      </c>
      <c r="G17" s="582">
        <v>2</v>
      </c>
      <c r="H17" s="59">
        <v>11</v>
      </c>
      <c r="I17" s="582">
        <v>4</v>
      </c>
      <c r="J17" s="59">
        <v>6</v>
      </c>
      <c r="K17" s="361">
        <v>12</v>
      </c>
    </row>
    <row r="18" spans="1:12" ht="28.5" customHeight="1">
      <c r="A18" s="954"/>
      <c r="B18" s="677"/>
      <c r="C18" s="212" t="s">
        <v>174</v>
      </c>
      <c r="D18" s="579"/>
      <c r="E18" s="9">
        <v>29207</v>
      </c>
      <c r="F18" s="582">
        <v>0</v>
      </c>
      <c r="G18" s="582" t="s">
        <v>132</v>
      </c>
      <c r="H18" s="703" t="s">
        <v>132</v>
      </c>
      <c r="I18" s="703" t="s">
        <v>132</v>
      </c>
      <c r="J18" s="703" t="s">
        <v>132</v>
      </c>
      <c r="K18" s="223" t="s">
        <v>132</v>
      </c>
    </row>
    <row r="19" spans="1:12" ht="28.5" customHeight="1">
      <c r="A19" s="954"/>
      <c r="B19" s="125"/>
      <c r="C19" s="212" t="s">
        <v>99</v>
      </c>
      <c r="D19" s="579"/>
      <c r="E19" s="9">
        <v>1811226</v>
      </c>
      <c r="F19" s="582">
        <v>0</v>
      </c>
      <c r="G19" s="582" t="s">
        <v>132</v>
      </c>
      <c r="H19" s="703" t="s">
        <v>132</v>
      </c>
      <c r="I19" s="703" t="s">
        <v>132</v>
      </c>
      <c r="J19" s="703" t="s">
        <v>132</v>
      </c>
      <c r="K19" s="223" t="s">
        <v>132</v>
      </c>
    </row>
    <row r="20" spans="1:12" ht="28.5" customHeight="1">
      <c r="A20" s="126"/>
      <c r="B20" s="125"/>
      <c r="C20" s="212" t="s">
        <v>173</v>
      </c>
      <c r="D20" s="579"/>
      <c r="E20" s="701">
        <v>7</v>
      </c>
      <c r="F20" s="582">
        <v>0</v>
      </c>
      <c r="G20" s="582">
        <v>0</v>
      </c>
      <c r="H20" s="59">
        <v>2</v>
      </c>
      <c r="I20" s="582">
        <v>0</v>
      </c>
      <c r="J20" s="59">
        <v>1</v>
      </c>
      <c r="K20" s="361">
        <v>4</v>
      </c>
    </row>
    <row r="21" spans="1:12" ht="28.5" customHeight="1">
      <c r="A21" s="32" t="s">
        <v>179</v>
      </c>
      <c r="B21" s="677"/>
      <c r="C21" s="212" t="s">
        <v>174</v>
      </c>
      <c r="D21" s="579"/>
      <c r="E21" s="9">
        <v>26400</v>
      </c>
      <c r="F21" s="582">
        <v>0</v>
      </c>
      <c r="G21" s="582">
        <v>0</v>
      </c>
      <c r="H21" s="703" t="s">
        <v>132</v>
      </c>
      <c r="I21" s="582">
        <v>0</v>
      </c>
      <c r="J21" s="703" t="s">
        <v>132</v>
      </c>
      <c r="K21" s="223" t="s">
        <v>132</v>
      </c>
    </row>
    <row r="22" spans="1:12" ht="28.5" customHeight="1">
      <c r="A22" s="126"/>
      <c r="B22" s="125"/>
      <c r="C22" s="212" t="s">
        <v>99</v>
      </c>
      <c r="D22" s="579"/>
      <c r="E22" s="9">
        <v>865587</v>
      </c>
      <c r="F22" s="582">
        <v>0</v>
      </c>
      <c r="G22" s="582">
        <v>0</v>
      </c>
      <c r="H22" s="703" t="s">
        <v>132</v>
      </c>
      <c r="I22" s="582">
        <v>0</v>
      </c>
      <c r="J22" s="703" t="s">
        <v>132</v>
      </c>
      <c r="K22" s="223" t="s">
        <v>132</v>
      </c>
    </row>
    <row r="23" spans="1:12" ht="28.5" customHeight="1">
      <c r="A23" s="124"/>
      <c r="B23" s="125"/>
      <c r="C23" s="212" t="s">
        <v>173</v>
      </c>
      <c r="D23" s="579"/>
      <c r="E23" s="9">
        <v>149</v>
      </c>
      <c r="F23" s="582">
        <v>0</v>
      </c>
      <c r="G23" s="582">
        <v>2</v>
      </c>
      <c r="H23" s="59">
        <v>12</v>
      </c>
      <c r="I23" s="59">
        <v>39</v>
      </c>
      <c r="J23" s="59">
        <v>12</v>
      </c>
      <c r="K23" s="361">
        <v>84</v>
      </c>
    </row>
    <row r="24" spans="1:12" ht="28.5" customHeight="1">
      <c r="A24" s="32" t="s">
        <v>180</v>
      </c>
      <c r="B24" s="677"/>
      <c r="C24" s="212" t="s">
        <v>174</v>
      </c>
      <c r="D24" s="579"/>
      <c r="E24" s="582">
        <v>0</v>
      </c>
      <c r="F24" s="582">
        <v>0</v>
      </c>
      <c r="G24" s="582">
        <v>0</v>
      </c>
      <c r="H24" s="582">
        <v>0</v>
      </c>
      <c r="I24" s="582">
        <v>0</v>
      </c>
      <c r="J24" s="582">
        <v>0</v>
      </c>
      <c r="K24" s="583">
        <v>0</v>
      </c>
    </row>
    <row r="25" spans="1:12" ht="28.5" customHeight="1">
      <c r="A25" s="127"/>
      <c r="B25" s="128"/>
      <c r="C25" s="213" t="s">
        <v>99</v>
      </c>
      <c r="D25" s="584"/>
      <c r="E25" s="215">
        <v>5490059</v>
      </c>
      <c r="F25" s="585">
        <v>0</v>
      </c>
      <c r="G25" s="585" t="s">
        <v>132</v>
      </c>
      <c r="H25" s="586">
        <v>637841</v>
      </c>
      <c r="I25" s="586">
        <v>3414752</v>
      </c>
      <c r="J25" s="224" t="s">
        <v>132</v>
      </c>
      <c r="K25" s="587">
        <v>1402567</v>
      </c>
    </row>
    <row r="26" spans="1:12" ht="15" customHeight="1">
      <c r="C26" s="16"/>
      <c r="D26" s="16"/>
      <c r="E26" s="16"/>
      <c r="F26" s="16"/>
      <c r="G26" s="16"/>
      <c r="K26" s="4" t="s">
        <v>103</v>
      </c>
      <c r="L26" s="16"/>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horizontalDpi="300" verticalDpi="300" r:id="rId1"/>
  <headerFooter scaleWithDoc="0" alignWithMargins="0">
    <oddHeader>&amp;L事業所</oddHeader>
    <oddFooter>&amp;C&amp;11－&amp;12&amp;P&amp;11－</oddFooter>
  </headerFooter>
</worksheet>
</file>

<file path=xl/worksheets/sheet11.xml><?xml version="1.0" encoding="utf-8"?>
<worksheet xmlns="http://schemas.openxmlformats.org/spreadsheetml/2006/main" xmlns:r="http://schemas.openxmlformats.org/officeDocument/2006/relationships">
  <dimension ref="A1:L26"/>
  <sheetViews>
    <sheetView view="pageBreakPreview" zoomScaleNormal="75" zoomScaleSheetLayoutView="100" workbookViewId="0">
      <pane xSplit="4" topLeftCell="I1" activePane="topRight" state="frozen"/>
      <selection activeCell="A26" sqref="A26"/>
      <selection pane="topRight" activeCell="J14" sqref="J14"/>
    </sheetView>
  </sheetViews>
  <sheetFormatPr defaultRowHeight="24.95" customHeight="1"/>
  <cols>
    <col min="1" max="1" width="16" style="26" customWidth="1"/>
    <col min="2" max="2" width="1.42578125" style="26" customWidth="1"/>
    <col min="3" max="3" width="18.85546875" style="26" customWidth="1"/>
    <col min="4" max="4" width="1.42578125" style="26" customWidth="1"/>
    <col min="5" max="7" width="20.7109375" style="26" customWidth="1"/>
    <col min="8" max="11" width="25" style="121" customWidth="1"/>
    <col min="12" max="16384" width="9.140625" style="26"/>
  </cols>
  <sheetData>
    <row r="1" spans="1:12" ht="5.0999999999999996" customHeight="1"/>
    <row r="2" spans="1:12" ht="15" customHeight="1" thickBot="1">
      <c r="A2" s="122" t="s">
        <v>163</v>
      </c>
      <c r="B2" s="122"/>
      <c r="C2" s="16"/>
      <c r="D2" s="16"/>
      <c r="E2" s="16"/>
      <c r="F2" s="16"/>
      <c r="G2" s="16"/>
      <c r="K2" s="654" t="s">
        <v>164</v>
      </c>
      <c r="L2" s="16"/>
    </row>
    <row r="3" spans="1:12" ht="24" customHeight="1" thickBot="1">
      <c r="A3" s="833" t="s">
        <v>148</v>
      </c>
      <c r="B3" s="833"/>
      <c r="C3" s="833"/>
      <c r="D3" s="833"/>
      <c r="E3" s="955" t="s">
        <v>25</v>
      </c>
      <c r="F3" s="835" t="s">
        <v>139</v>
      </c>
      <c r="G3" s="657" t="s">
        <v>165</v>
      </c>
      <c r="H3" s="838" t="s">
        <v>166</v>
      </c>
      <c r="I3" s="221" t="s">
        <v>167</v>
      </c>
      <c r="J3" s="222" t="s">
        <v>168</v>
      </c>
      <c r="K3" s="770" t="s">
        <v>169</v>
      </c>
      <c r="L3" s="138"/>
    </row>
    <row r="4" spans="1:12" ht="24" customHeight="1">
      <c r="A4" s="833"/>
      <c r="B4" s="833"/>
      <c r="C4" s="833"/>
      <c r="D4" s="833"/>
      <c r="E4" s="955"/>
      <c r="F4" s="835"/>
      <c r="G4" s="656" t="s">
        <v>170</v>
      </c>
      <c r="H4" s="835"/>
      <c r="I4" s="656" t="s">
        <v>171</v>
      </c>
      <c r="J4" s="123" t="s">
        <v>172</v>
      </c>
      <c r="K4" s="953"/>
      <c r="L4" s="138"/>
    </row>
    <row r="5" spans="1:12" ht="28.5" customHeight="1">
      <c r="A5" s="124"/>
      <c r="B5" s="125"/>
      <c r="C5" s="212" t="s">
        <v>173</v>
      </c>
      <c r="D5" s="579"/>
      <c r="E5" s="7">
        <f>SUM(F5:K5)</f>
        <v>797</v>
      </c>
      <c r="F5" s="580">
        <v>1</v>
      </c>
      <c r="G5" s="54">
        <v>69</v>
      </c>
      <c r="H5" s="54">
        <v>310</v>
      </c>
      <c r="I5" s="54">
        <v>72</v>
      </c>
      <c r="J5" s="54">
        <v>76</v>
      </c>
      <c r="K5" s="581">
        <v>269</v>
      </c>
    </row>
    <row r="6" spans="1:12" ht="28.5" customHeight="1">
      <c r="A6" s="32" t="s">
        <v>156</v>
      </c>
      <c r="B6" s="655"/>
      <c r="C6" s="212" t="s">
        <v>174</v>
      </c>
      <c r="D6" s="579"/>
      <c r="E6" s="9">
        <v>98168</v>
      </c>
      <c r="F6" s="214" t="s">
        <v>132</v>
      </c>
      <c r="G6" s="659" t="s">
        <v>132</v>
      </c>
      <c r="H6" s="59">
        <v>36409</v>
      </c>
      <c r="I6" s="59">
        <v>6261</v>
      </c>
      <c r="J6" s="59">
        <v>12741</v>
      </c>
      <c r="K6" s="361">
        <v>36022</v>
      </c>
    </row>
    <row r="7" spans="1:12" ht="28.5" customHeight="1">
      <c r="A7" s="126"/>
      <c r="B7" s="125"/>
      <c r="C7" s="212" t="s">
        <v>99</v>
      </c>
      <c r="D7" s="579"/>
      <c r="E7" s="9">
        <v>11399622</v>
      </c>
      <c r="F7" s="214" t="s">
        <v>132</v>
      </c>
      <c r="G7" s="659" t="s">
        <v>132</v>
      </c>
      <c r="H7" s="59">
        <v>3907468</v>
      </c>
      <c r="I7" s="59">
        <v>3533570</v>
      </c>
      <c r="J7" s="59">
        <v>655851</v>
      </c>
      <c r="K7" s="361">
        <v>3056130</v>
      </c>
    </row>
    <row r="8" spans="1:12" ht="28.5" customHeight="1">
      <c r="A8" s="124"/>
      <c r="B8" s="125"/>
      <c r="C8" s="212" t="s">
        <v>173</v>
      </c>
      <c r="D8" s="579"/>
      <c r="E8" s="9">
        <v>340</v>
      </c>
      <c r="F8" s="582">
        <v>0</v>
      </c>
      <c r="G8" s="59">
        <v>41</v>
      </c>
      <c r="H8" s="59">
        <v>171</v>
      </c>
      <c r="I8" s="59">
        <v>8</v>
      </c>
      <c r="J8" s="59">
        <v>30</v>
      </c>
      <c r="K8" s="361">
        <v>90</v>
      </c>
    </row>
    <row r="9" spans="1:12" ht="28.5" customHeight="1">
      <c r="A9" s="32" t="s">
        <v>175</v>
      </c>
      <c r="B9" s="655"/>
      <c r="C9" s="212" t="s">
        <v>174</v>
      </c>
      <c r="D9" s="579"/>
      <c r="E9" s="9">
        <v>9349</v>
      </c>
      <c r="F9" s="582">
        <v>0</v>
      </c>
      <c r="G9" s="59">
        <v>1300</v>
      </c>
      <c r="H9" s="59">
        <v>4188</v>
      </c>
      <c r="I9" s="659" t="s">
        <v>132</v>
      </c>
      <c r="J9" s="659" t="s">
        <v>132</v>
      </c>
      <c r="K9" s="361">
        <v>2671</v>
      </c>
    </row>
    <row r="10" spans="1:12" ht="28.5" customHeight="1">
      <c r="A10" s="126"/>
      <c r="B10" s="125"/>
      <c r="C10" s="212" t="s">
        <v>99</v>
      </c>
      <c r="D10" s="579"/>
      <c r="E10" s="9">
        <v>548374</v>
      </c>
      <c r="F10" s="582">
        <v>0</v>
      </c>
      <c r="G10" s="59">
        <v>28662</v>
      </c>
      <c r="H10" s="59">
        <v>160475</v>
      </c>
      <c r="I10" s="659" t="s">
        <v>132</v>
      </c>
      <c r="J10" s="659" t="s">
        <v>132</v>
      </c>
      <c r="K10" s="361">
        <v>304268</v>
      </c>
    </row>
    <row r="11" spans="1:12" ht="28.5" customHeight="1">
      <c r="A11" s="954" t="s">
        <v>176</v>
      </c>
      <c r="B11" s="655"/>
      <c r="C11" s="212" t="s">
        <v>173</v>
      </c>
      <c r="D11" s="579"/>
      <c r="E11" s="9">
        <v>152</v>
      </c>
      <c r="F11" s="582">
        <v>1</v>
      </c>
      <c r="G11" s="59">
        <v>12</v>
      </c>
      <c r="H11" s="59">
        <v>67</v>
      </c>
      <c r="I11" s="59">
        <v>10</v>
      </c>
      <c r="J11" s="59">
        <v>12</v>
      </c>
      <c r="K11" s="361">
        <v>50</v>
      </c>
    </row>
    <row r="12" spans="1:12" ht="28.5" customHeight="1">
      <c r="A12" s="954"/>
      <c r="B12" s="655"/>
      <c r="C12" s="212" t="s">
        <v>174</v>
      </c>
      <c r="D12" s="579"/>
      <c r="E12" s="9">
        <v>10605</v>
      </c>
      <c r="F12" s="582" t="s">
        <v>132</v>
      </c>
      <c r="G12" s="659" t="s">
        <v>132</v>
      </c>
      <c r="H12" s="59">
        <v>4682</v>
      </c>
      <c r="I12" s="59">
        <v>763</v>
      </c>
      <c r="J12" s="659" t="s">
        <v>132</v>
      </c>
      <c r="K12" s="361">
        <v>3385</v>
      </c>
    </row>
    <row r="13" spans="1:12" ht="28.5" customHeight="1">
      <c r="A13" s="954"/>
      <c r="B13" s="125"/>
      <c r="C13" s="212" t="s">
        <v>99</v>
      </c>
      <c r="D13" s="579"/>
      <c r="E13" s="9">
        <v>723720</v>
      </c>
      <c r="F13" s="582" t="s">
        <v>132</v>
      </c>
      <c r="G13" s="659" t="s">
        <v>132</v>
      </c>
      <c r="H13" s="59">
        <v>294479</v>
      </c>
      <c r="I13" s="59">
        <v>15797</v>
      </c>
      <c r="J13" s="659" t="s">
        <v>132</v>
      </c>
      <c r="K13" s="361">
        <v>332247</v>
      </c>
    </row>
    <row r="14" spans="1:12" ht="28.5" customHeight="1">
      <c r="A14" s="954" t="s">
        <v>177</v>
      </c>
      <c r="B14" s="655"/>
      <c r="C14" s="212" t="s">
        <v>173</v>
      </c>
      <c r="D14" s="579"/>
      <c r="E14" s="9">
        <v>114</v>
      </c>
      <c r="F14" s="582">
        <v>0</v>
      </c>
      <c r="G14" s="59">
        <v>12</v>
      </c>
      <c r="H14" s="59">
        <v>47</v>
      </c>
      <c r="I14" s="59">
        <v>11</v>
      </c>
      <c r="J14" s="59">
        <v>15</v>
      </c>
      <c r="K14" s="361">
        <v>29</v>
      </c>
    </row>
    <row r="15" spans="1:12" ht="28.5" customHeight="1">
      <c r="A15" s="954"/>
      <c r="B15" s="655"/>
      <c r="C15" s="212" t="s">
        <v>174</v>
      </c>
      <c r="D15" s="579"/>
      <c r="E15" s="9">
        <v>22607</v>
      </c>
      <c r="F15" s="582">
        <v>0</v>
      </c>
      <c r="G15" s="582" t="s">
        <v>132</v>
      </c>
      <c r="H15" s="59">
        <v>8955</v>
      </c>
      <c r="I15" s="59">
        <v>2323</v>
      </c>
      <c r="J15" s="659" t="s">
        <v>132</v>
      </c>
      <c r="K15" s="361">
        <v>6579</v>
      </c>
    </row>
    <row r="16" spans="1:12" ht="28.5" customHeight="1">
      <c r="A16" s="954"/>
      <c r="B16" s="125"/>
      <c r="C16" s="212" t="s">
        <v>99</v>
      </c>
      <c r="D16" s="579"/>
      <c r="E16" s="9">
        <v>1960656</v>
      </c>
      <c r="F16" s="582">
        <v>0</v>
      </c>
      <c r="G16" s="582" t="s">
        <v>132</v>
      </c>
      <c r="H16" s="59">
        <v>1100063</v>
      </c>
      <c r="I16" s="59">
        <v>87996</v>
      </c>
      <c r="J16" s="659" t="s">
        <v>132</v>
      </c>
      <c r="K16" s="361">
        <v>387097</v>
      </c>
    </row>
    <row r="17" spans="1:12" ht="28.5" customHeight="1">
      <c r="A17" s="954" t="s">
        <v>178</v>
      </c>
      <c r="B17" s="655"/>
      <c r="C17" s="212" t="s">
        <v>173</v>
      </c>
      <c r="D17" s="579"/>
      <c r="E17" s="9">
        <v>35</v>
      </c>
      <c r="F17" s="582">
        <v>0</v>
      </c>
      <c r="G17" s="582">
        <v>2</v>
      </c>
      <c r="H17" s="59">
        <v>11</v>
      </c>
      <c r="I17" s="582">
        <v>4</v>
      </c>
      <c r="J17" s="59">
        <v>6</v>
      </c>
      <c r="K17" s="361">
        <v>12</v>
      </c>
    </row>
    <row r="18" spans="1:12" ht="28.5" customHeight="1">
      <c r="A18" s="954"/>
      <c r="B18" s="655"/>
      <c r="C18" s="212" t="s">
        <v>174</v>
      </c>
      <c r="D18" s="579"/>
      <c r="E18" s="9">
        <v>29207</v>
      </c>
      <c r="F18" s="582">
        <v>0</v>
      </c>
      <c r="G18" s="582" t="s">
        <v>132</v>
      </c>
      <c r="H18" s="659" t="s">
        <v>132</v>
      </c>
      <c r="I18" s="659" t="s">
        <v>132</v>
      </c>
      <c r="J18" s="659" t="s">
        <v>132</v>
      </c>
      <c r="K18" s="223" t="s">
        <v>132</v>
      </c>
    </row>
    <row r="19" spans="1:12" ht="28.5" customHeight="1">
      <c r="A19" s="954"/>
      <c r="B19" s="125"/>
      <c r="C19" s="212" t="s">
        <v>99</v>
      </c>
      <c r="D19" s="579"/>
      <c r="E19" s="9">
        <v>1811226</v>
      </c>
      <c r="F19" s="582">
        <v>0</v>
      </c>
      <c r="G19" s="582" t="s">
        <v>132</v>
      </c>
      <c r="H19" s="659" t="s">
        <v>132</v>
      </c>
      <c r="I19" s="659" t="s">
        <v>132</v>
      </c>
      <c r="J19" s="659" t="s">
        <v>132</v>
      </c>
      <c r="K19" s="223" t="s">
        <v>132</v>
      </c>
    </row>
    <row r="20" spans="1:12" ht="28.5" customHeight="1">
      <c r="A20" s="126"/>
      <c r="B20" s="125"/>
      <c r="C20" s="212" t="s">
        <v>173</v>
      </c>
      <c r="D20" s="579"/>
      <c r="E20" s="658">
        <v>7</v>
      </c>
      <c r="F20" s="582">
        <v>0</v>
      </c>
      <c r="G20" s="582">
        <v>0</v>
      </c>
      <c r="H20" s="59">
        <v>2</v>
      </c>
      <c r="I20" s="582">
        <v>0</v>
      </c>
      <c r="J20" s="59">
        <v>1</v>
      </c>
      <c r="K20" s="361">
        <v>4</v>
      </c>
    </row>
    <row r="21" spans="1:12" ht="28.5" customHeight="1">
      <c r="A21" s="32" t="s">
        <v>179</v>
      </c>
      <c r="B21" s="655"/>
      <c r="C21" s="212" t="s">
        <v>174</v>
      </c>
      <c r="D21" s="579"/>
      <c r="E21" s="9">
        <v>26400</v>
      </c>
      <c r="F21" s="582">
        <v>0</v>
      </c>
      <c r="G21" s="582">
        <v>0</v>
      </c>
      <c r="H21" s="659" t="s">
        <v>132</v>
      </c>
      <c r="I21" s="582">
        <v>0</v>
      </c>
      <c r="J21" s="659" t="s">
        <v>132</v>
      </c>
      <c r="K21" s="223" t="s">
        <v>132</v>
      </c>
    </row>
    <row r="22" spans="1:12" ht="28.5" customHeight="1">
      <c r="A22" s="126"/>
      <c r="B22" s="125"/>
      <c r="C22" s="212" t="s">
        <v>99</v>
      </c>
      <c r="D22" s="579"/>
      <c r="E22" s="9">
        <v>865587</v>
      </c>
      <c r="F22" s="582">
        <v>0</v>
      </c>
      <c r="G22" s="582">
        <v>0</v>
      </c>
      <c r="H22" s="659" t="s">
        <v>132</v>
      </c>
      <c r="I22" s="582">
        <v>0</v>
      </c>
      <c r="J22" s="659" t="s">
        <v>132</v>
      </c>
      <c r="K22" s="223" t="s">
        <v>132</v>
      </c>
    </row>
    <row r="23" spans="1:12" ht="28.5" customHeight="1">
      <c r="A23" s="124"/>
      <c r="B23" s="125"/>
      <c r="C23" s="212" t="s">
        <v>173</v>
      </c>
      <c r="D23" s="579"/>
      <c r="E23" s="9">
        <v>149</v>
      </c>
      <c r="F23" s="582">
        <v>0</v>
      </c>
      <c r="G23" s="582">
        <v>2</v>
      </c>
      <c r="H23" s="59">
        <v>12</v>
      </c>
      <c r="I23" s="59">
        <v>39</v>
      </c>
      <c r="J23" s="59">
        <v>12</v>
      </c>
      <c r="K23" s="361">
        <v>84</v>
      </c>
    </row>
    <row r="24" spans="1:12" ht="28.5" customHeight="1">
      <c r="A24" s="32" t="s">
        <v>180</v>
      </c>
      <c r="B24" s="655"/>
      <c r="C24" s="212" t="s">
        <v>174</v>
      </c>
      <c r="D24" s="579"/>
      <c r="E24" s="582">
        <v>0</v>
      </c>
      <c r="F24" s="582">
        <v>0</v>
      </c>
      <c r="G24" s="582">
        <v>0</v>
      </c>
      <c r="H24" s="582">
        <v>0</v>
      </c>
      <c r="I24" s="582">
        <v>0</v>
      </c>
      <c r="J24" s="582">
        <v>0</v>
      </c>
      <c r="K24" s="583">
        <v>0</v>
      </c>
    </row>
    <row r="25" spans="1:12" ht="28.5" customHeight="1" thickBot="1">
      <c r="A25" s="127"/>
      <c r="B25" s="128"/>
      <c r="C25" s="213" t="s">
        <v>99</v>
      </c>
      <c r="D25" s="584"/>
      <c r="E25" s="215">
        <v>5490059</v>
      </c>
      <c r="F25" s="585">
        <v>0</v>
      </c>
      <c r="G25" s="585" t="s">
        <v>132</v>
      </c>
      <c r="H25" s="586">
        <v>637841</v>
      </c>
      <c r="I25" s="586">
        <v>3414752</v>
      </c>
      <c r="J25" s="224" t="s">
        <v>132</v>
      </c>
      <c r="K25" s="587">
        <v>1402567</v>
      </c>
    </row>
    <row r="26" spans="1:12" ht="15" customHeight="1">
      <c r="C26" s="16"/>
      <c r="D26" s="16"/>
      <c r="E26" s="16"/>
      <c r="F26" s="16"/>
      <c r="G26" s="16"/>
      <c r="K26" s="4" t="s">
        <v>103</v>
      </c>
      <c r="L26" s="16"/>
    </row>
  </sheetData>
  <sheetProtection selectLockedCells="1" selectUnlockedCells="1"/>
  <mergeCells count="8">
    <mergeCell ref="K3:K4"/>
    <mergeCell ref="A11:A13"/>
    <mergeCell ref="A14:A16"/>
    <mergeCell ref="A17:A19"/>
    <mergeCell ref="A3:D4"/>
    <mergeCell ref="E3:E4"/>
    <mergeCell ref="F3:F4"/>
    <mergeCell ref="H3:H4"/>
  </mergeCells>
  <phoneticPr fontId="18"/>
  <printOptions horizontalCentered="1"/>
  <pageMargins left="0.59055118110236227" right="0.59055118110236227" top="0.59055118110236227" bottom="0.59055118110236227" header="0.39370078740157483" footer="0.39370078740157483"/>
  <pageSetup paperSize="9" firstPageNumber="72" orientation="portrait" useFirstPageNumber="1" horizontalDpi="300" verticalDpi="300" r:id="rId1"/>
  <headerFooter scaleWithDoc="0" alignWithMargins="0">
    <oddHeader>&amp;L事業所</oddHeader>
    <oddFooter>&amp;C&amp;12&amp;A</oddFooter>
  </headerFooter>
</worksheet>
</file>

<file path=xl/worksheets/sheet12.xml><?xml version="1.0" encoding="utf-8"?>
<worksheet xmlns="http://schemas.openxmlformats.org/spreadsheetml/2006/main" xmlns:r="http://schemas.openxmlformats.org/officeDocument/2006/relationships">
  <dimension ref="A1:P46"/>
  <sheetViews>
    <sheetView tabSelected="1" view="pageBreakPreview" zoomScaleNormal="100" zoomScaleSheetLayoutView="100" workbookViewId="0">
      <selection activeCell="E33" sqref="E33"/>
    </sheetView>
  </sheetViews>
  <sheetFormatPr defaultRowHeight="17.100000000000001" customHeight="1"/>
  <cols>
    <col min="1" max="1" width="13.7109375" style="143" customWidth="1"/>
    <col min="2" max="2" width="12.7109375" style="143" customWidth="1"/>
    <col min="3" max="3" width="11.42578125" style="143" customWidth="1"/>
    <col min="4" max="4" width="13" style="143" customWidth="1"/>
    <col min="5" max="6" width="15.7109375" style="143" customWidth="1"/>
    <col min="7" max="7" width="17.140625" style="143" customWidth="1"/>
    <col min="8" max="8" width="1.140625" style="143" customWidth="1"/>
    <col min="9" max="10" width="16.28515625" style="143" customWidth="1"/>
    <col min="11" max="13" width="16.42578125" style="143" customWidth="1"/>
    <col min="14" max="14" width="17.7109375" style="143" customWidth="1"/>
    <col min="15" max="16384" width="9.140625" style="143"/>
  </cols>
  <sheetData>
    <row r="1" spans="1:16" ht="5.0999999999999996" customHeight="1">
      <c r="B1" s="142" t="s">
        <v>181</v>
      </c>
      <c r="C1" s="142"/>
      <c r="D1" s="142"/>
      <c r="E1" s="142"/>
      <c r="J1" s="142"/>
      <c r="K1" s="142"/>
      <c r="L1" s="142"/>
      <c r="M1" s="142"/>
      <c r="N1" s="142"/>
    </row>
    <row r="2" spans="1:16" ht="15" customHeight="1">
      <c r="A2" s="144" t="s">
        <v>182</v>
      </c>
      <c r="B2" s="142"/>
      <c r="C2" s="142"/>
      <c r="D2" s="142"/>
      <c r="E2" s="142"/>
      <c r="I2" s="967"/>
      <c r="J2" s="967"/>
      <c r="K2" s="967"/>
      <c r="L2" s="967"/>
      <c r="M2" s="967"/>
      <c r="N2" s="967"/>
    </row>
    <row r="3" spans="1:16" ht="5.0999999999999996" customHeight="1">
      <c r="A3" s="144"/>
      <c r="B3" s="142"/>
      <c r="C3" s="142"/>
      <c r="D3" s="142"/>
      <c r="E3" s="142"/>
      <c r="I3" s="142"/>
      <c r="J3" s="142"/>
      <c r="K3" s="142"/>
      <c r="L3" s="142"/>
      <c r="M3" s="142"/>
      <c r="N3" s="142"/>
    </row>
    <row r="4" spans="1:16" ht="45" customHeight="1">
      <c r="A4" s="968" t="s">
        <v>350</v>
      </c>
      <c r="B4" s="968"/>
      <c r="C4" s="968"/>
      <c r="D4" s="968"/>
      <c r="E4" s="968"/>
      <c r="F4" s="968"/>
      <c r="G4" s="968"/>
      <c r="I4" s="968"/>
      <c r="J4" s="968"/>
      <c r="K4" s="968"/>
      <c r="L4" s="968"/>
      <c r="M4" s="968"/>
      <c r="N4" s="968"/>
    </row>
    <row r="5" spans="1:16" ht="15" customHeight="1">
      <c r="A5" s="142"/>
      <c r="B5" s="142"/>
      <c r="C5" s="142"/>
      <c r="D5" s="142"/>
      <c r="E5" s="142"/>
      <c r="F5" s="142"/>
      <c r="G5" s="142"/>
      <c r="H5" s="142"/>
      <c r="I5" s="142"/>
      <c r="J5" s="142"/>
      <c r="K5" s="142"/>
      <c r="L5" s="142"/>
      <c r="M5" s="142"/>
      <c r="N5" s="142"/>
    </row>
    <row r="6" spans="1:16" ht="15" customHeight="1" thickBot="1">
      <c r="A6" s="142" t="s">
        <v>469</v>
      </c>
      <c r="B6" s="142"/>
      <c r="C6" s="142"/>
      <c r="D6" s="142"/>
      <c r="E6" s="142"/>
      <c r="F6" s="142"/>
      <c r="G6" s="142"/>
      <c r="H6" s="142"/>
      <c r="I6" s="142"/>
      <c r="J6" s="142"/>
      <c r="K6" s="142"/>
      <c r="L6" s="142"/>
      <c r="M6" s="960" t="s">
        <v>183</v>
      </c>
      <c r="N6" s="960"/>
    </row>
    <row r="7" spans="1:16" ht="21.75" customHeight="1" thickBot="1">
      <c r="A7" s="969" t="s">
        <v>184</v>
      </c>
      <c r="B7" s="970"/>
      <c r="C7" s="835" t="s">
        <v>185</v>
      </c>
      <c r="D7" s="835"/>
      <c r="E7" s="835" t="s">
        <v>186</v>
      </c>
      <c r="F7" s="835"/>
      <c r="G7" s="498" t="s">
        <v>187</v>
      </c>
      <c r="H7" s="509"/>
      <c r="I7" s="588" t="s">
        <v>472</v>
      </c>
      <c r="J7" s="959" t="s">
        <v>188</v>
      </c>
      <c r="K7" s="499" t="s">
        <v>189</v>
      </c>
      <c r="L7" s="588"/>
      <c r="M7" s="589"/>
      <c r="N7" s="961" t="s">
        <v>190</v>
      </c>
      <c r="O7" s="142"/>
      <c r="P7" s="142"/>
    </row>
    <row r="8" spans="1:16" ht="21.75" customHeight="1">
      <c r="A8" s="971"/>
      <c r="B8" s="754"/>
      <c r="C8" s="835"/>
      <c r="D8" s="835"/>
      <c r="E8" s="500" t="s">
        <v>191</v>
      </c>
      <c r="F8" s="736" t="s">
        <v>192</v>
      </c>
      <c r="G8" s="736" t="s">
        <v>193</v>
      </c>
      <c r="H8" s="590"/>
      <c r="I8" s="501" t="s">
        <v>194</v>
      </c>
      <c r="J8" s="959"/>
      <c r="K8" s="129" t="s">
        <v>193</v>
      </c>
      <c r="L8" s="129" t="s">
        <v>195</v>
      </c>
      <c r="M8" s="129" t="s">
        <v>194</v>
      </c>
      <c r="N8" s="961"/>
      <c r="O8" s="142"/>
      <c r="P8" s="142"/>
    </row>
    <row r="9" spans="1:16" ht="17.100000000000001" customHeight="1">
      <c r="A9" s="972" t="s">
        <v>196</v>
      </c>
      <c r="B9" s="972"/>
      <c r="C9" s="973">
        <f>+C11+C12</f>
        <v>1262</v>
      </c>
      <c r="D9" s="973"/>
      <c r="E9" s="502">
        <f>+E11+E12</f>
        <v>24830</v>
      </c>
      <c r="F9" s="503">
        <f>E9/C9</f>
        <v>19.67511885895404</v>
      </c>
      <c r="G9" s="502">
        <f>+G11+G12</f>
        <v>6625703</v>
      </c>
      <c r="H9" s="504"/>
      <c r="I9" s="505">
        <f>G9/E9</f>
        <v>266.84265002013694</v>
      </c>
      <c r="J9" s="502">
        <v>36649682</v>
      </c>
      <c r="K9" s="502">
        <v>56546014</v>
      </c>
      <c r="L9" s="505">
        <f>K9/C9</f>
        <v>44806.667194928683</v>
      </c>
      <c r="M9" s="505">
        <f>K9/E9</f>
        <v>2277.3263793797823</v>
      </c>
      <c r="N9" s="506">
        <v>15960650</v>
      </c>
      <c r="O9" s="142"/>
      <c r="P9" s="142"/>
    </row>
    <row r="10" spans="1:16" ht="12" customHeight="1">
      <c r="A10" s="529"/>
      <c r="B10" s="735"/>
      <c r="C10" s="739"/>
      <c r="D10" s="216"/>
      <c r="E10" s="216"/>
      <c r="F10" s="227"/>
      <c r="G10" s="216"/>
      <c r="H10" s="133"/>
      <c r="I10" s="591"/>
      <c r="J10" s="216"/>
      <c r="K10" s="216"/>
      <c r="L10" s="591"/>
      <c r="M10" s="591"/>
      <c r="N10" s="508"/>
      <c r="O10" s="142"/>
      <c r="P10" s="142"/>
    </row>
    <row r="11" spans="1:16" ht="17.100000000000001" customHeight="1">
      <c r="A11" s="963" t="s">
        <v>197</v>
      </c>
      <c r="B11" s="963"/>
      <c r="C11" s="964">
        <f>SUM(C14:D24)</f>
        <v>868</v>
      </c>
      <c r="D11" s="964"/>
      <c r="E11" s="216">
        <f>SUM(E14:E24)</f>
        <v>17022</v>
      </c>
      <c r="F11" s="227">
        <f>E11/C11</f>
        <v>19.610599078341014</v>
      </c>
      <c r="G11" s="216">
        <v>4436070</v>
      </c>
      <c r="H11" s="133"/>
      <c r="I11" s="591">
        <f>G11/E11</f>
        <v>260.60803665844202</v>
      </c>
      <c r="J11" s="216">
        <v>16551592</v>
      </c>
      <c r="K11" s="216">
        <v>29316960</v>
      </c>
      <c r="L11" s="591">
        <f>K11/C11</f>
        <v>33775.299539170504</v>
      </c>
      <c r="M11" s="591">
        <f>K11/E11</f>
        <v>1722.2982023264012</v>
      </c>
      <c r="N11" s="508">
        <v>11318278</v>
      </c>
      <c r="O11" s="142"/>
      <c r="P11" s="142"/>
    </row>
    <row r="12" spans="1:16" ht="17.100000000000001" customHeight="1">
      <c r="A12" s="963" t="s">
        <v>198</v>
      </c>
      <c r="B12" s="963"/>
      <c r="C12" s="964">
        <v>394</v>
      </c>
      <c r="D12" s="964"/>
      <c r="E12" s="216">
        <v>7808</v>
      </c>
      <c r="F12" s="227">
        <f>E12/C12</f>
        <v>19.81725888324873</v>
      </c>
      <c r="G12" s="216">
        <v>2189633</v>
      </c>
      <c r="H12" s="133"/>
      <c r="I12" s="591">
        <f>G12/E12</f>
        <v>280.43455430327867</v>
      </c>
      <c r="J12" s="216">
        <v>20098090</v>
      </c>
      <c r="K12" s="216">
        <v>27229054</v>
      </c>
      <c r="L12" s="591">
        <f>K12/C12</f>
        <v>69109.274111675128</v>
      </c>
      <c r="M12" s="591">
        <f>K12/E12</f>
        <v>3487.327612704918</v>
      </c>
      <c r="N12" s="508">
        <v>4642372</v>
      </c>
      <c r="O12" s="142"/>
      <c r="P12" s="142"/>
    </row>
    <row r="13" spans="1:16" ht="12" customHeight="1">
      <c r="A13" s="963"/>
      <c r="B13" s="963"/>
      <c r="C13" s="964"/>
      <c r="D13" s="964"/>
      <c r="E13" s="216"/>
      <c r="F13" s="227"/>
      <c r="G13" s="216"/>
      <c r="H13" s="133"/>
      <c r="I13" s="591"/>
      <c r="J13" s="216"/>
      <c r="K13" s="216"/>
      <c r="L13" s="591"/>
      <c r="M13" s="591"/>
      <c r="N13" s="508"/>
      <c r="O13" s="142"/>
      <c r="P13" s="142"/>
    </row>
    <row r="14" spans="1:16" ht="17.100000000000001" customHeight="1">
      <c r="A14" s="963" t="s">
        <v>199</v>
      </c>
      <c r="B14" s="963"/>
      <c r="C14" s="964">
        <v>140</v>
      </c>
      <c r="D14" s="964"/>
      <c r="E14" s="216">
        <v>1950</v>
      </c>
      <c r="F14" s="227">
        <f t="shared" ref="F14:F24" si="0">E14/C14</f>
        <v>13.928571428571429</v>
      </c>
      <c r="G14" s="216">
        <v>495961</v>
      </c>
      <c r="H14" s="133"/>
      <c r="I14" s="591">
        <f t="shared" ref="I14:I24" si="1">G14/E14</f>
        <v>254.33897435897435</v>
      </c>
      <c r="J14" s="216">
        <v>1798011</v>
      </c>
      <c r="K14" s="216">
        <v>2920622</v>
      </c>
      <c r="L14" s="591">
        <f t="shared" ref="L14:L24" si="2">K14/C14</f>
        <v>20861.585714285713</v>
      </c>
      <c r="M14" s="591">
        <f t="shared" ref="M14:M24" si="3">K14/E14</f>
        <v>1497.7548717948719</v>
      </c>
      <c r="N14" s="508">
        <v>1005765</v>
      </c>
      <c r="O14" s="142"/>
      <c r="P14" s="142"/>
    </row>
    <row r="15" spans="1:16" ht="17.100000000000001" customHeight="1">
      <c r="A15" s="963" t="s">
        <v>200</v>
      </c>
      <c r="B15" s="963"/>
      <c r="C15" s="964">
        <v>43</v>
      </c>
      <c r="D15" s="964"/>
      <c r="E15" s="216">
        <v>714</v>
      </c>
      <c r="F15" s="227">
        <f t="shared" si="0"/>
        <v>16.604651162790699</v>
      </c>
      <c r="G15" s="216">
        <v>181320</v>
      </c>
      <c r="H15" s="133"/>
      <c r="I15" s="591">
        <f t="shared" si="1"/>
        <v>253.94957983193277</v>
      </c>
      <c r="J15" s="216">
        <v>301918</v>
      </c>
      <c r="K15" s="216">
        <v>591152</v>
      </c>
      <c r="L15" s="591">
        <f t="shared" si="2"/>
        <v>13747.720930232557</v>
      </c>
      <c r="M15" s="591">
        <f t="shared" si="3"/>
        <v>827.9439775910364</v>
      </c>
      <c r="N15" s="508">
        <v>276651</v>
      </c>
      <c r="O15" s="142"/>
      <c r="P15" s="142"/>
    </row>
    <row r="16" spans="1:16" ht="17.100000000000001" customHeight="1">
      <c r="A16" s="963" t="s">
        <v>201</v>
      </c>
      <c r="B16" s="963"/>
      <c r="C16" s="964">
        <v>72</v>
      </c>
      <c r="D16" s="964"/>
      <c r="E16" s="216">
        <v>948</v>
      </c>
      <c r="F16" s="227">
        <f t="shared" si="0"/>
        <v>13.166666666666666</v>
      </c>
      <c r="G16" s="733">
        <v>214600</v>
      </c>
      <c r="H16" s="133"/>
      <c r="I16" s="591">
        <f t="shared" si="1"/>
        <v>226.37130801687763</v>
      </c>
      <c r="J16" s="216">
        <v>460153</v>
      </c>
      <c r="K16" s="216">
        <v>1133666</v>
      </c>
      <c r="L16" s="227">
        <f t="shared" si="2"/>
        <v>15745.361111111111</v>
      </c>
      <c r="M16" s="227">
        <f t="shared" si="3"/>
        <v>1195.8502109704641</v>
      </c>
      <c r="N16" s="508">
        <v>616288</v>
      </c>
      <c r="O16" s="142"/>
      <c r="P16" s="142"/>
    </row>
    <row r="17" spans="1:16" ht="17.100000000000001" customHeight="1">
      <c r="A17" s="965" t="s">
        <v>202</v>
      </c>
      <c r="B17" s="965"/>
      <c r="C17" s="966">
        <v>69</v>
      </c>
      <c r="D17" s="966"/>
      <c r="E17" s="225">
        <v>2218</v>
      </c>
      <c r="F17" s="226">
        <f t="shared" si="0"/>
        <v>32.144927536231883</v>
      </c>
      <c r="G17" s="734">
        <v>546598</v>
      </c>
      <c r="H17" s="133"/>
      <c r="I17" s="226">
        <f t="shared" si="1"/>
        <v>246.43733092876465</v>
      </c>
      <c r="J17" s="225">
        <v>3557468</v>
      </c>
      <c r="K17" s="225">
        <v>5335650</v>
      </c>
      <c r="L17" s="226">
        <f t="shared" si="2"/>
        <v>77328.260869565216</v>
      </c>
      <c r="M17" s="226">
        <f t="shared" si="3"/>
        <v>2405.6131650135258</v>
      </c>
      <c r="N17" s="507">
        <v>1703845</v>
      </c>
      <c r="O17" s="142"/>
      <c r="P17" s="142"/>
    </row>
    <row r="18" spans="1:16" ht="17.100000000000001" customHeight="1">
      <c r="A18" s="963" t="s">
        <v>203</v>
      </c>
      <c r="B18" s="963"/>
      <c r="C18" s="964">
        <v>55</v>
      </c>
      <c r="D18" s="964"/>
      <c r="E18" s="216">
        <v>1213</v>
      </c>
      <c r="F18" s="227">
        <f t="shared" si="0"/>
        <v>22.054545454545455</v>
      </c>
      <c r="G18" s="733">
        <v>366602</v>
      </c>
      <c r="H18" s="133"/>
      <c r="I18" s="227">
        <f t="shared" si="1"/>
        <v>302.22753503709811</v>
      </c>
      <c r="J18" s="216">
        <v>1182751</v>
      </c>
      <c r="K18" s="216">
        <v>3497451</v>
      </c>
      <c r="L18" s="227">
        <f t="shared" si="2"/>
        <v>63590.018181818181</v>
      </c>
      <c r="M18" s="227">
        <f t="shared" si="3"/>
        <v>2883.3066776586975</v>
      </c>
      <c r="N18" s="508">
        <v>1545417</v>
      </c>
      <c r="O18" s="142"/>
      <c r="P18" s="142"/>
    </row>
    <row r="19" spans="1:16" ht="17.100000000000001" customHeight="1">
      <c r="A19" s="963" t="s">
        <v>204</v>
      </c>
      <c r="B19" s="963"/>
      <c r="C19" s="964">
        <v>107</v>
      </c>
      <c r="D19" s="964"/>
      <c r="E19" s="216">
        <v>3006</v>
      </c>
      <c r="F19" s="227">
        <f t="shared" si="0"/>
        <v>28.093457943925234</v>
      </c>
      <c r="G19" s="733">
        <v>720334</v>
      </c>
      <c r="H19" s="133"/>
      <c r="I19" s="227">
        <f t="shared" si="1"/>
        <v>239.63206919494345</v>
      </c>
      <c r="J19" s="216">
        <v>2035342</v>
      </c>
      <c r="K19" s="216">
        <v>3700616</v>
      </c>
      <c r="L19" s="227">
        <f t="shared" si="2"/>
        <v>34585.196261682242</v>
      </c>
      <c r="M19" s="227">
        <f t="shared" si="3"/>
        <v>1231.0765136393879</v>
      </c>
      <c r="N19" s="508">
        <v>1562275</v>
      </c>
      <c r="O19" s="142"/>
      <c r="P19" s="142"/>
    </row>
    <row r="20" spans="1:16" s="362" customFormat="1" ht="17.100000000000001" customHeight="1">
      <c r="A20" s="963" t="s">
        <v>205</v>
      </c>
      <c r="B20" s="963"/>
      <c r="C20" s="964">
        <v>102</v>
      </c>
      <c r="D20" s="964"/>
      <c r="E20" s="216">
        <v>1417</v>
      </c>
      <c r="F20" s="227">
        <f t="shared" si="0"/>
        <v>13.892156862745098</v>
      </c>
      <c r="G20" s="733">
        <v>404401</v>
      </c>
      <c r="H20" s="131"/>
      <c r="I20" s="227">
        <f t="shared" si="1"/>
        <v>285.39237826393787</v>
      </c>
      <c r="J20" s="216">
        <v>2416326</v>
      </c>
      <c r="K20" s="216">
        <v>3654526</v>
      </c>
      <c r="L20" s="227">
        <f t="shared" si="2"/>
        <v>35828.686274509804</v>
      </c>
      <c r="M20" s="227">
        <f t="shared" si="3"/>
        <v>2579.0585744530699</v>
      </c>
      <c r="N20" s="508">
        <v>1181717</v>
      </c>
      <c r="O20" s="144"/>
      <c r="P20" s="144"/>
    </row>
    <row r="21" spans="1:16" ht="17.100000000000001" customHeight="1">
      <c r="A21" s="963" t="s">
        <v>206</v>
      </c>
      <c r="B21" s="963"/>
      <c r="C21" s="964">
        <v>42</v>
      </c>
      <c r="D21" s="964"/>
      <c r="E21" s="216">
        <v>916</v>
      </c>
      <c r="F21" s="227">
        <f t="shared" si="0"/>
        <v>21.80952380952381</v>
      </c>
      <c r="G21" s="733">
        <v>241525</v>
      </c>
      <c r="H21" s="133"/>
      <c r="I21" s="227">
        <f t="shared" si="1"/>
        <v>263.67358078602621</v>
      </c>
      <c r="J21" s="216">
        <v>780210</v>
      </c>
      <c r="K21" s="216">
        <v>1283711</v>
      </c>
      <c r="L21" s="227">
        <f t="shared" si="2"/>
        <v>30564.547619047618</v>
      </c>
      <c r="M21" s="227">
        <f t="shared" si="3"/>
        <v>1401.4312227074236</v>
      </c>
      <c r="N21" s="508">
        <v>466277</v>
      </c>
      <c r="O21" s="142"/>
      <c r="P21" s="142"/>
    </row>
    <row r="22" spans="1:16" ht="17.100000000000001" customHeight="1">
      <c r="A22" s="963" t="s">
        <v>207</v>
      </c>
      <c r="B22" s="963"/>
      <c r="C22" s="964">
        <v>131</v>
      </c>
      <c r="D22" s="964"/>
      <c r="E22" s="216">
        <v>2765</v>
      </c>
      <c r="F22" s="227">
        <f t="shared" si="0"/>
        <v>21.106870229007633</v>
      </c>
      <c r="G22" s="733">
        <v>721286</v>
      </c>
      <c r="H22" s="133"/>
      <c r="I22" s="227">
        <f t="shared" si="1"/>
        <v>260.86292947558769</v>
      </c>
      <c r="J22" s="216">
        <v>1921195</v>
      </c>
      <c r="K22" s="216">
        <v>3540290</v>
      </c>
      <c r="L22" s="227">
        <f t="shared" si="2"/>
        <v>27025.114503816792</v>
      </c>
      <c r="M22" s="227">
        <f t="shared" si="3"/>
        <v>1280.3942133815551</v>
      </c>
      <c r="N22" s="508">
        <v>1540568</v>
      </c>
      <c r="O22" s="142"/>
      <c r="P22" s="142"/>
    </row>
    <row r="23" spans="1:16" ht="17.100000000000001" customHeight="1">
      <c r="A23" s="963" t="s">
        <v>208</v>
      </c>
      <c r="B23" s="963"/>
      <c r="C23" s="964">
        <v>57</v>
      </c>
      <c r="D23" s="964"/>
      <c r="E23" s="216">
        <v>804</v>
      </c>
      <c r="F23" s="227">
        <f t="shared" si="0"/>
        <v>14.105263157894736</v>
      </c>
      <c r="G23" s="733">
        <v>234628</v>
      </c>
      <c r="H23" s="133"/>
      <c r="I23" s="227">
        <f t="shared" si="1"/>
        <v>291.82587064676619</v>
      </c>
      <c r="J23" s="216">
        <v>654661</v>
      </c>
      <c r="K23" s="216">
        <v>1431531</v>
      </c>
      <c r="L23" s="227">
        <f t="shared" si="2"/>
        <v>25114.57894736842</v>
      </c>
      <c r="M23" s="227">
        <f t="shared" si="3"/>
        <v>1780.5111940298507</v>
      </c>
      <c r="N23" s="508">
        <v>668371</v>
      </c>
      <c r="O23" s="142"/>
      <c r="P23" s="142"/>
    </row>
    <row r="24" spans="1:16" ht="17.100000000000001" customHeight="1" thickBot="1">
      <c r="A24" s="958" t="s">
        <v>209</v>
      </c>
      <c r="B24" s="958"/>
      <c r="C24" s="957">
        <v>50</v>
      </c>
      <c r="D24" s="957"/>
      <c r="E24" s="592">
        <v>1071</v>
      </c>
      <c r="F24" s="593">
        <f t="shared" si="0"/>
        <v>21.42</v>
      </c>
      <c r="G24" s="594">
        <v>270029</v>
      </c>
      <c r="H24" s="595"/>
      <c r="I24" s="593">
        <f t="shared" si="1"/>
        <v>252.12791783380018</v>
      </c>
      <c r="J24" s="592">
        <v>1385760</v>
      </c>
      <c r="K24" s="592">
        <v>2139758</v>
      </c>
      <c r="L24" s="593">
        <f t="shared" si="2"/>
        <v>42795.16</v>
      </c>
      <c r="M24" s="593">
        <f t="shared" si="3"/>
        <v>1997.9066293183939</v>
      </c>
      <c r="N24" s="596">
        <v>722350</v>
      </c>
      <c r="O24" s="142"/>
      <c r="P24" s="142"/>
    </row>
    <row r="25" spans="1:16" ht="15" customHeight="1">
      <c r="A25" s="142" t="s">
        <v>352</v>
      </c>
      <c r="B25" s="142"/>
      <c r="C25" s="142"/>
      <c r="D25" s="142"/>
      <c r="E25" s="142"/>
      <c r="F25" s="142"/>
      <c r="I25" s="142"/>
      <c r="J25" s="142"/>
      <c r="L25" s="142"/>
      <c r="M25" s="509"/>
      <c r="N25" s="603" t="s">
        <v>585</v>
      </c>
    </row>
    <row r="26" spans="1:16" ht="15" customHeight="1">
      <c r="A26" s="142"/>
      <c r="B26" s="142"/>
      <c r="C26" s="142"/>
      <c r="D26" s="142"/>
      <c r="E26" s="142"/>
      <c r="F26" s="142"/>
      <c r="G26" s="142"/>
      <c r="H26" s="142"/>
      <c r="I26" s="16"/>
      <c r="J26" s="26"/>
      <c r="K26" s="16"/>
      <c r="L26" s="16"/>
      <c r="M26" s="16"/>
      <c r="N26" s="16"/>
    </row>
    <row r="27" spans="1:16" ht="15" customHeight="1" thickBot="1">
      <c r="A27" s="142" t="s">
        <v>376</v>
      </c>
      <c r="B27" s="142"/>
      <c r="C27" s="142"/>
      <c r="D27" s="142"/>
      <c r="E27" s="142"/>
      <c r="F27" s="142"/>
      <c r="G27" s="142"/>
      <c r="H27" s="142"/>
      <c r="I27" s="16"/>
      <c r="J27" s="26"/>
      <c r="K27" s="16"/>
      <c r="L27" s="16"/>
      <c r="M27" s="928" t="s">
        <v>183</v>
      </c>
      <c r="N27" s="928"/>
    </row>
    <row r="28" spans="1:16" ht="21.75" customHeight="1" thickBot="1">
      <c r="A28" s="833" t="s">
        <v>210</v>
      </c>
      <c r="B28" s="835" t="s">
        <v>54</v>
      </c>
      <c r="C28" s="835" t="s">
        <v>121</v>
      </c>
      <c r="D28" s="835"/>
      <c r="E28" s="835" t="s">
        <v>211</v>
      </c>
      <c r="F28" s="835"/>
      <c r="G28" s="803" t="s">
        <v>188</v>
      </c>
      <c r="H28" s="46"/>
      <c r="I28" s="959" t="s">
        <v>212</v>
      </c>
      <c r="J28" s="959"/>
      <c r="K28" s="959"/>
      <c r="L28" s="959" t="s">
        <v>213</v>
      </c>
      <c r="M28" s="959" t="s">
        <v>214</v>
      </c>
      <c r="N28" s="961" t="s">
        <v>190</v>
      </c>
      <c r="O28" s="142"/>
    </row>
    <row r="29" spans="1:16" ht="21.75" customHeight="1">
      <c r="A29" s="833"/>
      <c r="B29" s="835"/>
      <c r="C29" s="340" t="s">
        <v>28</v>
      </c>
      <c r="D29" s="737" t="s">
        <v>192</v>
      </c>
      <c r="E29" s="340" t="s">
        <v>215</v>
      </c>
      <c r="F29" s="340" t="s">
        <v>194</v>
      </c>
      <c r="G29" s="803"/>
      <c r="H29" s="510"/>
      <c r="I29" s="511" t="s">
        <v>216</v>
      </c>
      <c r="J29" s="136" t="s">
        <v>192</v>
      </c>
      <c r="K29" s="129" t="s">
        <v>194</v>
      </c>
      <c r="L29" s="959"/>
      <c r="M29" s="959"/>
      <c r="N29" s="961"/>
      <c r="O29" s="142"/>
    </row>
    <row r="30" spans="1:16" s="362" customFormat="1" ht="17.100000000000001" customHeight="1">
      <c r="A30" s="32" t="s">
        <v>470</v>
      </c>
      <c r="B30" s="512">
        <v>70</v>
      </c>
      <c r="C30" s="133">
        <v>1722</v>
      </c>
      <c r="D30" s="310">
        <v>24.6</v>
      </c>
      <c r="E30" s="133">
        <v>484169</v>
      </c>
      <c r="F30" s="133">
        <v>281</v>
      </c>
      <c r="G30" s="133">
        <v>2381172</v>
      </c>
      <c r="H30" s="133"/>
      <c r="I30" s="137">
        <v>3762380</v>
      </c>
      <c r="J30" s="133">
        <v>53748</v>
      </c>
      <c r="K30" s="133">
        <v>2185</v>
      </c>
      <c r="L30" s="738" t="s">
        <v>132</v>
      </c>
      <c r="M30" s="738" t="s">
        <v>132</v>
      </c>
      <c r="N30" s="513">
        <v>1325520</v>
      </c>
      <c r="P30" s="144"/>
    </row>
    <row r="31" spans="1:16" ht="17.100000000000001" customHeight="1">
      <c r="A31" s="514" t="s">
        <v>483</v>
      </c>
      <c r="B31" s="512">
        <v>76</v>
      </c>
      <c r="C31" s="133">
        <v>2185</v>
      </c>
      <c r="D31" s="310">
        <v>28.8</v>
      </c>
      <c r="E31" s="133">
        <v>553261</v>
      </c>
      <c r="F31" s="133">
        <v>253</v>
      </c>
      <c r="G31" s="133">
        <v>2852548</v>
      </c>
      <c r="H31" s="133"/>
      <c r="I31" s="137">
        <v>4420324</v>
      </c>
      <c r="J31" s="133">
        <v>58162</v>
      </c>
      <c r="K31" s="133">
        <v>2023</v>
      </c>
      <c r="L31" s="738" t="s">
        <v>132</v>
      </c>
      <c r="M31" s="738" t="s">
        <v>132</v>
      </c>
      <c r="N31" s="513">
        <v>1501874</v>
      </c>
      <c r="P31" s="142"/>
    </row>
    <row r="32" spans="1:16" s="139" customFormat="1" ht="17.100000000000001" customHeight="1">
      <c r="A32" s="515" t="s">
        <v>484</v>
      </c>
      <c r="B32" s="133">
        <v>74</v>
      </c>
      <c r="C32" s="133">
        <v>2091</v>
      </c>
      <c r="D32" s="310">
        <v>28.3</v>
      </c>
      <c r="E32" s="133">
        <v>546258</v>
      </c>
      <c r="F32" s="133">
        <v>261</v>
      </c>
      <c r="G32" s="133">
        <v>2971347</v>
      </c>
      <c r="H32" s="133"/>
      <c r="I32" s="133">
        <v>4521592</v>
      </c>
      <c r="J32" s="133">
        <v>61103</v>
      </c>
      <c r="K32" s="133">
        <v>2162</v>
      </c>
      <c r="L32" s="738" t="s">
        <v>132</v>
      </c>
      <c r="M32" s="738" t="s">
        <v>132</v>
      </c>
      <c r="N32" s="516">
        <v>1488626</v>
      </c>
      <c r="P32" s="140"/>
    </row>
    <row r="33" spans="1:16" s="139" customFormat="1" ht="17.100000000000001" customHeight="1">
      <c r="A33" s="515" t="s">
        <v>485</v>
      </c>
      <c r="B33" s="133">
        <v>71</v>
      </c>
      <c r="C33" s="133">
        <v>2167</v>
      </c>
      <c r="D33" s="310">
        <v>30.5</v>
      </c>
      <c r="E33" s="133">
        <v>538189</v>
      </c>
      <c r="F33" s="133">
        <v>248</v>
      </c>
      <c r="G33" s="133">
        <v>3383000</v>
      </c>
      <c r="H33" s="133"/>
      <c r="I33" s="133">
        <v>5028029</v>
      </c>
      <c r="J33" s="133">
        <v>70817</v>
      </c>
      <c r="K33" s="133">
        <v>2320</v>
      </c>
      <c r="L33" s="738" t="s">
        <v>132</v>
      </c>
      <c r="M33" s="738" t="s">
        <v>132</v>
      </c>
      <c r="N33" s="516">
        <v>1573115</v>
      </c>
      <c r="P33" s="140"/>
    </row>
    <row r="34" spans="1:16" s="139" customFormat="1" ht="17.100000000000001" customHeight="1" thickBot="1">
      <c r="A34" s="517" t="s">
        <v>486</v>
      </c>
      <c r="B34" s="518">
        <f>C17</f>
        <v>69</v>
      </c>
      <c r="C34" s="519">
        <f>E17</f>
        <v>2218</v>
      </c>
      <c r="D34" s="520">
        <f>F17</f>
        <v>32.144927536231883</v>
      </c>
      <c r="E34" s="519">
        <f>G17</f>
        <v>546598</v>
      </c>
      <c r="F34" s="519">
        <f>I17</f>
        <v>246.43733092876465</v>
      </c>
      <c r="G34" s="519">
        <f>J17</f>
        <v>3557468</v>
      </c>
      <c r="H34" s="519"/>
      <c r="I34" s="519">
        <f>K17</f>
        <v>5335650</v>
      </c>
      <c r="J34" s="519">
        <f>L17</f>
        <v>77328.260869565216</v>
      </c>
      <c r="K34" s="519">
        <f>M17</f>
        <v>2405.6131650135258</v>
      </c>
      <c r="L34" s="141" t="s">
        <v>132</v>
      </c>
      <c r="M34" s="141" t="s">
        <v>132</v>
      </c>
      <c r="N34" s="521">
        <f>N17</f>
        <v>1703845</v>
      </c>
      <c r="P34" s="140"/>
    </row>
    <row r="35" spans="1:16" ht="15" customHeight="1">
      <c r="A35" s="142" t="s">
        <v>471</v>
      </c>
      <c r="B35" s="142"/>
      <c r="C35" s="142"/>
      <c r="D35" s="142"/>
      <c r="E35" s="142"/>
      <c r="G35" s="142"/>
      <c r="H35" s="142"/>
      <c r="I35" s="588" t="s">
        <v>217</v>
      </c>
      <c r="J35" s="588"/>
      <c r="K35" s="588"/>
      <c r="L35" s="588"/>
      <c r="M35" s="509"/>
      <c r="N35" s="603" t="s">
        <v>585</v>
      </c>
    </row>
    <row r="36" spans="1:16" ht="15" customHeight="1">
      <c r="A36" s="143" t="s">
        <v>218</v>
      </c>
      <c r="B36" s="142"/>
      <c r="C36" s="142"/>
      <c r="D36" s="142"/>
      <c r="E36" s="142"/>
      <c r="G36" s="142"/>
      <c r="H36" s="142"/>
      <c r="I36" s="142"/>
      <c r="J36" s="142"/>
      <c r="K36" s="142"/>
      <c r="L36" s="142"/>
      <c r="M36" s="142"/>
      <c r="N36" s="142"/>
    </row>
    <row r="37" spans="1:16" ht="15" customHeight="1" thickBot="1">
      <c r="A37" s="142" t="s">
        <v>219</v>
      </c>
      <c r="B37" s="142"/>
      <c r="C37" s="142"/>
      <c r="D37" s="142"/>
      <c r="E37" s="142"/>
      <c r="F37" s="142" t="s">
        <v>220</v>
      </c>
      <c r="G37" s="142"/>
      <c r="H37" s="142"/>
      <c r="I37" s="142"/>
      <c r="K37" s="142"/>
      <c r="L37" s="142"/>
      <c r="M37" s="960" t="s">
        <v>221</v>
      </c>
      <c r="N37" s="960"/>
    </row>
    <row r="38" spans="1:16" ht="21.75" customHeight="1" thickBot="1">
      <c r="A38" s="833" t="s">
        <v>210</v>
      </c>
      <c r="B38" s="835" t="s">
        <v>586</v>
      </c>
      <c r="C38" s="835"/>
      <c r="D38" s="835"/>
      <c r="E38" s="835"/>
      <c r="F38" s="916" t="s">
        <v>222</v>
      </c>
      <c r="G38" s="916"/>
      <c r="H38" s="916"/>
      <c r="I38" s="916"/>
      <c r="J38" s="916"/>
      <c r="K38" s="916"/>
      <c r="L38" s="916"/>
      <c r="M38" s="916"/>
      <c r="N38" s="916"/>
    </row>
    <row r="39" spans="1:16" ht="21.75" customHeight="1">
      <c r="A39" s="833"/>
      <c r="B39" s="736" t="s">
        <v>54</v>
      </c>
      <c r="C39" s="737" t="s">
        <v>17</v>
      </c>
      <c r="D39" s="737" t="s">
        <v>223</v>
      </c>
      <c r="E39" s="737" t="s">
        <v>224</v>
      </c>
      <c r="F39" s="736" t="s">
        <v>54</v>
      </c>
      <c r="G39" s="736" t="s">
        <v>17</v>
      </c>
      <c r="H39" s="590"/>
      <c r="I39" s="135" t="s">
        <v>225</v>
      </c>
      <c r="J39" s="136" t="s">
        <v>226</v>
      </c>
      <c r="K39" s="136" t="s">
        <v>227</v>
      </c>
      <c r="L39" s="136" t="s">
        <v>228</v>
      </c>
      <c r="M39" s="136" t="s">
        <v>229</v>
      </c>
      <c r="N39" s="522" t="s">
        <v>230</v>
      </c>
    </row>
    <row r="40" spans="1:16" ht="17.100000000000001" customHeight="1">
      <c r="A40" s="32" t="s">
        <v>568</v>
      </c>
      <c r="B40" s="352">
        <v>14</v>
      </c>
      <c r="C40" s="740">
        <v>1120</v>
      </c>
      <c r="D40" s="741">
        <v>1450744</v>
      </c>
      <c r="E40" s="740">
        <v>218036</v>
      </c>
      <c r="F40" s="740">
        <v>14</v>
      </c>
      <c r="G40" s="740">
        <v>1120</v>
      </c>
      <c r="H40" s="132"/>
      <c r="I40" s="191">
        <v>203769</v>
      </c>
      <c r="J40" s="191">
        <v>55871</v>
      </c>
      <c r="K40" s="191">
        <v>66479</v>
      </c>
      <c r="L40" s="341">
        <v>0</v>
      </c>
      <c r="M40" s="191">
        <v>1748</v>
      </c>
      <c r="N40" s="523">
        <v>0</v>
      </c>
    </row>
    <row r="41" spans="1:16" ht="17.100000000000001" customHeight="1">
      <c r="A41" s="515" t="s">
        <v>569</v>
      </c>
      <c r="B41" s="740">
        <v>15</v>
      </c>
      <c r="C41" s="740">
        <v>1524</v>
      </c>
      <c r="D41" s="741">
        <v>1520167</v>
      </c>
      <c r="E41" s="740">
        <v>229873</v>
      </c>
      <c r="F41" s="740">
        <v>15</v>
      </c>
      <c r="G41" s="740">
        <v>1524</v>
      </c>
      <c r="H41" s="132"/>
      <c r="I41" s="191">
        <v>208051</v>
      </c>
      <c r="J41" s="191">
        <v>57828</v>
      </c>
      <c r="K41" s="191">
        <v>69223</v>
      </c>
      <c r="L41" s="341">
        <v>0</v>
      </c>
      <c r="M41" s="191">
        <v>1795</v>
      </c>
      <c r="N41" s="523">
        <v>0</v>
      </c>
    </row>
    <row r="42" spans="1:16" s="139" customFormat="1" ht="17.100000000000001" customHeight="1">
      <c r="A42" s="515" t="s">
        <v>570</v>
      </c>
      <c r="B42" s="740">
        <v>13</v>
      </c>
      <c r="C42" s="740">
        <v>1398</v>
      </c>
      <c r="D42" s="741">
        <v>1557534</v>
      </c>
      <c r="E42" s="740">
        <v>265379</v>
      </c>
      <c r="F42" s="740">
        <v>13</v>
      </c>
      <c r="G42" s="740">
        <v>1398</v>
      </c>
      <c r="H42" s="132"/>
      <c r="I42" s="191">
        <v>204744</v>
      </c>
      <c r="J42" s="191">
        <v>58550</v>
      </c>
      <c r="K42" s="191">
        <v>69587</v>
      </c>
      <c r="L42" s="341">
        <v>0</v>
      </c>
      <c r="M42" s="191">
        <v>1830</v>
      </c>
      <c r="N42" s="523">
        <v>0</v>
      </c>
    </row>
    <row r="43" spans="1:16" s="139" customFormat="1" ht="17.100000000000001" customHeight="1">
      <c r="A43" s="515" t="s">
        <v>587</v>
      </c>
      <c r="B43" s="352">
        <v>14</v>
      </c>
      <c r="C43" s="740">
        <v>0</v>
      </c>
      <c r="D43" s="741">
        <v>1675575</v>
      </c>
      <c r="E43" s="740">
        <v>122530</v>
      </c>
      <c r="F43" s="740">
        <v>14</v>
      </c>
      <c r="G43" s="740">
        <v>0</v>
      </c>
      <c r="H43" s="132"/>
      <c r="I43" s="191">
        <v>197325</v>
      </c>
      <c r="J43" s="191">
        <v>64628</v>
      </c>
      <c r="K43" s="191">
        <v>76343</v>
      </c>
      <c r="L43" s="341">
        <v>0</v>
      </c>
      <c r="M43" s="191">
        <v>2096</v>
      </c>
      <c r="N43" s="523">
        <v>0</v>
      </c>
    </row>
    <row r="44" spans="1:16" s="139" customFormat="1" ht="17.100000000000001" customHeight="1" thickBot="1">
      <c r="A44" s="517" t="s">
        <v>588</v>
      </c>
      <c r="B44" s="141">
        <v>14</v>
      </c>
      <c r="C44" s="141">
        <v>1536</v>
      </c>
      <c r="D44" s="524">
        <v>1538859</v>
      </c>
      <c r="E44" s="141">
        <v>184253</v>
      </c>
      <c r="F44" s="141">
        <v>14</v>
      </c>
      <c r="G44" s="141">
        <v>1536</v>
      </c>
      <c r="H44" s="525"/>
      <c r="I44" s="526">
        <v>197909</v>
      </c>
      <c r="J44" s="526">
        <v>64834</v>
      </c>
      <c r="K44" s="526">
        <v>76755</v>
      </c>
      <c r="L44" s="527">
        <v>0</v>
      </c>
      <c r="M44" s="526">
        <v>2166</v>
      </c>
      <c r="N44" s="528">
        <v>0</v>
      </c>
    </row>
    <row r="45" spans="1:16" ht="15" customHeight="1">
      <c r="A45" s="962" t="s">
        <v>377</v>
      </c>
      <c r="B45" s="962"/>
      <c r="C45" s="962"/>
      <c r="D45" s="962"/>
      <c r="E45" s="962"/>
      <c r="F45" s="962"/>
      <c r="G45" s="962"/>
      <c r="H45" s="142"/>
      <c r="I45" s="142"/>
      <c r="J45" s="142"/>
      <c r="L45" s="597"/>
      <c r="M45" s="509"/>
      <c r="N45" s="603" t="s">
        <v>585</v>
      </c>
    </row>
    <row r="46" spans="1:16" ht="15" customHeight="1">
      <c r="A46" s="956" t="s">
        <v>394</v>
      </c>
      <c r="B46" s="956"/>
      <c r="C46" s="956"/>
      <c r="D46" s="956"/>
      <c r="E46" s="956"/>
      <c r="F46" s="956"/>
      <c r="G46" s="956"/>
      <c r="I46" s="26"/>
      <c r="J46" s="26"/>
      <c r="K46" s="26"/>
      <c r="L46" s="26"/>
      <c r="M46" s="26"/>
      <c r="N46" s="26"/>
    </row>
  </sheetData>
  <sheetProtection selectLockedCells="1" selectUnlockedCells="1"/>
  <mergeCells count="55">
    <mergeCell ref="M37:N37"/>
    <mergeCell ref="A38:A39"/>
    <mergeCell ref="B38:E38"/>
    <mergeCell ref="F38:N38"/>
    <mergeCell ref="A45:G45"/>
    <mergeCell ref="A46:G46"/>
    <mergeCell ref="M27:N27"/>
    <mergeCell ref="A28:A29"/>
    <mergeCell ref="B28:B29"/>
    <mergeCell ref="C28:D28"/>
    <mergeCell ref="E28:F28"/>
    <mergeCell ref="G28:G29"/>
    <mergeCell ref="I28:K28"/>
    <mergeCell ref="L28:L29"/>
    <mergeCell ref="M28:M29"/>
    <mergeCell ref="N28:N29"/>
    <mergeCell ref="A22:B22"/>
    <mergeCell ref="C22:D22"/>
    <mergeCell ref="A23:B23"/>
    <mergeCell ref="C23:D23"/>
    <mergeCell ref="A24:B24"/>
    <mergeCell ref="C24:D24"/>
    <mergeCell ref="A19:B19"/>
    <mergeCell ref="C19:D19"/>
    <mergeCell ref="A20:B20"/>
    <mergeCell ref="C20:D20"/>
    <mergeCell ref="A21:B21"/>
    <mergeCell ref="C21:D21"/>
    <mergeCell ref="A16:B16"/>
    <mergeCell ref="C16:D16"/>
    <mergeCell ref="A17:B17"/>
    <mergeCell ref="C17:D17"/>
    <mergeCell ref="A18:B18"/>
    <mergeCell ref="C18:D18"/>
    <mergeCell ref="A13:B13"/>
    <mergeCell ref="C13:D13"/>
    <mergeCell ref="A14:B14"/>
    <mergeCell ref="C14:D14"/>
    <mergeCell ref="A15:B15"/>
    <mergeCell ref="C15:D15"/>
    <mergeCell ref="A9:B9"/>
    <mergeCell ref="C9:D9"/>
    <mergeCell ref="A11:B11"/>
    <mergeCell ref="C11:D11"/>
    <mergeCell ref="A12:B12"/>
    <mergeCell ref="C12:D12"/>
    <mergeCell ref="I2:N2"/>
    <mergeCell ref="A4:G4"/>
    <mergeCell ref="I4:N4"/>
    <mergeCell ref="M6:N6"/>
    <mergeCell ref="A7:B8"/>
    <mergeCell ref="C7:D8"/>
    <mergeCell ref="E7:F7"/>
    <mergeCell ref="J7:J8"/>
    <mergeCell ref="N7:N8"/>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horizontalDpi="300" verticalDpi="300" r:id="rId1"/>
  <headerFooter scaleWithDoc="0" alignWithMargins="0">
    <oddHeader>&amp;L事業所</oddHeader>
    <oddFooter>&amp;C&amp;12&amp;A</oddFooter>
  </headerFooter>
</worksheet>
</file>

<file path=xl/worksheets/sheet13.xml><?xml version="1.0" encoding="utf-8"?>
<worksheet xmlns="http://schemas.openxmlformats.org/spreadsheetml/2006/main" xmlns:r="http://schemas.openxmlformats.org/officeDocument/2006/relationships">
  <dimension ref="A1:P46"/>
  <sheetViews>
    <sheetView view="pageBreakPreview" zoomScaleNormal="100" zoomScaleSheetLayoutView="100" workbookViewId="0">
      <pane xSplit="2" topLeftCell="C1" activePane="topRight" state="frozen"/>
      <selection sqref="A1:XFD1048576"/>
      <selection pane="topRight" sqref="A1:XFD1048576"/>
    </sheetView>
  </sheetViews>
  <sheetFormatPr defaultRowHeight="17.100000000000001" customHeight="1"/>
  <cols>
    <col min="1" max="1" width="13.7109375" style="143" customWidth="1"/>
    <col min="2" max="2" width="12.7109375" style="143" customWidth="1"/>
    <col min="3" max="3" width="11.42578125" style="143" customWidth="1"/>
    <col min="4" max="4" width="13" style="143" customWidth="1"/>
    <col min="5" max="6" width="15.7109375" style="143" customWidth="1"/>
    <col min="7" max="7" width="17.140625" style="143" customWidth="1"/>
    <col min="8" max="8" width="1.140625" style="143" customWidth="1"/>
    <col min="9" max="10" width="16.28515625" style="143" customWidth="1"/>
    <col min="11" max="13" width="16.42578125" style="143" customWidth="1"/>
    <col min="14" max="14" width="17.7109375" style="143" customWidth="1"/>
    <col min="15" max="16384" width="9.140625" style="143"/>
  </cols>
  <sheetData>
    <row r="1" spans="1:16" ht="5.0999999999999996" customHeight="1">
      <c r="B1" s="142" t="s">
        <v>181</v>
      </c>
      <c r="C1" s="142"/>
      <c r="D1" s="142"/>
      <c r="E1" s="142"/>
      <c r="J1" s="142"/>
      <c r="K1" s="142"/>
      <c r="L1" s="142"/>
      <c r="M1" s="142"/>
      <c r="N1" s="142"/>
    </row>
    <row r="2" spans="1:16" ht="15" customHeight="1">
      <c r="A2" s="144" t="s">
        <v>182</v>
      </c>
      <c r="B2" s="142"/>
      <c r="C2" s="142"/>
      <c r="D2" s="142"/>
      <c r="E2" s="142"/>
      <c r="I2" s="967"/>
      <c r="J2" s="967"/>
      <c r="K2" s="967"/>
      <c r="L2" s="967"/>
      <c r="M2" s="967"/>
      <c r="N2" s="967"/>
    </row>
    <row r="3" spans="1:16" ht="5.0999999999999996" customHeight="1">
      <c r="A3" s="144"/>
      <c r="B3" s="142"/>
      <c r="C3" s="142"/>
      <c r="D3" s="142"/>
      <c r="E3" s="142"/>
      <c r="I3" s="142"/>
      <c r="J3" s="142"/>
      <c r="K3" s="142"/>
      <c r="L3" s="142"/>
      <c r="M3" s="142"/>
      <c r="N3" s="142"/>
    </row>
    <row r="4" spans="1:16" ht="45" customHeight="1">
      <c r="A4" s="968" t="s">
        <v>350</v>
      </c>
      <c r="B4" s="968"/>
      <c r="C4" s="968"/>
      <c r="D4" s="968"/>
      <c r="E4" s="968"/>
      <c r="F4" s="968"/>
      <c r="G4" s="968"/>
      <c r="I4" s="968"/>
      <c r="J4" s="968"/>
      <c r="K4" s="968"/>
      <c r="L4" s="968"/>
      <c r="M4" s="968"/>
      <c r="N4" s="968"/>
    </row>
    <row r="5" spans="1:16" ht="15" customHeight="1">
      <c r="A5" s="142"/>
      <c r="B5" s="142"/>
      <c r="C5" s="142"/>
      <c r="D5" s="142"/>
      <c r="E5" s="142"/>
      <c r="F5" s="142"/>
      <c r="G5" s="142"/>
      <c r="H5" s="142"/>
      <c r="I5" s="142"/>
      <c r="J5" s="142"/>
      <c r="K5" s="142"/>
      <c r="L5" s="142"/>
      <c r="M5" s="142"/>
      <c r="N5" s="142"/>
    </row>
    <row r="6" spans="1:16" ht="15" customHeight="1" thickBot="1">
      <c r="A6" s="142" t="s">
        <v>469</v>
      </c>
      <c r="B6" s="142"/>
      <c r="C6" s="142"/>
      <c r="D6" s="142"/>
      <c r="E6" s="142"/>
      <c r="F6" s="142"/>
      <c r="G6" s="142"/>
      <c r="H6" s="142"/>
      <c r="I6" s="142"/>
      <c r="J6" s="142"/>
      <c r="K6" s="142"/>
      <c r="L6" s="142"/>
      <c r="M6" s="960" t="s">
        <v>183</v>
      </c>
      <c r="N6" s="960"/>
    </row>
    <row r="7" spans="1:16" ht="21.75" customHeight="1" thickBot="1">
      <c r="A7" s="969" t="s">
        <v>184</v>
      </c>
      <c r="B7" s="970"/>
      <c r="C7" s="835" t="s">
        <v>185</v>
      </c>
      <c r="D7" s="835"/>
      <c r="E7" s="835" t="s">
        <v>186</v>
      </c>
      <c r="F7" s="835"/>
      <c r="G7" s="498" t="s">
        <v>187</v>
      </c>
      <c r="H7" s="509"/>
      <c r="I7" s="588" t="s">
        <v>472</v>
      </c>
      <c r="J7" s="959" t="s">
        <v>188</v>
      </c>
      <c r="K7" s="499" t="s">
        <v>189</v>
      </c>
      <c r="L7" s="588"/>
      <c r="M7" s="589"/>
      <c r="N7" s="961" t="s">
        <v>190</v>
      </c>
      <c r="O7" s="142"/>
      <c r="P7" s="142"/>
    </row>
    <row r="8" spans="1:16" ht="21.75" customHeight="1">
      <c r="A8" s="971"/>
      <c r="B8" s="754"/>
      <c r="C8" s="835"/>
      <c r="D8" s="835"/>
      <c r="E8" s="500" t="s">
        <v>191</v>
      </c>
      <c r="F8" s="725" t="s">
        <v>192</v>
      </c>
      <c r="G8" s="725" t="s">
        <v>193</v>
      </c>
      <c r="H8" s="590"/>
      <c r="I8" s="501" t="s">
        <v>194</v>
      </c>
      <c r="J8" s="959"/>
      <c r="K8" s="129" t="s">
        <v>193</v>
      </c>
      <c r="L8" s="129" t="s">
        <v>195</v>
      </c>
      <c r="M8" s="129" t="s">
        <v>194</v>
      </c>
      <c r="N8" s="961"/>
      <c r="O8" s="142"/>
      <c r="P8" s="142"/>
    </row>
    <row r="9" spans="1:16" ht="17.100000000000001" customHeight="1">
      <c r="A9" s="972" t="s">
        <v>196</v>
      </c>
      <c r="B9" s="972"/>
      <c r="C9" s="973">
        <f>+C11+C12</f>
        <v>1262</v>
      </c>
      <c r="D9" s="973"/>
      <c r="E9" s="502">
        <f>+E11+E12</f>
        <v>24830</v>
      </c>
      <c r="F9" s="503">
        <f>E9/C9</f>
        <v>19.67511885895404</v>
      </c>
      <c r="G9" s="502">
        <f>+G11+G12</f>
        <v>6625703</v>
      </c>
      <c r="H9" s="504"/>
      <c r="I9" s="505">
        <f>G9/E9</f>
        <v>266.84265002013694</v>
      </c>
      <c r="J9" s="502">
        <v>36649682</v>
      </c>
      <c r="K9" s="502">
        <v>56546014</v>
      </c>
      <c r="L9" s="505">
        <f>K9/C9</f>
        <v>44806.667194928683</v>
      </c>
      <c r="M9" s="505">
        <f>K9/E9</f>
        <v>2277.3263793797823</v>
      </c>
      <c r="N9" s="506">
        <v>15960650</v>
      </c>
      <c r="O9" s="142"/>
      <c r="P9" s="142"/>
    </row>
    <row r="10" spans="1:16" ht="12" customHeight="1">
      <c r="A10" s="529"/>
      <c r="B10" s="724"/>
      <c r="C10" s="728"/>
      <c r="D10" s="216"/>
      <c r="E10" s="216"/>
      <c r="F10" s="227"/>
      <c r="G10" s="216"/>
      <c r="H10" s="133"/>
      <c r="I10" s="591"/>
      <c r="J10" s="216"/>
      <c r="K10" s="216"/>
      <c r="L10" s="591"/>
      <c r="M10" s="591"/>
      <c r="N10" s="508"/>
      <c r="O10" s="142"/>
      <c r="P10" s="142"/>
    </row>
    <row r="11" spans="1:16" ht="17.100000000000001" customHeight="1">
      <c r="A11" s="963" t="s">
        <v>197</v>
      </c>
      <c r="B11" s="963"/>
      <c r="C11" s="964">
        <f>SUM(C14:D24)</f>
        <v>868</v>
      </c>
      <c r="D11" s="964"/>
      <c r="E11" s="216">
        <f>SUM(E14:E24)</f>
        <v>17022</v>
      </c>
      <c r="F11" s="227">
        <f>E11/C11</f>
        <v>19.610599078341014</v>
      </c>
      <c r="G11" s="216">
        <v>4436070</v>
      </c>
      <c r="H11" s="133"/>
      <c r="I11" s="591">
        <f>G11/E11</f>
        <v>260.60803665844202</v>
      </c>
      <c r="J11" s="216">
        <v>16551592</v>
      </c>
      <c r="K11" s="216">
        <v>29316960</v>
      </c>
      <c r="L11" s="591">
        <f>K11/C11</f>
        <v>33775.299539170504</v>
      </c>
      <c r="M11" s="591">
        <f>K11/E11</f>
        <v>1722.2982023264012</v>
      </c>
      <c r="N11" s="508">
        <v>11318278</v>
      </c>
      <c r="O11" s="142"/>
      <c r="P11" s="142"/>
    </row>
    <row r="12" spans="1:16" ht="17.100000000000001" customHeight="1">
      <c r="A12" s="963" t="s">
        <v>198</v>
      </c>
      <c r="B12" s="963"/>
      <c r="C12" s="964">
        <v>394</v>
      </c>
      <c r="D12" s="964"/>
      <c r="E12" s="216">
        <v>7808</v>
      </c>
      <c r="F12" s="227">
        <f>E12/C12</f>
        <v>19.81725888324873</v>
      </c>
      <c r="G12" s="216">
        <v>2189633</v>
      </c>
      <c r="H12" s="133"/>
      <c r="I12" s="591">
        <f>G12/E12</f>
        <v>280.43455430327867</v>
      </c>
      <c r="J12" s="216">
        <v>20098090</v>
      </c>
      <c r="K12" s="216">
        <v>27229054</v>
      </c>
      <c r="L12" s="591">
        <f t="shared" ref="L12:L24" si="0">K12/C12</f>
        <v>69109.274111675128</v>
      </c>
      <c r="M12" s="591">
        <f t="shared" ref="M12:M24" si="1">K12/E12</f>
        <v>3487.327612704918</v>
      </c>
      <c r="N12" s="508">
        <v>4642372</v>
      </c>
      <c r="O12" s="142"/>
      <c r="P12" s="142"/>
    </row>
    <row r="13" spans="1:16" ht="12" customHeight="1">
      <c r="A13" s="963"/>
      <c r="B13" s="963"/>
      <c r="C13" s="964"/>
      <c r="D13" s="964"/>
      <c r="E13" s="216"/>
      <c r="F13" s="227"/>
      <c r="G13" s="216"/>
      <c r="H13" s="133"/>
      <c r="I13" s="591"/>
      <c r="J13" s="216"/>
      <c r="K13" s="216"/>
      <c r="L13" s="591"/>
      <c r="M13" s="591"/>
      <c r="N13" s="508"/>
      <c r="O13" s="142"/>
      <c r="P13" s="142"/>
    </row>
    <row r="14" spans="1:16" ht="17.100000000000001" customHeight="1">
      <c r="A14" s="963" t="s">
        <v>199</v>
      </c>
      <c r="B14" s="963"/>
      <c r="C14" s="964">
        <v>140</v>
      </c>
      <c r="D14" s="964"/>
      <c r="E14" s="216">
        <v>1950</v>
      </c>
      <c r="F14" s="227">
        <f>E14/C14</f>
        <v>13.928571428571429</v>
      </c>
      <c r="G14" s="216">
        <v>495961</v>
      </c>
      <c r="H14" s="133"/>
      <c r="I14" s="591">
        <f>G14/E14</f>
        <v>254.33897435897435</v>
      </c>
      <c r="J14" s="216">
        <v>1798011</v>
      </c>
      <c r="K14" s="216">
        <v>2920622</v>
      </c>
      <c r="L14" s="591">
        <f t="shared" si="0"/>
        <v>20861.585714285713</v>
      </c>
      <c r="M14" s="591">
        <f t="shared" si="1"/>
        <v>1497.7548717948719</v>
      </c>
      <c r="N14" s="508">
        <v>1005765</v>
      </c>
      <c r="O14" s="142"/>
      <c r="P14" s="142"/>
    </row>
    <row r="15" spans="1:16" ht="17.100000000000001" customHeight="1">
      <c r="A15" s="963" t="s">
        <v>200</v>
      </c>
      <c r="B15" s="963"/>
      <c r="C15" s="964">
        <v>43</v>
      </c>
      <c r="D15" s="964"/>
      <c r="E15" s="216">
        <v>714</v>
      </c>
      <c r="F15" s="227">
        <f t="shared" ref="F15:F23" si="2">E15/C15</f>
        <v>16.604651162790699</v>
      </c>
      <c r="G15" s="216">
        <v>181320</v>
      </c>
      <c r="H15" s="133"/>
      <c r="I15" s="591">
        <f>G15/E15</f>
        <v>253.94957983193277</v>
      </c>
      <c r="J15" s="216">
        <v>301918</v>
      </c>
      <c r="K15" s="216">
        <v>591152</v>
      </c>
      <c r="L15" s="591">
        <f t="shared" si="0"/>
        <v>13747.720930232557</v>
      </c>
      <c r="M15" s="591">
        <f t="shared" si="1"/>
        <v>827.9439775910364</v>
      </c>
      <c r="N15" s="508">
        <v>276651</v>
      </c>
      <c r="O15" s="142"/>
      <c r="P15" s="142"/>
    </row>
    <row r="16" spans="1:16" ht="17.100000000000001" customHeight="1">
      <c r="A16" s="963" t="s">
        <v>201</v>
      </c>
      <c r="B16" s="963"/>
      <c r="C16" s="964">
        <v>72</v>
      </c>
      <c r="D16" s="964"/>
      <c r="E16" s="216">
        <v>948</v>
      </c>
      <c r="F16" s="227">
        <f t="shared" si="2"/>
        <v>13.166666666666666</v>
      </c>
      <c r="G16" s="722">
        <v>214600</v>
      </c>
      <c r="H16" s="133"/>
      <c r="I16" s="591">
        <f>G16/E16</f>
        <v>226.37130801687763</v>
      </c>
      <c r="J16" s="216">
        <v>460153</v>
      </c>
      <c r="K16" s="216">
        <v>1133666</v>
      </c>
      <c r="L16" s="227">
        <f t="shared" si="0"/>
        <v>15745.361111111111</v>
      </c>
      <c r="M16" s="227">
        <f t="shared" si="1"/>
        <v>1195.8502109704641</v>
      </c>
      <c r="N16" s="508">
        <v>616288</v>
      </c>
      <c r="O16" s="142"/>
      <c r="P16" s="142"/>
    </row>
    <row r="17" spans="1:16" ht="17.100000000000001" customHeight="1">
      <c r="A17" s="965" t="s">
        <v>202</v>
      </c>
      <c r="B17" s="965"/>
      <c r="C17" s="966">
        <v>69</v>
      </c>
      <c r="D17" s="966"/>
      <c r="E17" s="225">
        <v>2218</v>
      </c>
      <c r="F17" s="226">
        <f>E17/C17</f>
        <v>32.144927536231883</v>
      </c>
      <c r="G17" s="723">
        <v>546598</v>
      </c>
      <c r="H17" s="133"/>
      <c r="I17" s="226">
        <f>G17/E17</f>
        <v>246.43733092876465</v>
      </c>
      <c r="J17" s="225">
        <v>3557468</v>
      </c>
      <c r="K17" s="225">
        <v>5335650</v>
      </c>
      <c r="L17" s="226">
        <f t="shared" si="0"/>
        <v>77328.260869565216</v>
      </c>
      <c r="M17" s="226">
        <f t="shared" si="1"/>
        <v>2405.6131650135258</v>
      </c>
      <c r="N17" s="507">
        <v>1703845</v>
      </c>
      <c r="O17" s="142"/>
      <c r="P17" s="142"/>
    </row>
    <row r="18" spans="1:16" ht="17.100000000000001" customHeight="1">
      <c r="A18" s="963" t="s">
        <v>203</v>
      </c>
      <c r="B18" s="963"/>
      <c r="C18" s="964">
        <v>55</v>
      </c>
      <c r="D18" s="964"/>
      <c r="E18" s="216">
        <v>1213</v>
      </c>
      <c r="F18" s="227">
        <f t="shared" si="2"/>
        <v>22.054545454545455</v>
      </c>
      <c r="G18" s="722">
        <v>366602</v>
      </c>
      <c r="H18" s="133"/>
      <c r="I18" s="227">
        <f t="shared" ref="I18:I24" si="3">G18/E18</f>
        <v>302.22753503709811</v>
      </c>
      <c r="J18" s="216">
        <v>1182751</v>
      </c>
      <c r="K18" s="216">
        <v>3497451</v>
      </c>
      <c r="L18" s="227">
        <f t="shared" si="0"/>
        <v>63590.018181818181</v>
      </c>
      <c r="M18" s="227">
        <f t="shared" si="1"/>
        <v>2883.3066776586975</v>
      </c>
      <c r="N18" s="508">
        <v>1545417</v>
      </c>
      <c r="O18" s="142"/>
      <c r="P18" s="142"/>
    </row>
    <row r="19" spans="1:16" ht="17.100000000000001" customHeight="1">
      <c r="A19" s="963" t="s">
        <v>204</v>
      </c>
      <c r="B19" s="963"/>
      <c r="C19" s="964">
        <v>107</v>
      </c>
      <c r="D19" s="964"/>
      <c r="E19" s="216">
        <v>3006</v>
      </c>
      <c r="F19" s="227">
        <f t="shared" si="2"/>
        <v>28.093457943925234</v>
      </c>
      <c r="G19" s="722">
        <v>720334</v>
      </c>
      <c r="H19" s="133"/>
      <c r="I19" s="227">
        <f t="shared" si="3"/>
        <v>239.63206919494345</v>
      </c>
      <c r="J19" s="216">
        <v>2035342</v>
      </c>
      <c r="K19" s="216">
        <v>3700616</v>
      </c>
      <c r="L19" s="227">
        <f t="shared" si="0"/>
        <v>34585.196261682242</v>
      </c>
      <c r="M19" s="227">
        <f t="shared" si="1"/>
        <v>1231.0765136393879</v>
      </c>
      <c r="N19" s="508">
        <v>1562275</v>
      </c>
      <c r="O19" s="142"/>
      <c r="P19" s="142"/>
    </row>
    <row r="20" spans="1:16" s="362" customFormat="1" ht="17.100000000000001" customHeight="1">
      <c r="A20" s="963" t="s">
        <v>205</v>
      </c>
      <c r="B20" s="963"/>
      <c r="C20" s="964">
        <v>102</v>
      </c>
      <c r="D20" s="964"/>
      <c r="E20" s="216">
        <v>1417</v>
      </c>
      <c r="F20" s="227">
        <f t="shared" si="2"/>
        <v>13.892156862745098</v>
      </c>
      <c r="G20" s="722">
        <v>404401</v>
      </c>
      <c r="H20" s="131"/>
      <c r="I20" s="227">
        <f t="shared" si="3"/>
        <v>285.39237826393787</v>
      </c>
      <c r="J20" s="216">
        <v>2416326</v>
      </c>
      <c r="K20" s="216">
        <v>3654526</v>
      </c>
      <c r="L20" s="227">
        <f t="shared" si="0"/>
        <v>35828.686274509804</v>
      </c>
      <c r="M20" s="227">
        <f t="shared" si="1"/>
        <v>2579.0585744530699</v>
      </c>
      <c r="N20" s="508">
        <v>1181717</v>
      </c>
      <c r="O20" s="144"/>
      <c r="P20" s="144"/>
    </row>
    <row r="21" spans="1:16" ht="17.100000000000001" customHeight="1">
      <c r="A21" s="963" t="s">
        <v>206</v>
      </c>
      <c r="B21" s="963"/>
      <c r="C21" s="964">
        <v>42</v>
      </c>
      <c r="D21" s="964"/>
      <c r="E21" s="216">
        <v>916</v>
      </c>
      <c r="F21" s="227">
        <f t="shared" si="2"/>
        <v>21.80952380952381</v>
      </c>
      <c r="G21" s="722">
        <v>241525</v>
      </c>
      <c r="H21" s="133"/>
      <c r="I21" s="227">
        <f t="shared" si="3"/>
        <v>263.67358078602621</v>
      </c>
      <c r="J21" s="216">
        <v>780210</v>
      </c>
      <c r="K21" s="216">
        <v>1283711</v>
      </c>
      <c r="L21" s="227">
        <f t="shared" si="0"/>
        <v>30564.547619047618</v>
      </c>
      <c r="M21" s="227">
        <f t="shared" si="1"/>
        <v>1401.4312227074236</v>
      </c>
      <c r="N21" s="508">
        <v>466277</v>
      </c>
      <c r="O21" s="142"/>
      <c r="P21" s="142"/>
    </row>
    <row r="22" spans="1:16" ht="17.100000000000001" customHeight="1">
      <c r="A22" s="963" t="s">
        <v>207</v>
      </c>
      <c r="B22" s="963"/>
      <c r="C22" s="964">
        <v>131</v>
      </c>
      <c r="D22" s="964"/>
      <c r="E22" s="216">
        <v>2765</v>
      </c>
      <c r="F22" s="227">
        <f t="shared" si="2"/>
        <v>21.106870229007633</v>
      </c>
      <c r="G22" s="722">
        <v>721286</v>
      </c>
      <c r="H22" s="133"/>
      <c r="I22" s="227">
        <f t="shared" si="3"/>
        <v>260.86292947558769</v>
      </c>
      <c r="J22" s="216">
        <v>1921195</v>
      </c>
      <c r="K22" s="216">
        <v>3540290</v>
      </c>
      <c r="L22" s="227">
        <f t="shared" si="0"/>
        <v>27025.114503816792</v>
      </c>
      <c r="M22" s="227">
        <f t="shared" si="1"/>
        <v>1280.3942133815551</v>
      </c>
      <c r="N22" s="508">
        <v>1540568</v>
      </c>
      <c r="O22" s="142"/>
      <c r="P22" s="142"/>
    </row>
    <row r="23" spans="1:16" ht="17.100000000000001" customHeight="1">
      <c r="A23" s="963" t="s">
        <v>208</v>
      </c>
      <c r="B23" s="963"/>
      <c r="C23" s="964">
        <v>57</v>
      </c>
      <c r="D23" s="964"/>
      <c r="E23" s="216">
        <v>804</v>
      </c>
      <c r="F23" s="227">
        <f t="shared" si="2"/>
        <v>14.105263157894736</v>
      </c>
      <c r="G23" s="722">
        <v>234628</v>
      </c>
      <c r="H23" s="133"/>
      <c r="I23" s="227">
        <f t="shared" si="3"/>
        <v>291.82587064676619</v>
      </c>
      <c r="J23" s="216">
        <v>654661</v>
      </c>
      <c r="K23" s="216">
        <v>1431531</v>
      </c>
      <c r="L23" s="227">
        <f t="shared" si="0"/>
        <v>25114.57894736842</v>
      </c>
      <c r="M23" s="227">
        <f t="shared" si="1"/>
        <v>1780.5111940298507</v>
      </c>
      <c r="N23" s="508">
        <v>668371</v>
      </c>
      <c r="O23" s="142"/>
      <c r="P23" s="142"/>
    </row>
    <row r="24" spans="1:16" ht="17.100000000000001" customHeight="1" thickBot="1">
      <c r="A24" s="958" t="s">
        <v>209</v>
      </c>
      <c r="B24" s="958"/>
      <c r="C24" s="957">
        <v>50</v>
      </c>
      <c r="D24" s="957"/>
      <c r="E24" s="592">
        <v>1071</v>
      </c>
      <c r="F24" s="593">
        <f>E24/C24</f>
        <v>21.42</v>
      </c>
      <c r="G24" s="594">
        <v>270029</v>
      </c>
      <c r="H24" s="595"/>
      <c r="I24" s="593">
        <f t="shared" si="3"/>
        <v>252.12791783380018</v>
      </c>
      <c r="J24" s="592">
        <v>1385760</v>
      </c>
      <c r="K24" s="592">
        <v>2139758</v>
      </c>
      <c r="L24" s="593">
        <f t="shared" si="0"/>
        <v>42795.16</v>
      </c>
      <c r="M24" s="593">
        <f t="shared" si="1"/>
        <v>1997.9066293183939</v>
      </c>
      <c r="N24" s="596">
        <v>722350</v>
      </c>
      <c r="O24" s="142"/>
      <c r="P24" s="142"/>
    </row>
    <row r="25" spans="1:16" ht="15" customHeight="1">
      <c r="A25" s="142" t="s">
        <v>352</v>
      </c>
      <c r="B25" s="142"/>
      <c r="C25" s="142"/>
      <c r="D25" s="142"/>
      <c r="E25" s="142"/>
      <c r="F25" s="142"/>
      <c r="I25" s="142"/>
      <c r="J25" s="142"/>
      <c r="L25" s="142"/>
      <c r="M25" s="509"/>
      <c r="N25" s="603" t="s">
        <v>363</v>
      </c>
    </row>
    <row r="26" spans="1:16" ht="15" customHeight="1">
      <c r="A26" s="142"/>
      <c r="B26" s="142"/>
      <c r="C26" s="142"/>
      <c r="D26" s="142"/>
      <c r="E26" s="142"/>
      <c r="F26" s="142"/>
      <c r="G26" s="142"/>
      <c r="H26" s="142"/>
      <c r="I26" s="16"/>
      <c r="J26" s="26"/>
      <c r="K26" s="16"/>
      <c r="L26" s="16"/>
      <c r="M26" s="16"/>
      <c r="N26" s="16"/>
    </row>
    <row r="27" spans="1:16" ht="15" customHeight="1" thickBot="1">
      <c r="A27" s="142" t="s">
        <v>376</v>
      </c>
      <c r="B27" s="142"/>
      <c r="C27" s="142"/>
      <c r="D27" s="142"/>
      <c r="E27" s="142"/>
      <c r="F27" s="142"/>
      <c r="G27" s="142"/>
      <c r="H27" s="142"/>
      <c r="I27" s="16"/>
      <c r="J27" s="26"/>
      <c r="K27" s="16"/>
      <c r="L27" s="16"/>
      <c r="M27" s="928" t="s">
        <v>183</v>
      </c>
      <c r="N27" s="928"/>
    </row>
    <row r="28" spans="1:16" ht="21.75" customHeight="1" thickBot="1">
      <c r="A28" s="833" t="s">
        <v>210</v>
      </c>
      <c r="B28" s="835" t="s">
        <v>54</v>
      </c>
      <c r="C28" s="835" t="s">
        <v>121</v>
      </c>
      <c r="D28" s="835"/>
      <c r="E28" s="835" t="s">
        <v>211</v>
      </c>
      <c r="F28" s="835"/>
      <c r="G28" s="803" t="s">
        <v>188</v>
      </c>
      <c r="H28" s="46"/>
      <c r="I28" s="959" t="s">
        <v>212</v>
      </c>
      <c r="J28" s="959"/>
      <c r="K28" s="959"/>
      <c r="L28" s="959" t="s">
        <v>213</v>
      </c>
      <c r="M28" s="959" t="s">
        <v>214</v>
      </c>
      <c r="N28" s="961" t="s">
        <v>190</v>
      </c>
      <c r="O28" s="142"/>
    </row>
    <row r="29" spans="1:16" ht="21.75" customHeight="1">
      <c r="A29" s="833"/>
      <c r="B29" s="835"/>
      <c r="C29" s="340" t="s">
        <v>28</v>
      </c>
      <c r="D29" s="726" t="s">
        <v>192</v>
      </c>
      <c r="E29" s="340" t="s">
        <v>215</v>
      </c>
      <c r="F29" s="340" t="s">
        <v>194</v>
      </c>
      <c r="G29" s="803"/>
      <c r="H29" s="510"/>
      <c r="I29" s="511" t="s">
        <v>216</v>
      </c>
      <c r="J29" s="136" t="s">
        <v>192</v>
      </c>
      <c r="K29" s="129" t="s">
        <v>194</v>
      </c>
      <c r="L29" s="959"/>
      <c r="M29" s="959"/>
      <c r="N29" s="961"/>
      <c r="O29" s="142"/>
    </row>
    <row r="30" spans="1:16" s="362" customFormat="1" ht="17.100000000000001" customHeight="1">
      <c r="A30" s="32" t="s">
        <v>470</v>
      </c>
      <c r="B30" s="512">
        <v>70</v>
      </c>
      <c r="C30" s="133">
        <v>1722</v>
      </c>
      <c r="D30" s="310">
        <v>24.6</v>
      </c>
      <c r="E30" s="133">
        <v>484169</v>
      </c>
      <c r="F30" s="133">
        <v>281</v>
      </c>
      <c r="G30" s="133">
        <v>2381172</v>
      </c>
      <c r="H30" s="133"/>
      <c r="I30" s="137">
        <v>3762380</v>
      </c>
      <c r="J30" s="133">
        <v>53748</v>
      </c>
      <c r="K30" s="133">
        <v>2185</v>
      </c>
      <c r="L30" s="727" t="s">
        <v>132</v>
      </c>
      <c r="M30" s="727" t="s">
        <v>132</v>
      </c>
      <c r="N30" s="513">
        <v>1325520</v>
      </c>
      <c r="P30" s="144"/>
    </row>
    <row r="31" spans="1:16" ht="17.100000000000001" customHeight="1">
      <c r="A31" s="514" t="s">
        <v>483</v>
      </c>
      <c r="B31" s="512">
        <v>76</v>
      </c>
      <c r="C31" s="133">
        <v>2185</v>
      </c>
      <c r="D31" s="310">
        <v>28.8</v>
      </c>
      <c r="E31" s="133">
        <v>553261</v>
      </c>
      <c r="F31" s="133">
        <v>253</v>
      </c>
      <c r="G31" s="133">
        <v>2852548</v>
      </c>
      <c r="H31" s="133"/>
      <c r="I31" s="137">
        <v>4420324</v>
      </c>
      <c r="J31" s="133">
        <v>58162</v>
      </c>
      <c r="K31" s="133">
        <v>2023</v>
      </c>
      <c r="L31" s="727" t="s">
        <v>132</v>
      </c>
      <c r="M31" s="727" t="s">
        <v>132</v>
      </c>
      <c r="N31" s="513">
        <v>1501874</v>
      </c>
      <c r="P31" s="142"/>
    </row>
    <row r="32" spans="1:16" s="139" customFormat="1" ht="17.100000000000001" customHeight="1">
      <c r="A32" s="515" t="s">
        <v>484</v>
      </c>
      <c r="B32" s="133">
        <v>74</v>
      </c>
      <c r="C32" s="133">
        <v>2091</v>
      </c>
      <c r="D32" s="310">
        <v>28.3</v>
      </c>
      <c r="E32" s="133">
        <v>546258</v>
      </c>
      <c r="F32" s="133">
        <v>261</v>
      </c>
      <c r="G32" s="133">
        <v>2971347</v>
      </c>
      <c r="H32" s="133"/>
      <c r="I32" s="133">
        <v>4521592</v>
      </c>
      <c r="J32" s="133">
        <v>61103</v>
      </c>
      <c r="K32" s="133">
        <v>2162</v>
      </c>
      <c r="L32" s="727" t="s">
        <v>132</v>
      </c>
      <c r="M32" s="727" t="s">
        <v>132</v>
      </c>
      <c r="N32" s="516">
        <v>1488626</v>
      </c>
      <c r="P32" s="140"/>
    </row>
    <row r="33" spans="1:16" s="139" customFormat="1" ht="17.100000000000001" customHeight="1">
      <c r="A33" s="515" t="s">
        <v>485</v>
      </c>
      <c r="B33" s="133">
        <v>71</v>
      </c>
      <c r="C33" s="133">
        <v>2167</v>
      </c>
      <c r="D33" s="310">
        <v>30.5</v>
      </c>
      <c r="E33" s="133">
        <v>538189</v>
      </c>
      <c r="F33" s="133">
        <v>248</v>
      </c>
      <c r="G33" s="133">
        <v>3383000</v>
      </c>
      <c r="H33" s="133"/>
      <c r="I33" s="133">
        <v>5028029</v>
      </c>
      <c r="J33" s="133">
        <v>70817</v>
      </c>
      <c r="K33" s="133">
        <v>2320</v>
      </c>
      <c r="L33" s="727" t="s">
        <v>132</v>
      </c>
      <c r="M33" s="727" t="s">
        <v>132</v>
      </c>
      <c r="N33" s="516">
        <v>1573115</v>
      </c>
      <c r="P33" s="140"/>
    </row>
    <row r="34" spans="1:16" s="139" customFormat="1" ht="17.100000000000001" customHeight="1" thickBot="1">
      <c r="A34" s="517" t="s">
        <v>486</v>
      </c>
      <c r="B34" s="518">
        <f>C17</f>
        <v>69</v>
      </c>
      <c r="C34" s="519">
        <f>E17</f>
        <v>2218</v>
      </c>
      <c r="D34" s="520">
        <f>F17</f>
        <v>32.144927536231883</v>
      </c>
      <c r="E34" s="519">
        <f>G17</f>
        <v>546598</v>
      </c>
      <c r="F34" s="519">
        <f>I17</f>
        <v>246.43733092876465</v>
      </c>
      <c r="G34" s="519">
        <f>J17</f>
        <v>3557468</v>
      </c>
      <c r="H34" s="519"/>
      <c r="I34" s="519">
        <f>K17</f>
        <v>5335650</v>
      </c>
      <c r="J34" s="519">
        <f>L17</f>
        <v>77328.260869565216</v>
      </c>
      <c r="K34" s="519">
        <f>M17</f>
        <v>2405.6131650135258</v>
      </c>
      <c r="L34" s="141" t="s">
        <v>132</v>
      </c>
      <c r="M34" s="141" t="s">
        <v>132</v>
      </c>
      <c r="N34" s="521">
        <f>N17</f>
        <v>1703845</v>
      </c>
      <c r="P34" s="140"/>
    </row>
    <row r="35" spans="1:16" ht="15" customHeight="1">
      <c r="A35" s="142" t="s">
        <v>471</v>
      </c>
      <c r="B35" s="142"/>
      <c r="C35" s="142"/>
      <c r="D35" s="142"/>
      <c r="E35" s="142"/>
      <c r="G35" s="142"/>
      <c r="H35" s="142"/>
      <c r="I35" s="588" t="s">
        <v>217</v>
      </c>
      <c r="J35" s="588"/>
      <c r="K35" s="588"/>
      <c r="L35" s="588"/>
      <c r="M35" s="509"/>
      <c r="N35" s="603" t="s">
        <v>363</v>
      </c>
    </row>
    <row r="36" spans="1:16" ht="15" customHeight="1">
      <c r="A36" s="143" t="s">
        <v>218</v>
      </c>
      <c r="B36" s="142"/>
      <c r="C36" s="142"/>
      <c r="D36" s="142"/>
      <c r="E36" s="142"/>
      <c r="G36" s="142"/>
      <c r="H36" s="142"/>
      <c r="I36" s="142"/>
      <c r="J36" s="142"/>
      <c r="K36" s="142"/>
      <c r="L36" s="142"/>
      <c r="M36" s="142"/>
      <c r="N36" s="142"/>
    </row>
    <row r="37" spans="1:16" ht="15" customHeight="1" thickBot="1">
      <c r="A37" s="142" t="s">
        <v>219</v>
      </c>
      <c r="B37" s="142"/>
      <c r="C37" s="142"/>
      <c r="D37" s="142"/>
      <c r="E37" s="142"/>
      <c r="F37" s="142" t="s">
        <v>220</v>
      </c>
      <c r="G37" s="142"/>
      <c r="H37" s="142"/>
      <c r="I37" s="142"/>
      <c r="K37" s="142"/>
      <c r="L37" s="142"/>
      <c r="M37" s="960" t="s">
        <v>221</v>
      </c>
      <c r="N37" s="960"/>
    </row>
    <row r="38" spans="1:16" ht="21.75" customHeight="1" thickBot="1">
      <c r="A38" s="833" t="s">
        <v>210</v>
      </c>
      <c r="B38" s="835" t="s">
        <v>567</v>
      </c>
      <c r="C38" s="835"/>
      <c r="D38" s="835"/>
      <c r="E38" s="835"/>
      <c r="F38" s="916" t="s">
        <v>222</v>
      </c>
      <c r="G38" s="916"/>
      <c r="H38" s="916"/>
      <c r="I38" s="916"/>
      <c r="J38" s="916"/>
      <c r="K38" s="916"/>
      <c r="L38" s="916"/>
      <c r="M38" s="916"/>
      <c r="N38" s="916"/>
    </row>
    <row r="39" spans="1:16" ht="21.75" customHeight="1">
      <c r="A39" s="833"/>
      <c r="B39" s="725" t="s">
        <v>54</v>
      </c>
      <c r="C39" s="726" t="s">
        <v>17</v>
      </c>
      <c r="D39" s="726" t="s">
        <v>223</v>
      </c>
      <c r="E39" s="726" t="s">
        <v>224</v>
      </c>
      <c r="F39" s="725" t="s">
        <v>54</v>
      </c>
      <c r="G39" s="725" t="s">
        <v>17</v>
      </c>
      <c r="H39" s="590"/>
      <c r="I39" s="135" t="s">
        <v>225</v>
      </c>
      <c r="J39" s="136" t="s">
        <v>226</v>
      </c>
      <c r="K39" s="136" t="s">
        <v>227</v>
      </c>
      <c r="L39" s="136" t="s">
        <v>228</v>
      </c>
      <c r="M39" s="136" t="s">
        <v>229</v>
      </c>
      <c r="N39" s="522" t="s">
        <v>230</v>
      </c>
    </row>
    <row r="40" spans="1:16" ht="17.100000000000001" customHeight="1">
      <c r="A40" s="32" t="s">
        <v>568</v>
      </c>
      <c r="B40" s="352">
        <v>14</v>
      </c>
      <c r="C40" s="729">
        <v>1120</v>
      </c>
      <c r="D40" s="730">
        <v>1450744</v>
      </c>
      <c r="E40" s="729">
        <v>218036</v>
      </c>
      <c r="F40" s="729">
        <v>14</v>
      </c>
      <c r="G40" s="729">
        <v>1120</v>
      </c>
      <c r="H40" s="132"/>
      <c r="I40" s="191">
        <v>203769</v>
      </c>
      <c r="J40" s="191">
        <v>55871</v>
      </c>
      <c r="K40" s="191">
        <v>66479</v>
      </c>
      <c r="L40" s="341">
        <v>0</v>
      </c>
      <c r="M40" s="191">
        <v>1748</v>
      </c>
      <c r="N40" s="523">
        <v>0</v>
      </c>
    </row>
    <row r="41" spans="1:16" ht="17.100000000000001" customHeight="1">
      <c r="A41" s="515" t="s">
        <v>569</v>
      </c>
      <c r="B41" s="729">
        <v>15</v>
      </c>
      <c r="C41" s="729">
        <v>1524</v>
      </c>
      <c r="D41" s="730">
        <v>1520167</v>
      </c>
      <c r="E41" s="729">
        <v>229873</v>
      </c>
      <c r="F41" s="729">
        <v>15</v>
      </c>
      <c r="G41" s="729">
        <v>1524</v>
      </c>
      <c r="H41" s="132"/>
      <c r="I41" s="191">
        <v>208051</v>
      </c>
      <c r="J41" s="191">
        <v>57828</v>
      </c>
      <c r="K41" s="191">
        <v>69223</v>
      </c>
      <c r="L41" s="341">
        <v>0</v>
      </c>
      <c r="M41" s="191">
        <v>1795</v>
      </c>
      <c r="N41" s="523">
        <v>0</v>
      </c>
    </row>
    <row r="42" spans="1:16" s="139" customFormat="1" ht="17.100000000000001" customHeight="1">
      <c r="A42" s="515" t="s">
        <v>570</v>
      </c>
      <c r="B42" s="729">
        <v>13</v>
      </c>
      <c r="C42" s="729">
        <v>1398</v>
      </c>
      <c r="D42" s="730">
        <v>1557534</v>
      </c>
      <c r="E42" s="729">
        <v>265379</v>
      </c>
      <c r="F42" s="729">
        <v>13</v>
      </c>
      <c r="G42" s="729">
        <v>1398</v>
      </c>
      <c r="H42" s="132"/>
      <c r="I42" s="191">
        <v>204744</v>
      </c>
      <c r="J42" s="191">
        <v>58550</v>
      </c>
      <c r="K42" s="191">
        <v>69587</v>
      </c>
      <c r="L42" s="341">
        <v>0</v>
      </c>
      <c r="M42" s="191">
        <v>1830</v>
      </c>
      <c r="N42" s="523">
        <v>0</v>
      </c>
    </row>
    <row r="43" spans="1:16" s="139" customFormat="1" ht="17.100000000000001" customHeight="1">
      <c r="A43" s="515" t="s">
        <v>487</v>
      </c>
      <c r="B43" s="352">
        <v>14</v>
      </c>
      <c r="C43" s="729">
        <v>0</v>
      </c>
      <c r="D43" s="730">
        <v>1675575</v>
      </c>
      <c r="E43" s="729">
        <v>122530</v>
      </c>
      <c r="F43" s="729">
        <v>14</v>
      </c>
      <c r="G43" s="729">
        <v>0</v>
      </c>
      <c r="H43" s="132"/>
      <c r="I43" s="191">
        <v>197325</v>
      </c>
      <c r="J43" s="191">
        <v>64628</v>
      </c>
      <c r="K43" s="191">
        <v>76343</v>
      </c>
      <c r="L43" s="341">
        <v>0</v>
      </c>
      <c r="M43" s="191">
        <v>2096</v>
      </c>
      <c r="N43" s="523">
        <v>0</v>
      </c>
    </row>
    <row r="44" spans="1:16" s="139" customFormat="1" ht="17.100000000000001" customHeight="1" thickBot="1">
      <c r="A44" s="517" t="s">
        <v>488</v>
      </c>
      <c r="B44" s="141">
        <v>14</v>
      </c>
      <c r="C44" s="141">
        <v>1536</v>
      </c>
      <c r="D44" s="524">
        <v>1538859</v>
      </c>
      <c r="E44" s="141">
        <v>184253</v>
      </c>
      <c r="F44" s="141">
        <v>14</v>
      </c>
      <c r="G44" s="141">
        <v>1536</v>
      </c>
      <c r="H44" s="525"/>
      <c r="I44" s="526">
        <v>197909</v>
      </c>
      <c r="J44" s="526">
        <v>64834</v>
      </c>
      <c r="K44" s="526">
        <v>76755</v>
      </c>
      <c r="L44" s="527">
        <v>0</v>
      </c>
      <c r="M44" s="526">
        <v>2166</v>
      </c>
      <c r="N44" s="528">
        <v>0</v>
      </c>
    </row>
    <row r="45" spans="1:16" ht="15" customHeight="1">
      <c r="A45" s="962" t="s">
        <v>377</v>
      </c>
      <c r="B45" s="962"/>
      <c r="C45" s="962"/>
      <c r="D45" s="962"/>
      <c r="E45" s="962"/>
      <c r="F45" s="962"/>
      <c r="G45" s="962"/>
      <c r="H45" s="142"/>
      <c r="I45" s="142"/>
      <c r="J45" s="142"/>
      <c r="L45" s="597"/>
      <c r="M45" s="509"/>
      <c r="N45" s="603" t="s">
        <v>571</v>
      </c>
    </row>
    <row r="46" spans="1:16" ht="15" customHeight="1">
      <c r="A46" s="956" t="s">
        <v>394</v>
      </c>
      <c r="B46" s="956"/>
      <c r="C46" s="956"/>
      <c r="D46" s="956"/>
      <c r="E46" s="956"/>
      <c r="F46" s="956"/>
      <c r="G46" s="956"/>
      <c r="I46" s="26"/>
      <c r="J46" s="26"/>
      <c r="K46" s="26"/>
      <c r="L46" s="26"/>
      <c r="M46" s="26"/>
      <c r="N46" s="26"/>
    </row>
  </sheetData>
  <sheetProtection selectLockedCells="1" selectUnlockedCells="1"/>
  <mergeCells count="55">
    <mergeCell ref="A13:B13"/>
    <mergeCell ref="C13:D13"/>
    <mergeCell ref="C7:D8"/>
    <mergeCell ref="A9:B9"/>
    <mergeCell ref="C9:D9"/>
    <mergeCell ref="A11:B11"/>
    <mergeCell ref="C11:D11"/>
    <mergeCell ref="A12:B12"/>
    <mergeCell ref="C12:D12"/>
    <mergeCell ref="E7:F7"/>
    <mergeCell ref="J7:J8"/>
    <mergeCell ref="I2:N2"/>
    <mergeCell ref="A4:G4"/>
    <mergeCell ref="I4:N4"/>
    <mergeCell ref="M6:N6"/>
    <mergeCell ref="N7:N8"/>
    <mergeCell ref="A7:B8"/>
    <mergeCell ref="A14:B14"/>
    <mergeCell ref="C14:D14"/>
    <mergeCell ref="A15:B15"/>
    <mergeCell ref="C15:D15"/>
    <mergeCell ref="A21:B21"/>
    <mergeCell ref="A18:B18"/>
    <mergeCell ref="C18:D18"/>
    <mergeCell ref="A19:B19"/>
    <mergeCell ref="C19:D19"/>
    <mergeCell ref="A20:B20"/>
    <mergeCell ref="C20:D20"/>
    <mergeCell ref="C21:D21"/>
    <mergeCell ref="A16:B16"/>
    <mergeCell ref="C16:D16"/>
    <mergeCell ref="A17:B17"/>
    <mergeCell ref="C17:D17"/>
    <mergeCell ref="A45:G45"/>
    <mergeCell ref="C28:D28"/>
    <mergeCell ref="A23:B23"/>
    <mergeCell ref="C23:D23"/>
    <mergeCell ref="A22:B22"/>
    <mergeCell ref="C22:D22"/>
    <mergeCell ref="A46:G46"/>
    <mergeCell ref="A28:A29"/>
    <mergeCell ref="E28:F28"/>
    <mergeCell ref="C24:D24"/>
    <mergeCell ref="M27:N27"/>
    <mergeCell ref="A24:B24"/>
    <mergeCell ref="A38:A39"/>
    <mergeCell ref="B38:E38"/>
    <mergeCell ref="F38:N38"/>
    <mergeCell ref="B28:B29"/>
    <mergeCell ref="L28:L29"/>
    <mergeCell ref="M28:M29"/>
    <mergeCell ref="M37:N37"/>
    <mergeCell ref="N28:N29"/>
    <mergeCell ref="G28:G29"/>
    <mergeCell ref="I28:K28"/>
  </mergeCells>
  <phoneticPr fontId="18"/>
  <printOptions horizontalCentered="1"/>
  <pageMargins left="0.59055118110236227" right="0.59055118110236227" top="0.59055118110236227" bottom="0.59055118110236227" header="0.39370078740157483" footer="0.39370078740157483"/>
  <pageSetup paperSize="9" firstPageNumber="74" orientation="portrait" useFirstPageNumber="1" horizontalDpi="300" verticalDpi="300" r:id="rId1"/>
  <headerFooter scaleWithDoc="0" alignWithMargins="0">
    <oddHeader>&amp;R事業所</oddHeader>
    <oddFooter>&amp;C&amp;12&amp;A</oddFooter>
  </headerFooter>
</worksheet>
</file>

<file path=xl/worksheets/sheet14.xml><?xml version="1.0" encoding="utf-8"?>
<worksheet xmlns="http://schemas.openxmlformats.org/spreadsheetml/2006/main" xmlns:r="http://schemas.openxmlformats.org/officeDocument/2006/relationships">
  <dimension ref="A1:U55"/>
  <sheetViews>
    <sheetView view="pageBreakPreview" topLeftCell="A10" zoomScaleNormal="100" zoomScaleSheetLayoutView="100" workbookViewId="0">
      <selection activeCell="I10" sqref="A1:XFD1048576"/>
    </sheetView>
  </sheetViews>
  <sheetFormatPr defaultRowHeight="14.45" customHeight="1"/>
  <cols>
    <col min="1" max="1" width="0.85546875" style="26" customWidth="1"/>
    <col min="2" max="2" width="30.7109375" style="26" customWidth="1"/>
    <col min="3" max="3" width="0.85546875" style="26" customWidth="1"/>
    <col min="4" max="4" width="10.28515625" style="26" customWidth="1"/>
    <col min="5" max="5" width="10.42578125" style="26" customWidth="1"/>
    <col min="6" max="6" width="10.7109375" style="26" customWidth="1"/>
    <col min="7" max="7" width="1" style="26" customWidth="1"/>
    <col min="8" max="8" width="13.85546875" style="26" customWidth="1"/>
    <col min="9" max="10" width="11.140625" style="26" customWidth="1"/>
    <col min="11" max="13" width="10.7109375" style="26" customWidth="1"/>
    <col min="14" max="15" width="11.7109375" style="26" customWidth="1"/>
    <col min="16" max="16" width="1.7109375" style="134" customWidth="1"/>
    <col min="17" max="17" width="9.7109375" style="134" customWidth="1"/>
    <col min="18" max="18" width="4.7109375" style="26" customWidth="1"/>
    <col min="19" max="19" width="9.7109375" style="26" customWidth="1"/>
    <col min="20" max="21" width="12.7109375" style="26" customWidth="1"/>
    <col min="22" max="16384" width="9.140625" style="26"/>
  </cols>
  <sheetData>
    <row r="1" spans="1:21" ht="5.0999999999999996" customHeight="1"/>
    <row r="2" spans="1:21" ht="15" customHeight="1" thickBot="1">
      <c r="A2" s="142" t="s">
        <v>231</v>
      </c>
      <c r="B2" s="143"/>
      <c r="C2" s="142"/>
      <c r="D2" s="142"/>
      <c r="E2" s="142"/>
      <c r="F2" s="142"/>
      <c r="G2" s="142"/>
      <c r="H2" s="142"/>
      <c r="I2" s="142"/>
      <c r="J2" s="142"/>
      <c r="K2" s="142"/>
      <c r="L2" s="142"/>
      <c r="M2" s="142"/>
      <c r="N2" s="142"/>
      <c r="O2" s="142"/>
      <c r="P2" s="144"/>
      <c r="Q2" s="144"/>
      <c r="R2" s="142"/>
      <c r="S2" s="142"/>
      <c r="T2" s="143"/>
      <c r="U2" s="145" t="s">
        <v>183</v>
      </c>
    </row>
    <row r="3" spans="1:21" ht="15" customHeight="1" thickBot="1">
      <c r="A3" s="146"/>
      <c r="B3" s="976" t="s">
        <v>364</v>
      </c>
      <c r="C3" s="509"/>
      <c r="D3" s="990" t="s">
        <v>365</v>
      </c>
      <c r="E3" s="990"/>
      <c r="F3" s="990"/>
      <c r="G3" s="46"/>
      <c r="H3" s="835" t="s">
        <v>232</v>
      </c>
      <c r="I3" s="835"/>
      <c r="J3" s="835"/>
      <c r="K3" s="803" t="s">
        <v>233</v>
      </c>
      <c r="L3" s="803"/>
      <c r="M3" s="803"/>
      <c r="N3" s="835" t="s">
        <v>211</v>
      </c>
      <c r="O3" s="835"/>
      <c r="P3" s="835"/>
      <c r="Q3" s="835"/>
      <c r="R3" s="916" t="s">
        <v>234</v>
      </c>
      <c r="S3" s="916"/>
      <c r="T3" s="916"/>
      <c r="U3" s="916"/>
    </row>
    <row r="4" spans="1:21" ht="15" customHeight="1">
      <c r="A4" s="126"/>
      <c r="B4" s="976"/>
      <c r="C4" s="573"/>
      <c r="D4" s="990"/>
      <c r="E4" s="990"/>
      <c r="F4" s="990"/>
      <c r="G4" s="49"/>
      <c r="H4" s="685" t="s">
        <v>360</v>
      </c>
      <c r="I4" s="340" t="s">
        <v>357</v>
      </c>
      <c r="J4" s="345" t="s">
        <v>489</v>
      </c>
      <c r="K4" s="677" t="s">
        <v>360</v>
      </c>
      <c r="L4" s="677" t="s">
        <v>357</v>
      </c>
      <c r="M4" s="705" t="s">
        <v>489</v>
      </c>
      <c r="N4" s="685" t="s">
        <v>360</v>
      </c>
      <c r="O4" s="685" t="s">
        <v>357</v>
      </c>
      <c r="P4" s="994" t="s">
        <v>489</v>
      </c>
      <c r="Q4" s="995"/>
      <c r="R4" s="802" t="s">
        <v>360</v>
      </c>
      <c r="S4" s="802"/>
      <c r="T4" s="677" t="s">
        <v>357</v>
      </c>
      <c r="U4" s="342" t="s">
        <v>489</v>
      </c>
    </row>
    <row r="5" spans="1:21" ht="18" customHeight="1">
      <c r="A5" s="124"/>
      <c r="B5" s="219" t="s">
        <v>56</v>
      </c>
      <c r="C5" s="147"/>
      <c r="D5" s="987" t="s">
        <v>56</v>
      </c>
      <c r="E5" s="987"/>
      <c r="F5" s="987"/>
      <c r="G5" s="346"/>
      <c r="H5" s="148">
        <f t="shared" ref="H5:M5" si="0">SUM(H6:H29)</f>
        <v>116</v>
      </c>
      <c r="I5" s="148">
        <f t="shared" si="0"/>
        <v>71</v>
      </c>
      <c r="J5" s="148">
        <f t="shared" si="0"/>
        <v>69</v>
      </c>
      <c r="K5" s="148">
        <f t="shared" si="0"/>
        <v>2178</v>
      </c>
      <c r="L5" s="148">
        <f t="shared" si="0"/>
        <v>2167</v>
      </c>
      <c r="M5" s="148">
        <f t="shared" si="0"/>
        <v>2218</v>
      </c>
      <c r="N5" s="149">
        <v>553563</v>
      </c>
      <c r="O5" s="149">
        <v>538189</v>
      </c>
      <c r="P5" s="988">
        <v>546498</v>
      </c>
      <c r="Q5" s="988"/>
      <c r="R5" s="766">
        <v>4565121</v>
      </c>
      <c r="S5" s="766"/>
      <c r="T5" s="684">
        <v>5028029</v>
      </c>
      <c r="U5" s="357">
        <v>5335650</v>
      </c>
    </row>
    <row r="6" spans="1:21" ht="14.1" customHeight="1">
      <c r="A6" s="126"/>
      <c r="B6" s="229" t="s">
        <v>235</v>
      </c>
      <c r="C6" s="598"/>
      <c r="D6" s="983" t="s">
        <v>235</v>
      </c>
      <c r="E6" s="983"/>
      <c r="F6" s="983"/>
      <c r="G6" s="599"/>
      <c r="H6" s="151">
        <v>36</v>
      </c>
      <c r="I6" s="151">
        <v>28</v>
      </c>
      <c r="J6" s="148">
        <v>26</v>
      </c>
      <c r="K6" s="152">
        <v>1284</v>
      </c>
      <c r="L6" s="152">
        <v>1328</v>
      </c>
      <c r="M6" s="148">
        <v>1357</v>
      </c>
      <c r="N6" s="153">
        <v>290015</v>
      </c>
      <c r="O6" s="153">
        <v>291139</v>
      </c>
      <c r="P6" s="984">
        <v>299691</v>
      </c>
      <c r="Q6" s="984"/>
      <c r="R6" s="992">
        <v>2615031</v>
      </c>
      <c r="S6" s="992"/>
      <c r="T6" s="704">
        <v>2662394</v>
      </c>
      <c r="U6" s="155">
        <v>2656246</v>
      </c>
    </row>
    <row r="7" spans="1:21" ht="14.1" customHeight="1">
      <c r="A7" s="126"/>
      <c r="B7" s="228" t="s">
        <v>236</v>
      </c>
      <c r="C7" s="598"/>
      <c r="D7" s="989" t="s">
        <v>236</v>
      </c>
      <c r="E7" s="989"/>
      <c r="F7" s="989"/>
      <c r="G7" s="599"/>
      <c r="H7" s="151">
        <v>5</v>
      </c>
      <c r="I7" s="151">
        <v>3</v>
      </c>
      <c r="J7" s="148">
        <v>3</v>
      </c>
      <c r="K7" s="152">
        <v>94</v>
      </c>
      <c r="L7" s="152">
        <v>105</v>
      </c>
      <c r="M7" s="148">
        <v>101</v>
      </c>
      <c r="N7" s="151">
        <v>40228</v>
      </c>
      <c r="O7" s="151">
        <v>40579</v>
      </c>
      <c r="P7" s="984">
        <v>37623</v>
      </c>
      <c r="Q7" s="984"/>
      <c r="R7" s="975">
        <v>418927</v>
      </c>
      <c r="S7" s="975"/>
      <c r="T7" s="704">
        <v>1208304</v>
      </c>
      <c r="U7" s="155">
        <v>1400815</v>
      </c>
    </row>
    <row r="8" spans="1:21" ht="14.1" customHeight="1">
      <c r="A8" s="126"/>
      <c r="B8" s="228" t="s">
        <v>353</v>
      </c>
      <c r="C8" s="598"/>
      <c r="D8" s="989" t="s">
        <v>237</v>
      </c>
      <c r="E8" s="989"/>
      <c r="F8" s="989"/>
      <c r="G8" s="599"/>
      <c r="H8" s="151">
        <v>8</v>
      </c>
      <c r="I8" s="151">
        <v>3</v>
      </c>
      <c r="J8" s="148">
        <v>3</v>
      </c>
      <c r="K8" s="152">
        <v>38</v>
      </c>
      <c r="L8" s="152">
        <v>23</v>
      </c>
      <c r="M8" s="148">
        <v>23</v>
      </c>
      <c r="N8" s="151">
        <v>3606</v>
      </c>
      <c r="O8" s="151">
        <v>2520</v>
      </c>
      <c r="P8" s="984">
        <v>2501</v>
      </c>
      <c r="Q8" s="984"/>
      <c r="R8" s="975">
        <v>10699</v>
      </c>
      <c r="S8" s="975"/>
      <c r="T8" s="704">
        <v>5455</v>
      </c>
      <c r="U8" s="155">
        <v>5229</v>
      </c>
    </row>
    <row r="9" spans="1:21" ht="14.1" customHeight="1">
      <c r="A9" s="126"/>
      <c r="B9" s="231" t="s">
        <v>239</v>
      </c>
      <c r="C9" s="598"/>
      <c r="D9" s="991"/>
      <c r="E9" s="991"/>
      <c r="F9" s="991"/>
      <c r="G9" s="599"/>
      <c r="H9" s="151">
        <v>0</v>
      </c>
      <c r="I9" s="151" t="s">
        <v>238</v>
      </c>
      <c r="J9" s="148">
        <v>0</v>
      </c>
      <c r="K9" s="152">
        <v>0</v>
      </c>
      <c r="L9" s="152">
        <v>0</v>
      </c>
      <c r="M9" s="148">
        <v>0</v>
      </c>
      <c r="N9" s="151">
        <v>0</v>
      </c>
      <c r="O9" s="151">
        <v>0</v>
      </c>
      <c r="P9" s="984">
        <v>0</v>
      </c>
      <c r="Q9" s="984"/>
      <c r="R9" s="975">
        <v>0</v>
      </c>
      <c r="S9" s="975"/>
      <c r="T9" s="704">
        <v>0</v>
      </c>
      <c r="U9" s="155"/>
    </row>
    <row r="10" spans="1:21" ht="14.1" customHeight="1">
      <c r="A10" s="126"/>
      <c r="B10" s="229" t="s">
        <v>240</v>
      </c>
      <c r="C10" s="598"/>
      <c r="D10" s="983" t="s">
        <v>240</v>
      </c>
      <c r="E10" s="983"/>
      <c r="F10" s="983"/>
      <c r="G10" s="599"/>
      <c r="H10" s="151">
        <v>7</v>
      </c>
      <c r="I10" s="151">
        <v>4</v>
      </c>
      <c r="J10" s="148">
        <v>5</v>
      </c>
      <c r="K10" s="152">
        <v>42</v>
      </c>
      <c r="L10" s="152">
        <v>34</v>
      </c>
      <c r="M10" s="148">
        <v>41</v>
      </c>
      <c r="N10" s="151">
        <v>5443</v>
      </c>
      <c r="O10" s="151">
        <v>7537</v>
      </c>
      <c r="P10" s="984">
        <v>9717</v>
      </c>
      <c r="Q10" s="984"/>
      <c r="R10" s="975">
        <v>22139</v>
      </c>
      <c r="S10" s="975"/>
      <c r="T10" s="704">
        <v>34162</v>
      </c>
      <c r="U10" s="155">
        <v>30586</v>
      </c>
    </row>
    <row r="11" spans="1:21" ht="14.1" customHeight="1">
      <c r="A11" s="126"/>
      <c r="B11" s="229" t="s">
        <v>241</v>
      </c>
      <c r="C11" s="598"/>
      <c r="D11" s="983"/>
      <c r="E11" s="983"/>
      <c r="F11" s="983"/>
      <c r="G11" s="599"/>
      <c r="H11" s="151">
        <v>0</v>
      </c>
      <c r="I11" s="151">
        <v>0</v>
      </c>
      <c r="J11" s="148">
        <v>0</v>
      </c>
      <c r="K11" s="152">
        <v>0</v>
      </c>
      <c r="L11" s="152">
        <v>0</v>
      </c>
      <c r="M11" s="148">
        <v>0</v>
      </c>
      <c r="N11" s="151">
        <v>0</v>
      </c>
      <c r="O11" s="151">
        <v>0</v>
      </c>
      <c r="P11" s="984">
        <v>0</v>
      </c>
      <c r="Q11" s="984"/>
      <c r="R11" s="975">
        <v>0</v>
      </c>
      <c r="S11" s="975"/>
      <c r="T11" s="704">
        <v>0</v>
      </c>
      <c r="U11" s="155"/>
    </row>
    <row r="12" spans="1:21" ht="14.1" customHeight="1">
      <c r="A12" s="126"/>
      <c r="B12" s="229" t="s">
        <v>242</v>
      </c>
      <c r="C12" s="598"/>
      <c r="D12" s="983" t="s">
        <v>243</v>
      </c>
      <c r="E12" s="983"/>
      <c r="F12" s="983"/>
      <c r="G12" s="599"/>
      <c r="H12" s="151">
        <v>17</v>
      </c>
      <c r="I12" s="151">
        <v>8</v>
      </c>
      <c r="J12" s="148">
        <v>9</v>
      </c>
      <c r="K12" s="152">
        <v>178</v>
      </c>
      <c r="L12" s="152">
        <v>155</v>
      </c>
      <c r="M12" s="148">
        <v>173</v>
      </c>
      <c r="N12" s="151">
        <v>55434</v>
      </c>
      <c r="O12" s="151">
        <v>47586</v>
      </c>
      <c r="P12" s="984">
        <v>49171</v>
      </c>
      <c r="Q12" s="984"/>
      <c r="R12" s="975">
        <v>195352</v>
      </c>
      <c r="S12" s="975"/>
      <c r="T12" s="704">
        <v>168619</v>
      </c>
      <c r="U12" s="155">
        <v>177144</v>
      </c>
    </row>
    <row r="13" spans="1:21" ht="14.1" customHeight="1">
      <c r="A13" s="126"/>
      <c r="B13" s="229" t="s">
        <v>244</v>
      </c>
      <c r="C13" s="598"/>
      <c r="D13" s="983" t="s">
        <v>244</v>
      </c>
      <c r="E13" s="983"/>
      <c r="F13" s="983"/>
      <c r="G13" s="599"/>
      <c r="H13" s="151">
        <v>1</v>
      </c>
      <c r="I13" s="151">
        <v>1</v>
      </c>
      <c r="J13" s="148">
        <v>1</v>
      </c>
      <c r="K13" s="152">
        <v>6</v>
      </c>
      <c r="L13" s="152">
        <v>6</v>
      </c>
      <c r="M13" s="148">
        <v>6</v>
      </c>
      <c r="N13" s="151" t="s">
        <v>132</v>
      </c>
      <c r="O13" s="151" t="s">
        <v>132</v>
      </c>
      <c r="P13" s="984" t="s">
        <v>10</v>
      </c>
      <c r="Q13" s="984"/>
      <c r="R13" s="975" t="s">
        <v>132</v>
      </c>
      <c r="S13" s="975"/>
      <c r="T13" s="704" t="s">
        <v>132</v>
      </c>
      <c r="U13" s="155" t="s">
        <v>10</v>
      </c>
    </row>
    <row r="14" spans="1:21" ht="14.1" customHeight="1">
      <c r="A14" s="126"/>
      <c r="B14" s="229" t="s">
        <v>245</v>
      </c>
      <c r="C14" s="598"/>
      <c r="D14" s="983"/>
      <c r="E14" s="983"/>
      <c r="F14" s="983"/>
      <c r="G14" s="599"/>
      <c r="H14" s="151">
        <v>0</v>
      </c>
      <c r="I14" s="151">
        <v>0</v>
      </c>
      <c r="J14" s="148">
        <v>0</v>
      </c>
      <c r="K14" s="152">
        <v>0</v>
      </c>
      <c r="L14" s="152">
        <v>0</v>
      </c>
      <c r="M14" s="148">
        <v>0</v>
      </c>
      <c r="N14" s="151">
        <v>0</v>
      </c>
      <c r="O14" s="151">
        <v>0</v>
      </c>
      <c r="P14" s="984">
        <v>0</v>
      </c>
      <c r="Q14" s="984"/>
      <c r="R14" s="975" t="s">
        <v>238</v>
      </c>
      <c r="S14" s="975"/>
      <c r="T14" s="704">
        <v>0</v>
      </c>
      <c r="U14" s="155">
        <v>0</v>
      </c>
    </row>
    <row r="15" spans="1:21" ht="14.1" customHeight="1">
      <c r="A15" s="126"/>
      <c r="B15" s="228" t="s">
        <v>246</v>
      </c>
      <c r="C15" s="598"/>
      <c r="D15" s="989"/>
      <c r="E15" s="989"/>
      <c r="F15" s="989"/>
      <c r="G15" s="599"/>
      <c r="H15" s="151">
        <v>3</v>
      </c>
      <c r="I15" s="151">
        <v>1</v>
      </c>
      <c r="J15" s="148">
        <v>0</v>
      </c>
      <c r="K15" s="152">
        <v>9</v>
      </c>
      <c r="L15" s="152">
        <v>4</v>
      </c>
      <c r="M15" s="148">
        <v>0</v>
      </c>
      <c r="N15" s="151">
        <v>1370</v>
      </c>
      <c r="O15" s="151" t="s">
        <v>10</v>
      </c>
      <c r="P15" s="984">
        <v>0</v>
      </c>
      <c r="Q15" s="984"/>
      <c r="R15" s="975">
        <v>3273</v>
      </c>
      <c r="S15" s="975"/>
      <c r="T15" s="704" t="s">
        <v>132</v>
      </c>
      <c r="U15" s="155">
        <v>0</v>
      </c>
    </row>
    <row r="16" spans="1:21" ht="14.1" customHeight="1">
      <c r="A16" s="126"/>
      <c r="B16" s="229" t="s">
        <v>247</v>
      </c>
      <c r="C16" s="598"/>
      <c r="D16" s="983"/>
      <c r="E16" s="983"/>
      <c r="F16" s="983"/>
      <c r="G16" s="599"/>
      <c r="H16" s="151">
        <v>0</v>
      </c>
      <c r="I16" s="151">
        <v>0</v>
      </c>
      <c r="J16" s="148">
        <v>0</v>
      </c>
      <c r="K16" s="152">
        <v>0</v>
      </c>
      <c r="L16" s="152">
        <v>0</v>
      </c>
      <c r="M16" s="148">
        <v>0</v>
      </c>
      <c r="N16" s="151">
        <v>0</v>
      </c>
      <c r="O16" s="151">
        <v>0</v>
      </c>
      <c r="P16" s="984">
        <v>0</v>
      </c>
      <c r="Q16" s="984"/>
      <c r="R16" s="975">
        <v>0</v>
      </c>
      <c r="S16" s="975"/>
      <c r="T16" s="704">
        <v>0</v>
      </c>
      <c r="U16" s="155">
        <v>0</v>
      </c>
    </row>
    <row r="17" spans="1:21" ht="14.1" customHeight="1">
      <c r="A17" s="126"/>
      <c r="B17" s="229" t="s">
        <v>248</v>
      </c>
      <c r="C17" s="598"/>
      <c r="D17" s="983" t="s">
        <v>248</v>
      </c>
      <c r="E17" s="983"/>
      <c r="F17" s="983"/>
      <c r="G17" s="599"/>
      <c r="H17" s="151">
        <v>1</v>
      </c>
      <c r="I17" s="151">
        <v>1</v>
      </c>
      <c r="J17" s="148">
        <v>1</v>
      </c>
      <c r="K17" s="152">
        <v>6</v>
      </c>
      <c r="L17" s="152">
        <v>4</v>
      </c>
      <c r="M17" s="148">
        <v>4</v>
      </c>
      <c r="N17" s="151" t="s">
        <v>132</v>
      </c>
      <c r="O17" s="151" t="s">
        <v>132</v>
      </c>
      <c r="P17" s="984" t="s">
        <v>10</v>
      </c>
      <c r="Q17" s="984"/>
      <c r="R17" s="975" t="s">
        <v>132</v>
      </c>
      <c r="S17" s="975"/>
      <c r="T17" s="704" t="s">
        <v>132</v>
      </c>
      <c r="U17" s="155" t="s">
        <v>10</v>
      </c>
    </row>
    <row r="18" spans="1:21" ht="14.1" customHeight="1">
      <c r="A18" s="126"/>
      <c r="B18" s="229" t="s">
        <v>249</v>
      </c>
      <c r="C18" s="598"/>
      <c r="D18" s="983" t="s">
        <v>249</v>
      </c>
      <c r="E18" s="983"/>
      <c r="F18" s="983"/>
      <c r="G18" s="599"/>
      <c r="H18" s="151">
        <v>6</v>
      </c>
      <c r="I18" s="151">
        <v>5</v>
      </c>
      <c r="J18" s="148">
        <v>5</v>
      </c>
      <c r="K18" s="152">
        <v>84</v>
      </c>
      <c r="L18" s="152">
        <v>88</v>
      </c>
      <c r="M18" s="148">
        <v>87</v>
      </c>
      <c r="N18" s="151">
        <v>30208</v>
      </c>
      <c r="O18" s="151">
        <v>30582</v>
      </c>
      <c r="P18" s="984">
        <v>27183</v>
      </c>
      <c r="Q18" s="984"/>
      <c r="R18" s="975">
        <v>310228</v>
      </c>
      <c r="S18" s="975"/>
      <c r="T18" s="704">
        <v>338047</v>
      </c>
      <c r="U18" s="155">
        <v>319321</v>
      </c>
    </row>
    <row r="19" spans="1:21" ht="14.1" customHeight="1">
      <c r="A19" s="126"/>
      <c r="B19" s="229" t="s">
        <v>250</v>
      </c>
      <c r="C19" s="598"/>
      <c r="D19" s="983"/>
      <c r="E19" s="983"/>
      <c r="F19" s="983"/>
      <c r="G19" s="599"/>
      <c r="H19" s="151">
        <v>1</v>
      </c>
      <c r="I19" s="151">
        <v>0</v>
      </c>
      <c r="J19" s="148">
        <v>0</v>
      </c>
      <c r="K19" s="152">
        <v>178</v>
      </c>
      <c r="L19" s="152">
        <v>0</v>
      </c>
      <c r="M19" s="148">
        <v>0</v>
      </c>
      <c r="N19" s="151" t="s">
        <v>132</v>
      </c>
      <c r="O19" s="151">
        <v>0</v>
      </c>
      <c r="P19" s="984">
        <v>0</v>
      </c>
      <c r="Q19" s="984"/>
      <c r="R19" s="975" t="s">
        <v>572</v>
      </c>
      <c r="S19" s="975"/>
      <c r="T19" s="704">
        <v>0</v>
      </c>
      <c r="U19" s="155">
        <v>0</v>
      </c>
    </row>
    <row r="20" spans="1:21" ht="14.1" customHeight="1">
      <c r="A20" s="126"/>
      <c r="B20" s="229" t="s">
        <v>251</v>
      </c>
      <c r="C20" s="598"/>
      <c r="D20" s="983" t="s">
        <v>251</v>
      </c>
      <c r="E20" s="983"/>
      <c r="F20" s="983"/>
      <c r="G20" s="599"/>
      <c r="H20" s="151">
        <v>1</v>
      </c>
      <c r="I20" s="151">
        <v>1</v>
      </c>
      <c r="J20" s="148">
        <v>1</v>
      </c>
      <c r="K20" s="152">
        <v>7</v>
      </c>
      <c r="L20" s="152">
        <v>178</v>
      </c>
      <c r="M20" s="148">
        <v>205</v>
      </c>
      <c r="N20" s="151" t="s">
        <v>132</v>
      </c>
      <c r="O20" s="151" t="s">
        <v>132</v>
      </c>
      <c r="P20" s="984" t="s">
        <v>572</v>
      </c>
      <c r="Q20" s="984"/>
      <c r="R20" s="975" t="s">
        <v>132</v>
      </c>
      <c r="S20" s="975"/>
      <c r="T20" s="704" t="s">
        <v>132</v>
      </c>
      <c r="U20" s="155" t="s">
        <v>572</v>
      </c>
    </row>
    <row r="21" spans="1:21" ht="14.1" customHeight="1">
      <c r="A21" s="126"/>
      <c r="B21" s="229" t="s">
        <v>252</v>
      </c>
      <c r="C21" s="598"/>
      <c r="D21" s="983" t="s">
        <v>252</v>
      </c>
      <c r="E21" s="983"/>
      <c r="F21" s="983"/>
      <c r="G21" s="599"/>
      <c r="H21" s="151">
        <v>17</v>
      </c>
      <c r="I21" s="151">
        <v>8</v>
      </c>
      <c r="J21" s="148">
        <v>7</v>
      </c>
      <c r="K21" s="152">
        <v>129</v>
      </c>
      <c r="L21" s="152">
        <v>108</v>
      </c>
      <c r="M21" s="148">
        <v>104</v>
      </c>
      <c r="N21" s="151">
        <v>31386</v>
      </c>
      <c r="O21" s="151">
        <v>32219</v>
      </c>
      <c r="P21" s="984">
        <v>28937</v>
      </c>
      <c r="Q21" s="984"/>
      <c r="R21" s="975">
        <v>131906</v>
      </c>
      <c r="S21" s="975"/>
      <c r="T21" s="704">
        <v>140168</v>
      </c>
      <c r="U21" s="155">
        <v>117879</v>
      </c>
    </row>
    <row r="22" spans="1:21" ht="14.1" customHeight="1">
      <c r="A22" s="126"/>
      <c r="B22" s="229" t="s">
        <v>354</v>
      </c>
      <c r="C22" s="598"/>
      <c r="D22" s="983" t="s">
        <v>573</v>
      </c>
      <c r="E22" s="983"/>
      <c r="F22" s="983"/>
      <c r="G22" s="599"/>
      <c r="H22" s="151">
        <v>1</v>
      </c>
      <c r="I22" s="151">
        <v>1</v>
      </c>
      <c r="J22" s="148">
        <v>1</v>
      </c>
      <c r="K22" s="152">
        <v>8</v>
      </c>
      <c r="L22" s="152">
        <v>18</v>
      </c>
      <c r="M22" s="148">
        <v>6</v>
      </c>
      <c r="N22" s="151" t="s">
        <v>132</v>
      </c>
      <c r="O22" s="151" t="s">
        <v>132</v>
      </c>
      <c r="P22" s="984" t="s">
        <v>572</v>
      </c>
      <c r="Q22" s="984"/>
      <c r="R22" s="975" t="s">
        <v>132</v>
      </c>
      <c r="S22" s="975"/>
      <c r="T22" s="704" t="s">
        <v>132</v>
      </c>
      <c r="U22" s="155" t="s">
        <v>572</v>
      </c>
    </row>
    <row r="23" spans="1:21" ht="14.1" customHeight="1">
      <c r="A23" s="126"/>
      <c r="B23" s="229" t="s">
        <v>355</v>
      </c>
      <c r="C23" s="598"/>
      <c r="D23" s="983"/>
      <c r="E23" s="983"/>
      <c r="F23" s="983"/>
      <c r="G23" s="599"/>
      <c r="H23" s="151">
        <v>0</v>
      </c>
      <c r="I23" s="151">
        <v>0</v>
      </c>
      <c r="J23" s="148">
        <v>0</v>
      </c>
      <c r="K23" s="152">
        <v>0</v>
      </c>
      <c r="L23" s="152">
        <v>0</v>
      </c>
      <c r="M23" s="148">
        <v>0</v>
      </c>
      <c r="N23" s="151">
        <v>0</v>
      </c>
      <c r="O23" s="151">
        <v>0</v>
      </c>
      <c r="P23" s="984">
        <v>0</v>
      </c>
      <c r="Q23" s="984"/>
      <c r="R23" s="975">
        <v>0</v>
      </c>
      <c r="S23" s="975"/>
      <c r="T23" s="704">
        <v>0</v>
      </c>
      <c r="U23" s="155">
        <v>0</v>
      </c>
    </row>
    <row r="24" spans="1:21" ht="14.1" customHeight="1">
      <c r="A24" s="126"/>
      <c r="B24" s="229" t="s">
        <v>356</v>
      </c>
      <c r="C24" s="598"/>
      <c r="D24" s="983" t="s">
        <v>574</v>
      </c>
      <c r="E24" s="983"/>
      <c r="F24" s="983"/>
      <c r="G24" s="599"/>
      <c r="H24" s="151">
        <v>1</v>
      </c>
      <c r="I24" s="151">
        <v>1</v>
      </c>
      <c r="J24" s="148">
        <v>1</v>
      </c>
      <c r="K24" s="152">
        <v>26</v>
      </c>
      <c r="L24" s="152">
        <v>25</v>
      </c>
      <c r="M24" s="148">
        <v>25</v>
      </c>
      <c r="N24" s="151" t="s">
        <v>132</v>
      </c>
      <c r="O24" s="151" t="s">
        <v>132</v>
      </c>
      <c r="P24" s="984" t="s">
        <v>572</v>
      </c>
      <c r="Q24" s="984"/>
      <c r="R24" s="975" t="s">
        <v>572</v>
      </c>
      <c r="S24" s="975"/>
      <c r="T24" s="704" t="s">
        <v>132</v>
      </c>
      <c r="U24" s="155" t="s">
        <v>572</v>
      </c>
    </row>
    <row r="25" spans="1:21" s="143" customFormat="1" ht="14.1" customHeight="1">
      <c r="A25" s="126"/>
      <c r="B25" s="229" t="s">
        <v>255</v>
      </c>
      <c r="C25" s="598"/>
      <c r="D25" s="983"/>
      <c r="E25" s="983"/>
      <c r="F25" s="983"/>
      <c r="G25" s="599"/>
      <c r="H25" s="151">
        <v>0</v>
      </c>
      <c r="I25" s="151">
        <v>0</v>
      </c>
      <c r="J25" s="148">
        <v>0</v>
      </c>
      <c r="K25" s="152">
        <v>0</v>
      </c>
      <c r="L25" s="152">
        <v>0</v>
      </c>
      <c r="M25" s="148">
        <v>0</v>
      </c>
      <c r="N25" s="151">
        <v>0</v>
      </c>
      <c r="O25" s="151">
        <v>0</v>
      </c>
      <c r="P25" s="984">
        <v>0</v>
      </c>
      <c r="Q25" s="984"/>
      <c r="R25" s="975">
        <v>0</v>
      </c>
      <c r="S25" s="975"/>
      <c r="T25" s="704">
        <v>0</v>
      </c>
      <c r="U25" s="155">
        <v>0</v>
      </c>
    </row>
    <row r="26" spans="1:21" ht="14.1" customHeight="1">
      <c r="A26" s="126"/>
      <c r="B26" s="229" t="s">
        <v>256</v>
      </c>
      <c r="C26" s="598"/>
      <c r="D26" s="983" t="s">
        <v>256</v>
      </c>
      <c r="E26" s="983"/>
      <c r="F26" s="983"/>
      <c r="G26" s="599"/>
      <c r="H26" s="151">
        <v>1</v>
      </c>
      <c r="I26" s="151">
        <v>1</v>
      </c>
      <c r="J26" s="148">
        <v>1</v>
      </c>
      <c r="K26" s="152">
        <v>51</v>
      </c>
      <c r="L26" s="152">
        <v>50</v>
      </c>
      <c r="M26" s="148">
        <v>49</v>
      </c>
      <c r="N26" s="151" t="s">
        <v>132</v>
      </c>
      <c r="O26" s="151" t="s">
        <v>132</v>
      </c>
      <c r="P26" s="984" t="s">
        <v>572</v>
      </c>
      <c r="Q26" s="984"/>
      <c r="R26" s="975" t="s">
        <v>132</v>
      </c>
      <c r="S26" s="975"/>
      <c r="T26" s="704" t="s">
        <v>132</v>
      </c>
      <c r="U26" s="155" t="s">
        <v>572</v>
      </c>
    </row>
    <row r="27" spans="1:21" ht="14.1" customHeight="1">
      <c r="A27" s="126"/>
      <c r="B27" s="229" t="s">
        <v>257</v>
      </c>
      <c r="C27" s="598"/>
      <c r="D27" s="983"/>
      <c r="E27" s="983"/>
      <c r="F27" s="983"/>
      <c r="G27" s="599"/>
      <c r="H27" s="151">
        <v>0</v>
      </c>
      <c r="I27" s="151">
        <v>0</v>
      </c>
      <c r="J27" s="148">
        <v>0</v>
      </c>
      <c r="K27" s="152">
        <v>0</v>
      </c>
      <c r="L27" s="152">
        <v>0</v>
      </c>
      <c r="M27" s="148">
        <v>0</v>
      </c>
      <c r="N27" s="151">
        <v>0</v>
      </c>
      <c r="O27" s="151">
        <v>0</v>
      </c>
      <c r="P27" s="984">
        <v>0</v>
      </c>
      <c r="Q27" s="984"/>
      <c r="R27" s="975">
        <v>0</v>
      </c>
      <c r="S27" s="975"/>
      <c r="T27" s="704">
        <v>0</v>
      </c>
      <c r="U27" s="155">
        <v>0</v>
      </c>
    </row>
    <row r="28" spans="1:21" s="143" customFormat="1" ht="14.1" customHeight="1">
      <c r="A28" s="126"/>
      <c r="B28" s="229" t="s">
        <v>258</v>
      </c>
      <c r="C28" s="598"/>
      <c r="D28" s="983" t="s">
        <v>258</v>
      </c>
      <c r="E28" s="983"/>
      <c r="F28" s="983"/>
      <c r="G28" s="599"/>
      <c r="H28" s="151">
        <v>2</v>
      </c>
      <c r="I28" s="151">
        <v>1</v>
      </c>
      <c r="J28" s="148">
        <v>1</v>
      </c>
      <c r="K28" s="152">
        <v>10</v>
      </c>
      <c r="L28" s="152">
        <v>8</v>
      </c>
      <c r="M28" s="148">
        <v>8</v>
      </c>
      <c r="N28" s="151" t="s">
        <v>132</v>
      </c>
      <c r="O28" s="151" t="s">
        <v>132</v>
      </c>
      <c r="P28" s="984" t="s">
        <v>572</v>
      </c>
      <c r="Q28" s="984"/>
      <c r="R28" s="975" t="s">
        <v>132</v>
      </c>
      <c r="S28" s="975"/>
      <c r="T28" s="704" t="s">
        <v>132</v>
      </c>
      <c r="U28" s="155" t="s">
        <v>572</v>
      </c>
    </row>
    <row r="29" spans="1:21" ht="14.1" customHeight="1" thickBot="1">
      <c r="A29" s="127"/>
      <c r="B29" s="232" t="s">
        <v>259</v>
      </c>
      <c r="C29" s="600"/>
      <c r="D29" s="985" t="s">
        <v>259</v>
      </c>
      <c r="E29" s="985"/>
      <c r="F29" s="985"/>
      <c r="G29" s="601"/>
      <c r="H29" s="702">
        <v>8</v>
      </c>
      <c r="I29" s="702">
        <v>4</v>
      </c>
      <c r="J29" s="141">
        <v>4</v>
      </c>
      <c r="K29" s="159">
        <v>28</v>
      </c>
      <c r="L29" s="159">
        <v>33</v>
      </c>
      <c r="M29" s="141">
        <v>29</v>
      </c>
      <c r="N29" s="702">
        <v>5445</v>
      </c>
      <c r="O29" s="702">
        <v>5615</v>
      </c>
      <c r="P29" s="986">
        <v>5655</v>
      </c>
      <c r="Q29" s="986"/>
      <c r="R29" s="974">
        <v>18399</v>
      </c>
      <c r="S29" s="974"/>
      <c r="T29" s="602">
        <v>29227</v>
      </c>
      <c r="U29" s="358">
        <v>26434</v>
      </c>
    </row>
    <row r="30" spans="1:21" ht="15" customHeight="1">
      <c r="B30" s="142" t="s">
        <v>260</v>
      </c>
      <c r="C30" s="142"/>
      <c r="D30" s="142"/>
      <c r="E30" s="142"/>
      <c r="F30" s="142"/>
      <c r="G30" s="142"/>
      <c r="H30" s="142"/>
      <c r="I30" s="142"/>
      <c r="J30" s="142"/>
      <c r="K30" s="16"/>
      <c r="L30" s="16"/>
      <c r="M30" s="16"/>
      <c r="N30" s="142"/>
      <c r="O30" s="142"/>
      <c r="P30" s="144"/>
      <c r="Q30" s="144"/>
      <c r="R30" s="142"/>
      <c r="S30" s="142"/>
      <c r="T30" s="603"/>
      <c r="U30" s="360" t="s">
        <v>575</v>
      </c>
    </row>
    <row r="31" spans="1:21" ht="15" customHeight="1">
      <c r="B31" s="142" t="s">
        <v>374</v>
      </c>
      <c r="C31" s="142"/>
      <c r="D31" s="142"/>
      <c r="E31" s="142"/>
      <c r="F31" s="142"/>
      <c r="G31" s="142"/>
      <c r="H31" s="142"/>
      <c r="I31" s="142"/>
      <c r="J31" s="142"/>
      <c r="K31" s="16"/>
      <c r="L31" s="16"/>
      <c r="M31" s="16"/>
      <c r="N31" s="16"/>
      <c r="O31" s="16"/>
      <c r="P31" s="3"/>
      <c r="Q31" s="3"/>
      <c r="R31" s="16"/>
      <c r="S31" s="16"/>
      <c r="U31" s="4"/>
    </row>
    <row r="32" spans="1:21" ht="12" customHeight="1">
      <c r="B32" s="16" t="s">
        <v>576</v>
      </c>
      <c r="C32" s="16"/>
      <c r="D32" s="16"/>
      <c r="E32" s="16"/>
      <c r="F32" s="16"/>
      <c r="G32" s="16"/>
      <c r="H32" s="16"/>
      <c r="I32" s="16"/>
      <c r="J32" s="16"/>
      <c r="K32" s="16"/>
      <c r="L32" s="16"/>
      <c r="M32" s="16"/>
      <c r="N32" s="16"/>
      <c r="O32" s="16"/>
      <c r="P32" s="3"/>
      <c r="Q32" s="3"/>
      <c r="R32" s="16"/>
      <c r="S32" s="16"/>
      <c r="U32" s="4"/>
    </row>
    <row r="33" spans="1:21" ht="12" customHeight="1">
      <c r="B33" s="16"/>
      <c r="C33" s="16"/>
      <c r="D33" s="16"/>
      <c r="E33" s="16"/>
      <c r="F33" s="16"/>
      <c r="G33" s="16"/>
      <c r="H33" s="16"/>
      <c r="I33" s="16"/>
      <c r="J33" s="16"/>
      <c r="K33" s="16"/>
      <c r="L33" s="16"/>
      <c r="M33" s="16"/>
      <c r="N33" s="16"/>
      <c r="O33" s="16"/>
      <c r="P33" s="3"/>
      <c r="Q33" s="3"/>
      <c r="R33" s="16"/>
      <c r="S33" s="16"/>
      <c r="T33" s="16"/>
      <c r="U33" s="16"/>
    </row>
    <row r="34" spans="1:21" ht="15" customHeight="1" thickBot="1">
      <c r="A34" s="344" t="s">
        <v>577</v>
      </c>
      <c r="B34" s="349"/>
      <c r="C34" s="349"/>
      <c r="D34" s="349"/>
      <c r="E34" s="349"/>
      <c r="F34" s="349"/>
      <c r="G34" s="349"/>
      <c r="H34" s="349"/>
      <c r="I34" s="349"/>
      <c r="J34" s="349"/>
      <c r="K34" s="16"/>
      <c r="L34" s="16"/>
      <c r="M34" s="16"/>
      <c r="N34" s="16"/>
      <c r="O34" s="16"/>
      <c r="P34" s="3"/>
      <c r="R34" s="4" t="s">
        <v>183</v>
      </c>
      <c r="T34" s="16"/>
      <c r="U34" s="4"/>
    </row>
    <row r="35" spans="1:21" ht="15" customHeight="1" thickBot="1">
      <c r="A35" s="160"/>
      <c r="B35" s="976" t="s">
        <v>578</v>
      </c>
      <c r="C35" s="604"/>
      <c r="D35" s="835" t="s">
        <v>262</v>
      </c>
      <c r="E35" s="835" t="s">
        <v>17</v>
      </c>
      <c r="F35" s="952" t="s">
        <v>263</v>
      </c>
      <c r="G35" s="970"/>
      <c r="H35" s="700" t="s">
        <v>264</v>
      </c>
      <c r="I35" s="977" t="s">
        <v>371</v>
      </c>
      <c r="J35" s="978"/>
      <c r="K35" s="605" t="s">
        <v>579</v>
      </c>
      <c r="L35" s="959" t="s">
        <v>580</v>
      </c>
      <c r="M35" s="959"/>
      <c r="N35" s="959"/>
      <c r="O35" s="996" t="s">
        <v>369</v>
      </c>
      <c r="P35" s="996"/>
      <c r="Q35" s="998" t="s">
        <v>265</v>
      </c>
      <c r="R35" s="998"/>
      <c r="S35" s="606"/>
      <c r="T35" s="607"/>
      <c r="U35" s="607"/>
    </row>
    <row r="36" spans="1:21" ht="15" customHeight="1">
      <c r="A36" s="163"/>
      <c r="B36" s="976"/>
      <c r="C36" s="573"/>
      <c r="D36" s="835"/>
      <c r="E36" s="835"/>
      <c r="F36" s="818" t="s">
        <v>266</v>
      </c>
      <c r="G36" s="754"/>
      <c r="H36" s="689" t="s">
        <v>267</v>
      </c>
      <c r="I36" s="685" t="s">
        <v>268</v>
      </c>
      <c r="J36" s="340" t="s">
        <v>269</v>
      </c>
      <c r="K36" s="136" t="s">
        <v>270</v>
      </c>
      <c r="L36" s="129" t="s">
        <v>268</v>
      </c>
      <c r="M36" s="129" t="s">
        <v>269</v>
      </c>
      <c r="N36" s="129" t="s">
        <v>270</v>
      </c>
      <c r="O36" s="996"/>
      <c r="P36" s="996"/>
      <c r="Q36" s="998"/>
      <c r="R36" s="998"/>
      <c r="S36" s="606"/>
      <c r="T36" s="606"/>
      <c r="U36" s="606"/>
    </row>
    <row r="37" spans="1:21" ht="18" customHeight="1">
      <c r="A37" s="165"/>
      <c r="B37" s="673" t="s">
        <v>56</v>
      </c>
      <c r="C37" s="147"/>
      <c r="D37" s="28">
        <f>SUM(D38:D52)</f>
        <v>69</v>
      </c>
      <c r="E37" s="166">
        <f>SUM(E38:E52)</f>
        <v>2218</v>
      </c>
      <c r="F37" s="979">
        <v>546598</v>
      </c>
      <c r="G37" s="979"/>
      <c r="H37" s="350">
        <v>3557468</v>
      </c>
      <c r="I37" s="30">
        <v>98595</v>
      </c>
      <c r="J37" s="30">
        <v>103109</v>
      </c>
      <c r="K37" s="30">
        <f>J37-I37</f>
        <v>4514</v>
      </c>
      <c r="L37" s="30">
        <v>1957</v>
      </c>
      <c r="M37" s="30">
        <v>1247</v>
      </c>
      <c r="N37" s="10">
        <f>M37-L37</f>
        <v>-710</v>
      </c>
      <c r="O37" s="766">
        <v>5335650</v>
      </c>
      <c r="P37" s="766"/>
      <c r="Q37" s="981">
        <v>1703845</v>
      </c>
      <c r="R37" s="981"/>
      <c r="S37" s="703"/>
      <c r="T37" s="30"/>
      <c r="U37" s="167"/>
    </row>
    <row r="38" spans="1:21" ht="14.1" customHeight="1">
      <c r="A38" s="165"/>
      <c r="B38" s="699" t="s">
        <v>235</v>
      </c>
      <c r="C38" s="608"/>
      <c r="D38" s="352">
        <v>26</v>
      </c>
      <c r="E38" s="703">
        <v>1357</v>
      </c>
      <c r="F38" s="975">
        <v>299691</v>
      </c>
      <c r="G38" s="975"/>
      <c r="H38" s="704">
        <v>1747725</v>
      </c>
      <c r="I38" s="704">
        <v>15362</v>
      </c>
      <c r="J38" s="704">
        <v>13216</v>
      </c>
      <c r="K38" s="609">
        <f>J38-I38</f>
        <v>-2146</v>
      </c>
      <c r="L38" s="609">
        <v>277</v>
      </c>
      <c r="M38" s="609">
        <v>606</v>
      </c>
      <c r="N38" s="704">
        <f>M38-L38</f>
        <v>329</v>
      </c>
      <c r="O38" s="975">
        <v>2656246</v>
      </c>
      <c r="P38" s="975"/>
      <c r="Q38" s="982">
        <v>870423</v>
      </c>
      <c r="R38" s="982"/>
      <c r="S38" s="609"/>
      <c r="T38" s="703"/>
      <c r="U38" s="609"/>
    </row>
    <row r="39" spans="1:21" ht="14.1" customHeight="1">
      <c r="A39" s="165"/>
      <c r="B39" s="228" t="s">
        <v>236</v>
      </c>
      <c r="C39" s="608"/>
      <c r="D39" s="352">
        <v>3</v>
      </c>
      <c r="E39" s="703">
        <v>101</v>
      </c>
      <c r="F39" s="975">
        <v>37623</v>
      </c>
      <c r="G39" s="975"/>
      <c r="H39" s="704">
        <v>934839</v>
      </c>
      <c r="I39" s="704" t="s">
        <v>132</v>
      </c>
      <c r="J39" s="704" t="s">
        <v>132</v>
      </c>
      <c r="K39" s="609" t="s">
        <v>132</v>
      </c>
      <c r="L39" s="609">
        <v>0</v>
      </c>
      <c r="M39" s="609">
        <v>0</v>
      </c>
      <c r="N39" s="704">
        <f>M39-L39</f>
        <v>0</v>
      </c>
      <c r="O39" s="975">
        <v>1400815</v>
      </c>
      <c r="P39" s="975"/>
      <c r="Q39" s="982">
        <v>447643</v>
      </c>
      <c r="R39" s="982"/>
      <c r="S39" s="609"/>
      <c r="T39" s="703"/>
      <c r="U39" s="609"/>
    </row>
    <row r="40" spans="1:21" ht="14.1" customHeight="1">
      <c r="A40" s="165"/>
      <c r="B40" s="699" t="s">
        <v>237</v>
      </c>
      <c r="C40" s="608"/>
      <c r="D40" s="352">
        <v>3</v>
      </c>
      <c r="E40" s="703">
        <v>23</v>
      </c>
      <c r="F40" s="975">
        <v>2501</v>
      </c>
      <c r="G40" s="975"/>
      <c r="H40" s="703">
        <v>1959</v>
      </c>
      <c r="I40" s="703">
        <v>0</v>
      </c>
      <c r="J40" s="703">
        <v>0</v>
      </c>
      <c r="K40" s="703">
        <v>0</v>
      </c>
      <c r="L40" s="703">
        <v>0</v>
      </c>
      <c r="M40" s="703">
        <v>0</v>
      </c>
      <c r="N40" s="703">
        <v>0</v>
      </c>
      <c r="O40" s="975">
        <v>5229</v>
      </c>
      <c r="P40" s="975"/>
      <c r="Q40" s="982">
        <v>3114</v>
      </c>
      <c r="R40" s="982"/>
      <c r="S40" s="703"/>
      <c r="T40" s="703"/>
      <c r="U40" s="609"/>
    </row>
    <row r="41" spans="1:21" ht="14.1" customHeight="1">
      <c r="A41" s="165"/>
      <c r="B41" s="699" t="s">
        <v>240</v>
      </c>
      <c r="C41" s="608"/>
      <c r="D41" s="352">
        <v>5</v>
      </c>
      <c r="E41" s="703">
        <v>41</v>
      </c>
      <c r="F41" s="975">
        <v>9717</v>
      </c>
      <c r="G41" s="975"/>
      <c r="H41" s="703">
        <v>22619</v>
      </c>
      <c r="I41" s="703">
        <v>0</v>
      </c>
      <c r="J41" s="703">
        <v>0</v>
      </c>
      <c r="K41" s="703">
        <v>0</v>
      </c>
      <c r="L41" s="703">
        <v>0</v>
      </c>
      <c r="M41" s="703">
        <v>0</v>
      </c>
      <c r="N41" s="703">
        <v>0</v>
      </c>
      <c r="O41" s="975">
        <v>30586</v>
      </c>
      <c r="P41" s="975"/>
      <c r="Q41" s="980">
        <v>7587</v>
      </c>
      <c r="R41" s="980"/>
      <c r="S41" s="704"/>
      <c r="T41" s="703"/>
      <c r="U41" s="609"/>
    </row>
    <row r="42" spans="1:21" ht="14.1" customHeight="1">
      <c r="A42" s="165"/>
      <c r="B42" s="699" t="s">
        <v>581</v>
      </c>
      <c r="C42" s="608"/>
      <c r="D42" s="352">
        <v>9</v>
      </c>
      <c r="E42" s="703">
        <v>173</v>
      </c>
      <c r="F42" s="975">
        <v>49171</v>
      </c>
      <c r="G42" s="975"/>
      <c r="H42" s="704">
        <v>88017</v>
      </c>
      <c r="I42" s="704">
        <v>157</v>
      </c>
      <c r="J42" s="704">
        <v>55</v>
      </c>
      <c r="K42" s="609">
        <f>J42-I42</f>
        <v>-102</v>
      </c>
      <c r="L42" s="704">
        <v>514</v>
      </c>
      <c r="M42" s="704">
        <v>563</v>
      </c>
      <c r="N42" s="704">
        <f>M42-L42</f>
        <v>49</v>
      </c>
      <c r="O42" s="975">
        <v>177144</v>
      </c>
      <c r="P42" s="975"/>
      <c r="Q42" s="980">
        <v>84900</v>
      </c>
      <c r="R42" s="980"/>
      <c r="S42" s="703"/>
      <c r="T42" s="703"/>
      <c r="U42" s="609"/>
    </row>
    <row r="43" spans="1:21" ht="14.1" customHeight="1">
      <c r="A43" s="165"/>
      <c r="B43" s="699" t="s">
        <v>271</v>
      </c>
      <c r="C43" s="608"/>
      <c r="D43" s="352">
        <v>1</v>
      </c>
      <c r="E43" s="703">
        <v>6</v>
      </c>
      <c r="F43" s="975" t="s">
        <v>132</v>
      </c>
      <c r="G43" s="975"/>
      <c r="H43" s="704" t="s">
        <v>132</v>
      </c>
      <c r="I43" s="704">
        <v>0</v>
      </c>
      <c r="J43" s="704">
        <v>0</v>
      </c>
      <c r="K43" s="609">
        <v>0</v>
      </c>
      <c r="L43" s="609">
        <v>0</v>
      </c>
      <c r="M43" s="609">
        <v>0</v>
      </c>
      <c r="N43" s="704">
        <v>0</v>
      </c>
      <c r="O43" s="975" t="s">
        <v>132</v>
      </c>
      <c r="P43" s="975"/>
      <c r="Q43" s="980" t="s">
        <v>132</v>
      </c>
      <c r="R43" s="980"/>
      <c r="S43" s="704"/>
      <c r="T43" s="703"/>
      <c r="U43" s="609"/>
    </row>
    <row r="44" spans="1:21" ht="14.1" customHeight="1">
      <c r="A44" s="165"/>
      <c r="B44" s="699" t="s">
        <v>272</v>
      </c>
      <c r="C44" s="608"/>
      <c r="D44" s="352">
        <v>1</v>
      </c>
      <c r="E44" s="703">
        <v>4</v>
      </c>
      <c r="F44" s="975" t="s">
        <v>132</v>
      </c>
      <c r="G44" s="975"/>
      <c r="H44" s="704" t="s">
        <v>132</v>
      </c>
      <c r="I44" s="704">
        <v>0</v>
      </c>
      <c r="J44" s="704">
        <v>0</v>
      </c>
      <c r="K44" s="704">
        <v>0</v>
      </c>
      <c r="L44" s="704">
        <v>0</v>
      </c>
      <c r="M44" s="704">
        <v>0</v>
      </c>
      <c r="N44" s="704">
        <v>0</v>
      </c>
      <c r="O44" s="975" t="s">
        <v>132</v>
      </c>
      <c r="P44" s="975"/>
      <c r="Q44" s="980" t="s">
        <v>132</v>
      </c>
      <c r="R44" s="980"/>
      <c r="S44" s="704"/>
      <c r="T44" s="703"/>
      <c r="U44" s="609"/>
    </row>
    <row r="45" spans="1:21" ht="14.1" customHeight="1">
      <c r="A45" s="165"/>
      <c r="B45" s="699" t="s">
        <v>249</v>
      </c>
      <c r="C45" s="608"/>
      <c r="D45" s="352">
        <v>5</v>
      </c>
      <c r="E45" s="703">
        <v>87</v>
      </c>
      <c r="F45" s="975">
        <v>27183</v>
      </c>
      <c r="G45" s="975"/>
      <c r="H45" s="703">
        <v>215236</v>
      </c>
      <c r="I45" s="703">
        <v>0</v>
      </c>
      <c r="J45" s="703">
        <v>0</v>
      </c>
      <c r="K45" s="703">
        <v>0</v>
      </c>
      <c r="L45" s="703">
        <v>0</v>
      </c>
      <c r="M45" s="703">
        <v>0</v>
      </c>
      <c r="N45" s="703">
        <v>0</v>
      </c>
      <c r="O45" s="975">
        <v>319321</v>
      </c>
      <c r="P45" s="975"/>
      <c r="Q45" s="980">
        <v>99127</v>
      </c>
      <c r="R45" s="980"/>
      <c r="S45" s="609"/>
      <c r="T45" s="703"/>
      <c r="U45" s="609"/>
    </row>
    <row r="46" spans="1:21" ht="14.1" customHeight="1">
      <c r="A46" s="165"/>
      <c r="B46" s="699" t="s">
        <v>251</v>
      </c>
      <c r="C46" s="608"/>
      <c r="D46" s="352">
        <v>1</v>
      </c>
      <c r="E46" s="703">
        <v>205</v>
      </c>
      <c r="F46" s="975" t="s">
        <v>132</v>
      </c>
      <c r="G46" s="975"/>
      <c r="H46" s="703" t="s">
        <v>132</v>
      </c>
      <c r="I46" s="703">
        <v>0</v>
      </c>
      <c r="J46" s="703">
        <v>0</v>
      </c>
      <c r="K46" s="703">
        <f>J46-I46</f>
        <v>0</v>
      </c>
      <c r="L46" s="703">
        <v>0</v>
      </c>
      <c r="M46" s="703">
        <v>0</v>
      </c>
      <c r="N46" s="703">
        <f>M46-L46</f>
        <v>0</v>
      </c>
      <c r="O46" s="975" t="s">
        <v>132</v>
      </c>
      <c r="P46" s="975"/>
      <c r="Q46" s="980" t="s">
        <v>132</v>
      </c>
      <c r="R46" s="980"/>
      <c r="S46" s="703"/>
      <c r="T46" s="703"/>
      <c r="U46" s="609"/>
    </row>
    <row r="47" spans="1:21" ht="14.1" customHeight="1">
      <c r="A47" s="165"/>
      <c r="B47" s="699" t="s">
        <v>273</v>
      </c>
      <c r="C47" s="608"/>
      <c r="D47" s="352">
        <v>7</v>
      </c>
      <c r="E47" s="703">
        <v>104</v>
      </c>
      <c r="F47" s="975">
        <v>28937</v>
      </c>
      <c r="G47" s="975"/>
      <c r="H47" s="703">
        <v>62651</v>
      </c>
      <c r="I47" s="703">
        <v>1544</v>
      </c>
      <c r="J47" s="703">
        <v>2124</v>
      </c>
      <c r="K47" s="703">
        <f>J47-I47</f>
        <v>580</v>
      </c>
      <c r="L47" s="703" t="s">
        <v>132</v>
      </c>
      <c r="M47" s="703" t="s">
        <v>132</v>
      </c>
      <c r="N47" s="704" t="s">
        <v>582</v>
      </c>
      <c r="O47" s="975">
        <v>117879</v>
      </c>
      <c r="P47" s="975"/>
      <c r="Q47" s="980">
        <v>52588</v>
      </c>
      <c r="R47" s="980"/>
      <c r="S47" s="703"/>
      <c r="T47" s="703"/>
      <c r="U47" s="609"/>
    </row>
    <row r="48" spans="1:21" ht="14.1" customHeight="1">
      <c r="A48" s="165"/>
      <c r="B48" s="699" t="s">
        <v>253</v>
      </c>
      <c r="C48" s="608"/>
      <c r="D48" s="352">
        <v>1</v>
      </c>
      <c r="E48" s="703">
        <v>6</v>
      </c>
      <c r="F48" s="975" t="s">
        <v>132</v>
      </c>
      <c r="G48" s="975"/>
      <c r="H48" s="704" t="s">
        <v>132</v>
      </c>
      <c r="I48" s="704">
        <v>0</v>
      </c>
      <c r="J48" s="704">
        <v>0</v>
      </c>
      <c r="K48" s="704">
        <v>0</v>
      </c>
      <c r="L48" s="704">
        <v>0</v>
      </c>
      <c r="M48" s="704">
        <v>0</v>
      </c>
      <c r="N48" s="704">
        <v>0</v>
      </c>
      <c r="O48" s="975" t="s">
        <v>132</v>
      </c>
      <c r="P48" s="975"/>
      <c r="Q48" s="980" t="s">
        <v>132</v>
      </c>
      <c r="R48" s="980"/>
      <c r="S48" s="703"/>
      <c r="T48" s="703"/>
      <c r="U48" s="609"/>
    </row>
    <row r="49" spans="1:21" ht="14.1" customHeight="1">
      <c r="A49" s="165"/>
      <c r="B49" s="699" t="s">
        <v>254</v>
      </c>
      <c r="C49" s="608"/>
      <c r="D49" s="352">
        <v>1</v>
      </c>
      <c r="E49" s="703">
        <v>25</v>
      </c>
      <c r="F49" s="975" t="s">
        <v>132</v>
      </c>
      <c r="G49" s="975"/>
      <c r="H49" s="703" t="s">
        <v>132</v>
      </c>
      <c r="I49" s="703">
        <v>0</v>
      </c>
      <c r="J49" s="703">
        <v>0</v>
      </c>
      <c r="K49" s="703">
        <v>0</v>
      </c>
      <c r="L49" s="703">
        <v>0</v>
      </c>
      <c r="M49" s="703">
        <v>0</v>
      </c>
      <c r="N49" s="703">
        <v>0</v>
      </c>
      <c r="O49" s="975" t="s">
        <v>132</v>
      </c>
      <c r="P49" s="975"/>
      <c r="Q49" s="980" t="s">
        <v>132</v>
      </c>
      <c r="R49" s="980"/>
      <c r="S49" s="704"/>
      <c r="T49" s="703"/>
      <c r="U49" s="609"/>
    </row>
    <row r="50" spans="1:21" ht="14.1" customHeight="1">
      <c r="A50" s="165"/>
      <c r="B50" s="699" t="s">
        <v>368</v>
      </c>
      <c r="C50" s="608"/>
      <c r="D50" s="352">
        <v>1</v>
      </c>
      <c r="E50" s="703">
        <v>49</v>
      </c>
      <c r="F50" s="975" t="s">
        <v>132</v>
      </c>
      <c r="G50" s="975"/>
      <c r="H50" s="703" t="s">
        <v>132</v>
      </c>
      <c r="I50" s="703" t="s">
        <v>132</v>
      </c>
      <c r="J50" s="703" t="s">
        <v>132</v>
      </c>
      <c r="K50" s="703" t="s">
        <v>132</v>
      </c>
      <c r="L50" s="703" t="s">
        <v>132</v>
      </c>
      <c r="M50" s="703" t="s">
        <v>132</v>
      </c>
      <c r="N50" s="703" t="s">
        <v>132</v>
      </c>
      <c r="O50" s="975" t="s">
        <v>132</v>
      </c>
      <c r="P50" s="975"/>
      <c r="Q50" s="980" t="s">
        <v>132</v>
      </c>
      <c r="R50" s="980"/>
      <c r="S50" s="703"/>
      <c r="T50" s="703"/>
      <c r="U50" s="609"/>
    </row>
    <row r="51" spans="1:21" ht="14.1" customHeight="1">
      <c r="A51" s="165"/>
      <c r="B51" s="699" t="s">
        <v>258</v>
      </c>
      <c r="C51" s="608"/>
      <c r="D51" s="352">
        <v>1</v>
      </c>
      <c r="E51" s="703">
        <v>8</v>
      </c>
      <c r="F51" s="975" t="s">
        <v>132</v>
      </c>
      <c r="G51" s="975"/>
      <c r="H51" s="703" t="s">
        <v>132</v>
      </c>
      <c r="I51" s="703">
        <v>0</v>
      </c>
      <c r="J51" s="703">
        <v>0</v>
      </c>
      <c r="K51" s="703">
        <v>0</v>
      </c>
      <c r="L51" s="703">
        <v>0</v>
      </c>
      <c r="M51" s="703">
        <v>0</v>
      </c>
      <c r="N51" s="703">
        <v>0</v>
      </c>
      <c r="O51" s="975" t="s">
        <v>132</v>
      </c>
      <c r="P51" s="975"/>
      <c r="Q51" s="980" t="s">
        <v>132</v>
      </c>
      <c r="R51" s="980"/>
      <c r="S51" s="704"/>
      <c r="T51" s="703"/>
      <c r="U51" s="609"/>
    </row>
    <row r="52" spans="1:21" ht="14.1" customHeight="1" thickBot="1">
      <c r="A52" s="170"/>
      <c r="B52" s="183" t="s">
        <v>274</v>
      </c>
      <c r="C52" s="610"/>
      <c r="D52" s="354">
        <v>4</v>
      </c>
      <c r="E52" s="702">
        <v>29</v>
      </c>
      <c r="F52" s="974">
        <v>5655</v>
      </c>
      <c r="G52" s="974"/>
      <c r="H52" s="702">
        <v>13568</v>
      </c>
      <c r="I52" s="602">
        <v>0</v>
      </c>
      <c r="J52" s="602">
        <v>0</v>
      </c>
      <c r="K52" s="602">
        <v>0</v>
      </c>
      <c r="L52" s="602">
        <v>0</v>
      </c>
      <c r="M52" s="602">
        <v>0</v>
      </c>
      <c r="N52" s="602">
        <v>0</v>
      </c>
      <c r="O52" s="974">
        <v>26434</v>
      </c>
      <c r="P52" s="974"/>
      <c r="Q52" s="997">
        <v>12253</v>
      </c>
      <c r="R52" s="997"/>
      <c r="S52" s="703"/>
      <c r="T52" s="703"/>
      <c r="U52" s="609"/>
    </row>
    <row r="53" spans="1:21" ht="15" customHeight="1">
      <c r="B53" s="142" t="s">
        <v>372</v>
      </c>
      <c r="C53" s="142"/>
      <c r="D53" s="142"/>
      <c r="E53" s="142"/>
      <c r="F53" s="142"/>
      <c r="G53" s="142"/>
      <c r="H53" s="142"/>
      <c r="I53" s="142"/>
      <c r="J53" s="142"/>
      <c r="K53" s="703"/>
      <c r="L53" s="703"/>
      <c r="M53" s="703"/>
      <c r="N53" s="609"/>
      <c r="O53" s="993" t="s">
        <v>534</v>
      </c>
      <c r="P53" s="993"/>
      <c r="Q53" s="993"/>
      <c r="R53" s="993"/>
      <c r="S53" s="703"/>
      <c r="T53" s="703"/>
      <c r="U53" s="609"/>
    </row>
    <row r="54" spans="1:21" ht="15" customHeight="1">
      <c r="B54" s="142" t="s">
        <v>583</v>
      </c>
      <c r="K54" s="339" t="s">
        <v>275</v>
      </c>
      <c r="L54" s="611"/>
      <c r="M54" s="611"/>
      <c r="N54" s="611"/>
      <c r="O54" s="339"/>
      <c r="P54" s="339"/>
      <c r="Q54" s="611"/>
      <c r="R54" s="611"/>
      <c r="S54" s="609"/>
      <c r="T54" s="703"/>
      <c r="U54" s="609"/>
    </row>
    <row r="55" spans="1:21" ht="15" customHeight="1">
      <c r="B55" s="140" t="s">
        <v>584</v>
      </c>
      <c r="K55" s="16" t="s">
        <v>276</v>
      </c>
      <c r="L55" s="16"/>
      <c r="M55" s="16"/>
      <c r="N55" s="16"/>
      <c r="O55" s="16"/>
      <c r="P55" s="16"/>
      <c r="Q55" s="16"/>
    </row>
  </sheetData>
  <sheetProtection selectLockedCells="1" selectUnlockedCells="1"/>
  <mergeCells count="141">
    <mergeCell ref="O53:R53"/>
    <mergeCell ref="N3:Q3"/>
    <mergeCell ref="R3:U3"/>
    <mergeCell ref="P4:Q4"/>
    <mergeCell ref="R4:S4"/>
    <mergeCell ref="Q39:R39"/>
    <mergeCell ref="O40:P40"/>
    <mergeCell ref="L35:N35"/>
    <mergeCell ref="O35:P36"/>
    <mergeCell ref="Q42:R42"/>
    <mergeCell ref="Q51:R51"/>
    <mergeCell ref="O49:P49"/>
    <mergeCell ref="Q49:R49"/>
    <mergeCell ref="O52:P52"/>
    <mergeCell ref="Q52:R52"/>
    <mergeCell ref="O50:P50"/>
    <mergeCell ref="Q50:R50"/>
    <mergeCell ref="O51:P51"/>
    <mergeCell ref="R5:S5"/>
    <mergeCell ref="O48:P48"/>
    <mergeCell ref="Q48:R48"/>
    <mergeCell ref="Q35:R36"/>
    <mergeCell ref="O41:P41"/>
    <mergeCell ref="Q38:R38"/>
    <mergeCell ref="B3:B4"/>
    <mergeCell ref="D3:F4"/>
    <mergeCell ref="H3:J3"/>
    <mergeCell ref="K3:M3"/>
    <mergeCell ref="D9:F9"/>
    <mergeCell ref="D18:F18"/>
    <mergeCell ref="P18:Q18"/>
    <mergeCell ref="P9:Q9"/>
    <mergeCell ref="R9:S9"/>
    <mergeCell ref="R6:S6"/>
    <mergeCell ref="R14:S14"/>
    <mergeCell ref="D11:F11"/>
    <mergeCell ref="P11:Q11"/>
    <mergeCell ref="R11:S11"/>
    <mergeCell ref="R12:S12"/>
    <mergeCell ref="D13:F13"/>
    <mergeCell ref="P13:Q13"/>
    <mergeCell ref="R13:S13"/>
    <mergeCell ref="D10:F10"/>
    <mergeCell ref="P10:Q10"/>
    <mergeCell ref="R10:S10"/>
    <mergeCell ref="D15:F15"/>
    <mergeCell ref="P15:Q15"/>
    <mergeCell ref="R15:S15"/>
    <mergeCell ref="R18:S18"/>
    <mergeCell ref="D5:F5"/>
    <mergeCell ref="P5:Q5"/>
    <mergeCell ref="R7:S7"/>
    <mergeCell ref="D8:F8"/>
    <mergeCell ref="P8:Q8"/>
    <mergeCell ref="R8:S8"/>
    <mergeCell ref="D16:F16"/>
    <mergeCell ref="P16:Q16"/>
    <mergeCell ref="R16:S16"/>
    <mergeCell ref="D17:F17"/>
    <mergeCell ref="P17:Q17"/>
    <mergeCell ref="R17:S17"/>
    <mergeCell ref="D6:F6"/>
    <mergeCell ref="P6:Q6"/>
    <mergeCell ref="D12:F12"/>
    <mergeCell ref="P12:Q12"/>
    <mergeCell ref="D14:F14"/>
    <mergeCell ref="P14:Q14"/>
    <mergeCell ref="D7:F7"/>
    <mergeCell ref="P7:Q7"/>
    <mergeCell ref="D19:F19"/>
    <mergeCell ref="P19:Q19"/>
    <mergeCell ref="R19:S19"/>
    <mergeCell ref="D27:F27"/>
    <mergeCell ref="P27:Q27"/>
    <mergeCell ref="R27:S27"/>
    <mergeCell ref="D20:F20"/>
    <mergeCell ref="P20:Q20"/>
    <mergeCell ref="R20:S20"/>
    <mergeCell ref="D21:F21"/>
    <mergeCell ref="P21:Q21"/>
    <mergeCell ref="R21:S21"/>
    <mergeCell ref="D22:F22"/>
    <mergeCell ref="D28:F28"/>
    <mergeCell ref="P28:Q28"/>
    <mergeCell ref="R28:S28"/>
    <mergeCell ref="D29:F29"/>
    <mergeCell ref="P29:Q29"/>
    <mergeCell ref="P22:Q22"/>
    <mergeCell ref="R22:S22"/>
    <mergeCell ref="D23:F23"/>
    <mergeCell ref="P23:Q23"/>
    <mergeCell ref="R23:S23"/>
    <mergeCell ref="R29:S29"/>
    <mergeCell ref="D24:F24"/>
    <mergeCell ref="P24:Q24"/>
    <mergeCell ref="R24:S24"/>
    <mergeCell ref="D25:F25"/>
    <mergeCell ref="P25:Q25"/>
    <mergeCell ref="R25:S25"/>
    <mergeCell ref="D26:F26"/>
    <mergeCell ref="P26:Q26"/>
    <mergeCell ref="R26:S26"/>
    <mergeCell ref="Q46:R46"/>
    <mergeCell ref="O47:P47"/>
    <mergeCell ref="Q47:R47"/>
    <mergeCell ref="O37:P37"/>
    <mergeCell ref="Q37:R37"/>
    <mergeCell ref="Q40:R40"/>
    <mergeCell ref="O38:P38"/>
    <mergeCell ref="Q41:R41"/>
    <mergeCell ref="O44:P44"/>
    <mergeCell ref="Q44:R44"/>
    <mergeCell ref="Q43:R43"/>
    <mergeCell ref="Q45:R45"/>
    <mergeCell ref="O46:P46"/>
    <mergeCell ref="O45:P45"/>
    <mergeCell ref="O39:P39"/>
    <mergeCell ref="O42:P42"/>
    <mergeCell ref="O43:P43"/>
    <mergeCell ref="B35:B36"/>
    <mergeCell ref="D35:D36"/>
    <mergeCell ref="E35:E36"/>
    <mergeCell ref="I35:J35"/>
    <mergeCell ref="F36:G36"/>
    <mergeCell ref="F37:G37"/>
    <mergeCell ref="F43:G43"/>
    <mergeCell ref="F42:G42"/>
    <mergeCell ref="F38:G38"/>
    <mergeCell ref="F35:G35"/>
    <mergeCell ref="F40:G40"/>
    <mergeCell ref="F39:G39"/>
    <mergeCell ref="F41:G41"/>
    <mergeCell ref="F52:G52"/>
    <mergeCell ref="F51:G51"/>
    <mergeCell ref="F50:G50"/>
    <mergeCell ref="F47:G47"/>
    <mergeCell ref="F46:G46"/>
    <mergeCell ref="F45:G45"/>
    <mergeCell ref="F44:G44"/>
    <mergeCell ref="F49:G49"/>
    <mergeCell ref="F48:G48"/>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horizontalDpi="300" verticalDpi="300" r:id="rId1"/>
  <headerFooter scaleWithDoc="0" alignWithMargins="0">
    <oddHeader>&amp;L事業所</oddHeader>
    <oddFooter>&amp;C&amp;12&amp;A</oddFooter>
  </headerFooter>
</worksheet>
</file>

<file path=xl/worksheets/sheet15.xml><?xml version="1.0" encoding="utf-8"?>
<worksheet xmlns="http://schemas.openxmlformats.org/spreadsheetml/2006/main" xmlns:r="http://schemas.openxmlformats.org/officeDocument/2006/relationships">
  <dimension ref="A1:U55"/>
  <sheetViews>
    <sheetView view="pageBreakPreview" zoomScaleNormal="100" zoomScaleSheetLayoutView="100" workbookViewId="0">
      <pane xSplit="7" topLeftCell="O1" activePane="topRight" state="frozen"/>
      <selection activeCell="A26" sqref="A26"/>
      <selection pane="topRight" activeCell="O53" sqref="O53:R53"/>
    </sheetView>
  </sheetViews>
  <sheetFormatPr defaultRowHeight="14.45" customHeight="1"/>
  <cols>
    <col min="1" max="1" width="0.85546875" style="26" customWidth="1"/>
    <col min="2" max="2" width="30.7109375" style="26" customWidth="1"/>
    <col min="3" max="3" width="0.85546875" style="26" customWidth="1"/>
    <col min="4" max="6" width="10.7109375" style="26" customWidth="1"/>
    <col min="7" max="7" width="0.85546875" style="26" customWidth="1"/>
    <col min="8" max="10" width="12.7109375" style="26" customWidth="1"/>
    <col min="11" max="11" width="9.85546875" style="26" customWidth="1"/>
    <col min="12" max="13" width="9.5703125" style="26" customWidth="1"/>
    <col min="14" max="15" width="11.140625" style="26" customWidth="1"/>
    <col min="16" max="16" width="1.7109375" style="134" customWidth="1"/>
    <col min="17" max="17" width="9.28515625" style="134" customWidth="1"/>
    <col min="18" max="18" width="4" style="26" customWidth="1"/>
    <col min="19" max="19" width="9.140625" style="26"/>
    <col min="20" max="20" width="12.28515625" style="26" customWidth="1"/>
    <col min="21" max="21" width="13.28515625" style="26" customWidth="1"/>
    <col min="22" max="16384" width="9.140625" style="26"/>
  </cols>
  <sheetData>
    <row r="1" spans="1:21" ht="5.0999999999999996" customHeight="1"/>
    <row r="2" spans="1:21" ht="15" customHeight="1" thickBot="1">
      <c r="A2" s="142" t="s">
        <v>231</v>
      </c>
      <c r="B2" s="143"/>
      <c r="C2" s="142"/>
      <c r="D2" s="142"/>
      <c r="E2" s="142"/>
      <c r="F2" s="142"/>
      <c r="G2" s="142"/>
      <c r="H2" s="142"/>
      <c r="I2" s="142"/>
      <c r="J2" s="142"/>
      <c r="K2" s="142"/>
      <c r="L2" s="142"/>
      <c r="M2" s="142"/>
      <c r="N2" s="142"/>
      <c r="O2" s="142"/>
      <c r="P2" s="144"/>
      <c r="Q2" s="144"/>
      <c r="R2" s="142"/>
      <c r="S2" s="142"/>
      <c r="T2" s="143"/>
      <c r="U2" s="145" t="s">
        <v>183</v>
      </c>
    </row>
    <row r="3" spans="1:21" ht="15" customHeight="1" thickBot="1">
      <c r="A3" s="146"/>
      <c r="B3" s="1008" t="s">
        <v>364</v>
      </c>
      <c r="C3" s="315"/>
      <c r="D3" s="1010" t="s">
        <v>365</v>
      </c>
      <c r="E3" s="1011"/>
      <c r="F3" s="1011"/>
      <c r="G3" s="316"/>
      <c r="H3" s="835" t="s">
        <v>232</v>
      </c>
      <c r="I3" s="835"/>
      <c r="J3" s="835"/>
      <c r="K3" s="803" t="s">
        <v>233</v>
      </c>
      <c r="L3" s="803"/>
      <c r="M3" s="803"/>
      <c r="N3" s="835" t="s">
        <v>211</v>
      </c>
      <c r="O3" s="835"/>
      <c r="P3" s="835"/>
      <c r="Q3" s="835"/>
      <c r="R3" s="916" t="s">
        <v>234</v>
      </c>
      <c r="S3" s="916"/>
      <c r="T3" s="916"/>
      <c r="U3" s="916"/>
    </row>
    <row r="4" spans="1:21" ht="15" customHeight="1">
      <c r="A4" s="126"/>
      <c r="B4" s="1009"/>
      <c r="C4" s="329"/>
      <c r="D4" s="1011"/>
      <c r="E4" s="1011"/>
      <c r="F4" s="1011"/>
      <c r="G4" s="330"/>
      <c r="H4" s="319" t="s">
        <v>358</v>
      </c>
      <c r="I4" s="318" t="s">
        <v>357</v>
      </c>
      <c r="J4" s="328" t="s">
        <v>359</v>
      </c>
      <c r="K4" s="324" t="s">
        <v>358</v>
      </c>
      <c r="L4" s="324" t="s">
        <v>357</v>
      </c>
      <c r="M4" s="343" t="s">
        <v>359</v>
      </c>
      <c r="N4" s="319" t="s">
        <v>360</v>
      </c>
      <c r="O4" s="319" t="s">
        <v>361</v>
      </c>
      <c r="P4" s="994" t="s">
        <v>359</v>
      </c>
      <c r="Q4" s="995"/>
      <c r="R4" s="1012" t="s">
        <v>358</v>
      </c>
      <c r="S4" s="802"/>
      <c r="T4" s="324" t="s">
        <v>357</v>
      </c>
      <c r="U4" s="342" t="s">
        <v>359</v>
      </c>
    </row>
    <row r="5" spans="1:21" ht="18" customHeight="1">
      <c r="A5" s="124"/>
      <c r="B5" s="219" t="s">
        <v>56</v>
      </c>
      <c r="C5" s="147"/>
      <c r="D5" s="987" t="s">
        <v>56</v>
      </c>
      <c r="E5" s="987"/>
      <c r="F5" s="987"/>
      <c r="G5" s="346"/>
      <c r="H5" s="148">
        <f t="shared" ref="H5:M5" si="0">SUM(H6:H29)</f>
        <v>116</v>
      </c>
      <c r="I5" s="148">
        <f t="shared" si="0"/>
        <v>71</v>
      </c>
      <c r="J5" s="148">
        <f t="shared" si="0"/>
        <v>69</v>
      </c>
      <c r="K5" s="148">
        <f t="shared" si="0"/>
        <v>2178</v>
      </c>
      <c r="L5" s="148">
        <f t="shared" si="0"/>
        <v>2167</v>
      </c>
      <c r="M5" s="148">
        <f t="shared" si="0"/>
        <v>2218</v>
      </c>
      <c r="N5" s="149">
        <v>553563</v>
      </c>
      <c r="O5" s="149">
        <v>538189</v>
      </c>
      <c r="P5" s="988">
        <v>546498</v>
      </c>
      <c r="Q5" s="988"/>
      <c r="R5" s="766">
        <v>4565121</v>
      </c>
      <c r="S5" s="766"/>
      <c r="T5" s="150">
        <v>5028029</v>
      </c>
      <c r="U5" s="357">
        <v>5335650</v>
      </c>
    </row>
    <row r="6" spans="1:21" ht="14.1" customHeight="1">
      <c r="A6" s="126"/>
      <c r="B6" s="229" t="s">
        <v>235</v>
      </c>
      <c r="C6" s="230"/>
      <c r="D6" s="983" t="s">
        <v>235</v>
      </c>
      <c r="E6" s="983"/>
      <c r="F6" s="983"/>
      <c r="G6" s="347"/>
      <c r="H6" s="151">
        <v>36</v>
      </c>
      <c r="I6" s="320">
        <v>28</v>
      </c>
      <c r="J6" s="148">
        <v>26</v>
      </c>
      <c r="K6" s="152">
        <v>1284</v>
      </c>
      <c r="L6" s="322">
        <v>1328</v>
      </c>
      <c r="M6" s="148">
        <v>1357</v>
      </c>
      <c r="N6" s="153">
        <v>290015</v>
      </c>
      <c r="O6" s="153">
        <v>291139</v>
      </c>
      <c r="P6" s="984">
        <v>299691</v>
      </c>
      <c r="Q6" s="984"/>
      <c r="R6" s="992">
        <v>2615031</v>
      </c>
      <c r="S6" s="992"/>
      <c r="T6" s="326">
        <v>2662394</v>
      </c>
      <c r="U6" s="155">
        <v>2656246</v>
      </c>
    </row>
    <row r="7" spans="1:21" ht="14.1" customHeight="1">
      <c r="A7" s="126"/>
      <c r="B7" s="228" t="s">
        <v>236</v>
      </c>
      <c r="C7" s="230"/>
      <c r="D7" s="989" t="s">
        <v>236</v>
      </c>
      <c r="E7" s="989"/>
      <c r="F7" s="989"/>
      <c r="G7" s="347"/>
      <c r="H7" s="151">
        <v>5</v>
      </c>
      <c r="I7" s="320">
        <v>3</v>
      </c>
      <c r="J7" s="148">
        <v>3</v>
      </c>
      <c r="K7" s="152">
        <v>94</v>
      </c>
      <c r="L7" s="322">
        <v>105</v>
      </c>
      <c r="M7" s="148">
        <v>101</v>
      </c>
      <c r="N7" s="151">
        <v>40228</v>
      </c>
      <c r="O7" s="151">
        <v>40579</v>
      </c>
      <c r="P7" s="984">
        <v>37623</v>
      </c>
      <c r="Q7" s="984"/>
      <c r="R7" s="975">
        <v>418927</v>
      </c>
      <c r="S7" s="975"/>
      <c r="T7" s="326">
        <v>1208304</v>
      </c>
      <c r="U7" s="155">
        <v>1400815</v>
      </c>
    </row>
    <row r="8" spans="1:21" ht="14.1" customHeight="1">
      <c r="A8" s="126"/>
      <c r="B8" s="228" t="s">
        <v>353</v>
      </c>
      <c r="C8" s="230"/>
      <c r="D8" s="989" t="s">
        <v>237</v>
      </c>
      <c r="E8" s="989"/>
      <c r="F8" s="989"/>
      <c r="G8" s="347"/>
      <c r="H8" s="151">
        <v>8</v>
      </c>
      <c r="I8" s="320">
        <v>3</v>
      </c>
      <c r="J8" s="148">
        <v>3</v>
      </c>
      <c r="K8" s="152">
        <v>38</v>
      </c>
      <c r="L8" s="322">
        <v>23</v>
      </c>
      <c r="M8" s="148">
        <v>23</v>
      </c>
      <c r="N8" s="151">
        <v>3606</v>
      </c>
      <c r="O8" s="151">
        <v>2520</v>
      </c>
      <c r="P8" s="984">
        <v>2501</v>
      </c>
      <c r="Q8" s="984"/>
      <c r="R8" s="975">
        <v>10699</v>
      </c>
      <c r="S8" s="975"/>
      <c r="T8" s="326">
        <v>5455</v>
      </c>
      <c r="U8" s="155">
        <v>5229</v>
      </c>
    </row>
    <row r="9" spans="1:21" ht="14.1" customHeight="1">
      <c r="A9" s="126"/>
      <c r="B9" s="231" t="s">
        <v>239</v>
      </c>
      <c r="C9" s="230"/>
      <c r="D9" s="991"/>
      <c r="E9" s="991"/>
      <c r="F9" s="991"/>
      <c r="G9" s="347"/>
      <c r="H9" s="151">
        <v>0</v>
      </c>
      <c r="I9" s="320" t="s">
        <v>238</v>
      </c>
      <c r="J9" s="148">
        <v>0</v>
      </c>
      <c r="K9" s="152">
        <v>0</v>
      </c>
      <c r="L9" s="322">
        <v>0</v>
      </c>
      <c r="M9" s="148">
        <v>0</v>
      </c>
      <c r="N9" s="151">
        <v>0</v>
      </c>
      <c r="O9" s="151">
        <v>0</v>
      </c>
      <c r="P9" s="984">
        <v>0</v>
      </c>
      <c r="Q9" s="984"/>
      <c r="R9" s="975">
        <v>0</v>
      </c>
      <c r="S9" s="975"/>
      <c r="T9" s="326">
        <v>0</v>
      </c>
      <c r="U9" s="155"/>
    </row>
    <row r="10" spans="1:21" ht="14.1" customHeight="1">
      <c r="A10" s="126"/>
      <c r="B10" s="229" t="s">
        <v>240</v>
      </c>
      <c r="C10" s="230"/>
      <c r="D10" s="983" t="s">
        <v>240</v>
      </c>
      <c r="E10" s="983"/>
      <c r="F10" s="983"/>
      <c r="G10" s="347"/>
      <c r="H10" s="151">
        <v>7</v>
      </c>
      <c r="I10" s="320">
        <v>4</v>
      </c>
      <c r="J10" s="148">
        <v>5</v>
      </c>
      <c r="K10" s="152">
        <v>42</v>
      </c>
      <c r="L10" s="322">
        <v>34</v>
      </c>
      <c r="M10" s="148">
        <v>41</v>
      </c>
      <c r="N10" s="151">
        <v>5443</v>
      </c>
      <c r="O10" s="151">
        <v>7537</v>
      </c>
      <c r="P10" s="984">
        <v>9717</v>
      </c>
      <c r="Q10" s="984"/>
      <c r="R10" s="975">
        <v>22139</v>
      </c>
      <c r="S10" s="975"/>
      <c r="T10" s="326">
        <v>34162</v>
      </c>
      <c r="U10" s="155">
        <v>30586</v>
      </c>
    </row>
    <row r="11" spans="1:21" ht="14.1" customHeight="1">
      <c r="A11" s="126"/>
      <c r="B11" s="229" t="s">
        <v>241</v>
      </c>
      <c r="C11" s="230"/>
      <c r="D11" s="983"/>
      <c r="E11" s="983"/>
      <c r="F11" s="983"/>
      <c r="G11" s="347"/>
      <c r="H11" s="151">
        <v>0</v>
      </c>
      <c r="I11" s="320">
        <v>0</v>
      </c>
      <c r="J11" s="148">
        <v>0</v>
      </c>
      <c r="K11" s="152">
        <v>0</v>
      </c>
      <c r="L11" s="322">
        <v>0</v>
      </c>
      <c r="M11" s="148">
        <v>0</v>
      </c>
      <c r="N11" s="151">
        <v>0</v>
      </c>
      <c r="O11" s="151">
        <v>0</v>
      </c>
      <c r="P11" s="984">
        <v>0</v>
      </c>
      <c r="Q11" s="984"/>
      <c r="R11" s="975">
        <v>0</v>
      </c>
      <c r="S11" s="975"/>
      <c r="T11" s="326">
        <v>0</v>
      </c>
      <c r="U11" s="155"/>
    </row>
    <row r="12" spans="1:21" ht="14.1" customHeight="1">
      <c r="A12" s="126"/>
      <c r="B12" s="229" t="s">
        <v>242</v>
      </c>
      <c r="C12" s="230"/>
      <c r="D12" s="983" t="s">
        <v>243</v>
      </c>
      <c r="E12" s="983"/>
      <c r="F12" s="983"/>
      <c r="G12" s="347"/>
      <c r="H12" s="151">
        <v>17</v>
      </c>
      <c r="I12" s="320">
        <v>8</v>
      </c>
      <c r="J12" s="148">
        <v>9</v>
      </c>
      <c r="K12" s="152">
        <v>178</v>
      </c>
      <c r="L12" s="322">
        <v>155</v>
      </c>
      <c r="M12" s="148">
        <v>173</v>
      </c>
      <c r="N12" s="151">
        <v>55434</v>
      </c>
      <c r="O12" s="151">
        <v>47586</v>
      </c>
      <c r="P12" s="984">
        <v>49171</v>
      </c>
      <c r="Q12" s="984"/>
      <c r="R12" s="975">
        <v>195352</v>
      </c>
      <c r="S12" s="975"/>
      <c r="T12" s="326">
        <v>168619</v>
      </c>
      <c r="U12" s="155">
        <v>177144</v>
      </c>
    </row>
    <row r="13" spans="1:21" ht="14.1" customHeight="1">
      <c r="A13" s="126"/>
      <c r="B13" s="229" t="s">
        <v>244</v>
      </c>
      <c r="C13" s="230"/>
      <c r="D13" s="983" t="s">
        <v>244</v>
      </c>
      <c r="E13" s="983"/>
      <c r="F13" s="983"/>
      <c r="G13" s="347"/>
      <c r="H13" s="151">
        <v>1</v>
      </c>
      <c r="I13" s="320">
        <v>1</v>
      </c>
      <c r="J13" s="148">
        <v>1</v>
      </c>
      <c r="K13" s="152">
        <v>6</v>
      </c>
      <c r="L13" s="322">
        <v>6</v>
      </c>
      <c r="M13" s="148">
        <v>6</v>
      </c>
      <c r="N13" s="151" t="s">
        <v>132</v>
      </c>
      <c r="O13" s="151" t="s">
        <v>132</v>
      </c>
      <c r="P13" s="984" t="s">
        <v>362</v>
      </c>
      <c r="Q13" s="984"/>
      <c r="R13" s="975" t="s">
        <v>132</v>
      </c>
      <c r="S13" s="975"/>
      <c r="T13" s="326" t="s">
        <v>132</v>
      </c>
      <c r="U13" s="155" t="s">
        <v>366</v>
      </c>
    </row>
    <row r="14" spans="1:21" ht="14.1" customHeight="1">
      <c r="A14" s="126"/>
      <c r="B14" s="229" t="s">
        <v>245</v>
      </c>
      <c r="C14" s="230"/>
      <c r="D14" s="983"/>
      <c r="E14" s="983"/>
      <c r="F14" s="983"/>
      <c r="G14" s="347"/>
      <c r="H14" s="151">
        <v>0</v>
      </c>
      <c r="I14" s="320">
        <v>0</v>
      </c>
      <c r="J14" s="148">
        <v>0</v>
      </c>
      <c r="K14" s="152">
        <v>0</v>
      </c>
      <c r="L14" s="322">
        <v>0</v>
      </c>
      <c r="M14" s="148">
        <v>0</v>
      </c>
      <c r="N14" s="151">
        <v>0</v>
      </c>
      <c r="O14" s="151">
        <v>0</v>
      </c>
      <c r="P14" s="984">
        <v>0</v>
      </c>
      <c r="Q14" s="984"/>
      <c r="R14" s="975" t="s">
        <v>238</v>
      </c>
      <c r="S14" s="975"/>
      <c r="T14" s="326">
        <v>0</v>
      </c>
      <c r="U14" s="155">
        <v>0</v>
      </c>
    </row>
    <row r="15" spans="1:21" ht="14.1" customHeight="1">
      <c r="A15" s="126"/>
      <c r="B15" s="228" t="s">
        <v>246</v>
      </c>
      <c r="C15" s="230"/>
      <c r="D15" s="989"/>
      <c r="E15" s="989"/>
      <c r="F15" s="989"/>
      <c r="G15" s="347"/>
      <c r="H15" s="151">
        <v>3</v>
      </c>
      <c r="I15" s="320">
        <v>1</v>
      </c>
      <c r="J15" s="148">
        <v>0</v>
      </c>
      <c r="K15" s="152">
        <v>9</v>
      </c>
      <c r="L15" s="322">
        <v>4</v>
      </c>
      <c r="M15" s="148">
        <v>0</v>
      </c>
      <c r="N15" s="151">
        <v>1370</v>
      </c>
      <c r="O15" s="325" t="s">
        <v>10</v>
      </c>
      <c r="P15" s="984">
        <v>0</v>
      </c>
      <c r="Q15" s="984"/>
      <c r="R15" s="975">
        <v>3273</v>
      </c>
      <c r="S15" s="975"/>
      <c r="T15" s="326" t="s">
        <v>132</v>
      </c>
      <c r="U15" s="155">
        <v>0</v>
      </c>
    </row>
    <row r="16" spans="1:21" ht="14.1" customHeight="1">
      <c r="A16" s="126"/>
      <c r="B16" s="229" t="s">
        <v>247</v>
      </c>
      <c r="C16" s="230"/>
      <c r="D16" s="983"/>
      <c r="E16" s="983"/>
      <c r="F16" s="983"/>
      <c r="G16" s="347"/>
      <c r="H16" s="151">
        <v>0</v>
      </c>
      <c r="I16" s="320">
        <v>0</v>
      </c>
      <c r="J16" s="148">
        <v>0</v>
      </c>
      <c r="K16" s="152">
        <v>0</v>
      </c>
      <c r="L16" s="322">
        <v>0</v>
      </c>
      <c r="M16" s="148">
        <v>0</v>
      </c>
      <c r="N16" s="151">
        <v>0</v>
      </c>
      <c r="O16" s="151">
        <v>0</v>
      </c>
      <c r="P16" s="984">
        <v>0</v>
      </c>
      <c r="Q16" s="984"/>
      <c r="R16" s="975">
        <v>0</v>
      </c>
      <c r="S16" s="975"/>
      <c r="T16" s="326">
        <v>0</v>
      </c>
      <c r="U16" s="155">
        <v>0</v>
      </c>
    </row>
    <row r="17" spans="1:21" ht="14.1" customHeight="1">
      <c r="A17" s="126"/>
      <c r="B17" s="229" t="s">
        <v>248</v>
      </c>
      <c r="C17" s="230"/>
      <c r="D17" s="983" t="s">
        <v>248</v>
      </c>
      <c r="E17" s="983"/>
      <c r="F17" s="983"/>
      <c r="G17" s="347"/>
      <c r="H17" s="151">
        <v>1</v>
      </c>
      <c r="I17" s="320">
        <v>1</v>
      </c>
      <c r="J17" s="148">
        <v>1</v>
      </c>
      <c r="K17" s="152">
        <v>6</v>
      </c>
      <c r="L17" s="322">
        <v>4</v>
      </c>
      <c r="M17" s="148">
        <v>4</v>
      </c>
      <c r="N17" s="151" t="s">
        <v>132</v>
      </c>
      <c r="O17" s="151" t="s">
        <v>132</v>
      </c>
      <c r="P17" s="984" t="s">
        <v>362</v>
      </c>
      <c r="Q17" s="984"/>
      <c r="R17" s="975" t="s">
        <v>132</v>
      </c>
      <c r="S17" s="975"/>
      <c r="T17" s="326" t="s">
        <v>132</v>
      </c>
      <c r="U17" s="155" t="s">
        <v>366</v>
      </c>
    </row>
    <row r="18" spans="1:21" ht="14.1" customHeight="1">
      <c r="A18" s="126"/>
      <c r="B18" s="229" t="s">
        <v>249</v>
      </c>
      <c r="C18" s="230"/>
      <c r="D18" s="983" t="s">
        <v>249</v>
      </c>
      <c r="E18" s="983"/>
      <c r="F18" s="983"/>
      <c r="G18" s="347"/>
      <c r="H18" s="151">
        <v>6</v>
      </c>
      <c r="I18" s="320">
        <v>5</v>
      </c>
      <c r="J18" s="148">
        <v>5</v>
      </c>
      <c r="K18" s="152">
        <v>84</v>
      </c>
      <c r="L18" s="322">
        <v>88</v>
      </c>
      <c r="M18" s="148">
        <v>87</v>
      </c>
      <c r="N18" s="151">
        <v>30208</v>
      </c>
      <c r="O18" s="151">
        <v>30582</v>
      </c>
      <c r="P18" s="984">
        <v>27183</v>
      </c>
      <c r="Q18" s="984"/>
      <c r="R18" s="975">
        <v>310228</v>
      </c>
      <c r="S18" s="975"/>
      <c r="T18" s="326">
        <v>338047</v>
      </c>
      <c r="U18" s="155">
        <v>319321</v>
      </c>
    </row>
    <row r="19" spans="1:21" ht="14.1" customHeight="1">
      <c r="A19" s="126"/>
      <c r="B19" s="229" t="s">
        <v>250</v>
      </c>
      <c r="C19" s="230"/>
      <c r="D19" s="983"/>
      <c r="E19" s="983"/>
      <c r="F19" s="983"/>
      <c r="G19" s="347"/>
      <c r="H19" s="151">
        <v>1</v>
      </c>
      <c r="I19" s="320">
        <v>0</v>
      </c>
      <c r="J19" s="148">
        <v>0</v>
      </c>
      <c r="K19" s="152">
        <v>178</v>
      </c>
      <c r="L19" s="322">
        <v>0</v>
      </c>
      <c r="M19" s="148">
        <v>0</v>
      </c>
      <c r="N19" s="151" t="s">
        <v>132</v>
      </c>
      <c r="O19" s="151">
        <v>0</v>
      </c>
      <c r="P19" s="984">
        <v>0</v>
      </c>
      <c r="Q19" s="984"/>
      <c r="R19" s="1001" t="s">
        <v>362</v>
      </c>
      <c r="S19" s="975"/>
      <c r="T19" s="326">
        <v>0</v>
      </c>
      <c r="U19" s="155">
        <v>0</v>
      </c>
    </row>
    <row r="20" spans="1:21" ht="14.1" customHeight="1">
      <c r="A20" s="126"/>
      <c r="B20" s="229" t="s">
        <v>251</v>
      </c>
      <c r="C20" s="230"/>
      <c r="D20" s="983" t="s">
        <v>251</v>
      </c>
      <c r="E20" s="983"/>
      <c r="F20" s="983"/>
      <c r="G20" s="347"/>
      <c r="H20" s="151">
        <v>1</v>
      </c>
      <c r="I20" s="320">
        <v>1</v>
      </c>
      <c r="J20" s="148">
        <v>1</v>
      </c>
      <c r="K20" s="152">
        <v>7</v>
      </c>
      <c r="L20" s="322">
        <v>178</v>
      </c>
      <c r="M20" s="148">
        <v>205</v>
      </c>
      <c r="N20" s="151" t="s">
        <v>132</v>
      </c>
      <c r="O20" s="151" t="s">
        <v>132</v>
      </c>
      <c r="P20" s="984" t="s">
        <v>362</v>
      </c>
      <c r="Q20" s="984"/>
      <c r="R20" s="975" t="s">
        <v>132</v>
      </c>
      <c r="S20" s="975"/>
      <c r="T20" s="326" t="s">
        <v>132</v>
      </c>
      <c r="U20" s="155" t="s">
        <v>366</v>
      </c>
    </row>
    <row r="21" spans="1:21" ht="14.1" customHeight="1">
      <c r="A21" s="126"/>
      <c r="B21" s="229" t="s">
        <v>252</v>
      </c>
      <c r="C21" s="230"/>
      <c r="D21" s="983" t="s">
        <v>252</v>
      </c>
      <c r="E21" s="983"/>
      <c r="F21" s="983"/>
      <c r="G21" s="347"/>
      <c r="H21" s="151">
        <v>17</v>
      </c>
      <c r="I21" s="320">
        <v>8</v>
      </c>
      <c r="J21" s="148">
        <v>7</v>
      </c>
      <c r="K21" s="152">
        <v>129</v>
      </c>
      <c r="L21" s="322">
        <v>108</v>
      </c>
      <c r="M21" s="148">
        <v>104</v>
      </c>
      <c r="N21" s="151">
        <v>31386</v>
      </c>
      <c r="O21" s="151">
        <v>32219</v>
      </c>
      <c r="P21" s="984">
        <v>28937</v>
      </c>
      <c r="Q21" s="984"/>
      <c r="R21" s="975">
        <v>131906</v>
      </c>
      <c r="S21" s="975"/>
      <c r="T21" s="326">
        <v>140168</v>
      </c>
      <c r="U21" s="155">
        <v>117879</v>
      </c>
    </row>
    <row r="22" spans="1:21" ht="14.1" customHeight="1">
      <c r="A22" s="126"/>
      <c r="B22" s="270" t="s">
        <v>354</v>
      </c>
      <c r="C22" s="230"/>
      <c r="D22" s="1007" t="s">
        <v>4</v>
      </c>
      <c r="E22" s="983"/>
      <c r="F22" s="983"/>
      <c r="G22" s="347"/>
      <c r="H22" s="151">
        <v>1</v>
      </c>
      <c r="I22" s="320">
        <v>1</v>
      </c>
      <c r="J22" s="148">
        <v>1</v>
      </c>
      <c r="K22" s="152">
        <v>8</v>
      </c>
      <c r="L22" s="322">
        <v>18</v>
      </c>
      <c r="M22" s="148">
        <v>6</v>
      </c>
      <c r="N22" s="151" t="s">
        <v>132</v>
      </c>
      <c r="O22" s="151" t="s">
        <v>132</v>
      </c>
      <c r="P22" s="984" t="s">
        <v>362</v>
      </c>
      <c r="Q22" s="984"/>
      <c r="R22" s="975" t="s">
        <v>132</v>
      </c>
      <c r="S22" s="975"/>
      <c r="T22" s="326" t="s">
        <v>132</v>
      </c>
      <c r="U22" s="155" t="s">
        <v>366</v>
      </c>
    </row>
    <row r="23" spans="1:21" ht="14.1" customHeight="1">
      <c r="A23" s="126"/>
      <c r="B23" s="270" t="s">
        <v>355</v>
      </c>
      <c r="C23" s="230"/>
      <c r="D23" s="983"/>
      <c r="E23" s="983"/>
      <c r="F23" s="983"/>
      <c r="G23" s="347"/>
      <c r="H23" s="151">
        <v>0</v>
      </c>
      <c r="I23" s="320">
        <v>0</v>
      </c>
      <c r="J23" s="148">
        <v>0</v>
      </c>
      <c r="K23" s="152">
        <v>0</v>
      </c>
      <c r="L23" s="322">
        <v>0</v>
      </c>
      <c r="M23" s="148">
        <v>0</v>
      </c>
      <c r="N23" s="151">
        <v>0</v>
      </c>
      <c r="O23" s="151">
        <v>0</v>
      </c>
      <c r="P23" s="984">
        <v>0</v>
      </c>
      <c r="Q23" s="984"/>
      <c r="R23" s="975">
        <v>0</v>
      </c>
      <c r="S23" s="975"/>
      <c r="T23" s="326">
        <v>0</v>
      </c>
      <c r="U23" s="155">
        <v>0</v>
      </c>
    </row>
    <row r="24" spans="1:21" ht="14.1" customHeight="1">
      <c r="A24" s="126"/>
      <c r="B24" s="270" t="s">
        <v>356</v>
      </c>
      <c r="C24" s="230"/>
      <c r="D24" s="1007" t="s">
        <v>5</v>
      </c>
      <c r="E24" s="983"/>
      <c r="F24" s="983"/>
      <c r="G24" s="347"/>
      <c r="H24" s="151">
        <v>1</v>
      </c>
      <c r="I24" s="320">
        <v>1</v>
      </c>
      <c r="J24" s="148">
        <v>1</v>
      </c>
      <c r="K24" s="152">
        <v>26</v>
      </c>
      <c r="L24" s="322">
        <v>25</v>
      </c>
      <c r="M24" s="148">
        <v>25</v>
      </c>
      <c r="N24" s="151" t="s">
        <v>132</v>
      </c>
      <c r="O24" s="151" t="s">
        <v>132</v>
      </c>
      <c r="P24" s="984" t="s">
        <v>362</v>
      </c>
      <c r="Q24" s="984"/>
      <c r="R24" s="1001" t="s">
        <v>10</v>
      </c>
      <c r="S24" s="975"/>
      <c r="T24" s="326" t="s">
        <v>132</v>
      </c>
      <c r="U24" s="155" t="s">
        <v>366</v>
      </c>
    </row>
    <row r="25" spans="1:21" ht="14.1" customHeight="1">
      <c r="A25" s="126"/>
      <c r="B25" s="229" t="s">
        <v>255</v>
      </c>
      <c r="C25" s="230"/>
      <c r="D25" s="983"/>
      <c r="E25" s="983"/>
      <c r="F25" s="983"/>
      <c r="G25" s="347"/>
      <c r="H25" s="151">
        <v>0</v>
      </c>
      <c r="I25" s="320">
        <v>0</v>
      </c>
      <c r="J25" s="148">
        <v>0</v>
      </c>
      <c r="K25" s="152">
        <v>0</v>
      </c>
      <c r="L25" s="322">
        <v>0</v>
      </c>
      <c r="M25" s="148">
        <v>0</v>
      </c>
      <c r="N25" s="151">
        <v>0</v>
      </c>
      <c r="O25" s="151">
        <v>0</v>
      </c>
      <c r="P25" s="984">
        <v>0</v>
      </c>
      <c r="Q25" s="984"/>
      <c r="R25" s="975">
        <v>0</v>
      </c>
      <c r="S25" s="975"/>
      <c r="T25" s="326">
        <v>0</v>
      </c>
      <c r="U25" s="155">
        <v>0</v>
      </c>
    </row>
    <row r="26" spans="1:21" s="143" customFormat="1" ht="14.1" customHeight="1">
      <c r="A26" s="126"/>
      <c r="B26" s="229" t="s">
        <v>256</v>
      </c>
      <c r="C26" s="230"/>
      <c r="D26" s="983" t="s">
        <v>256</v>
      </c>
      <c r="E26" s="983"/>
      <c r="F26" s="983"/>
      <c r="G26" s="347"/>
      <c r="H26" s="151">
        <v>1</v>
      </c>
      <c r="I26" s="320">
        <v>1</v>
      </c>
      <c r="J26" s="148">
        <v>1</v>
      </c>
      <c r="K26" s="152">
        <v>51</v>
      </c>
      <c r="L26" s="322">
        <v>50</v>
      </c>
      <c r="M26" s="148">
        <v>49</v>
      </c>
      <c r="N26" s="151" t="s">
        <v>132</v>
      </c>
      <c r="O26" s="151" t="s">
        <v>132</v>
      </c>
      <c r="P26" s="984" t="s">
        <v>362</v>
      </c>
      <c r="Q26" s="984"/>
      <c r="R26" s="975" t="s">
        <v>132</v>
      </c>
      <c r="S26" s="975"/>
      <c r="T26" s="326" t="s">
        <v>132</v>
      </c>
      <c r="U26" s="155" t="s">
        <v>366</v>
      </c>
    </row>
    <row r="27" spans="1:21" ht="14.1" customHeight="1">
      <c r="A27" s="126"/>
      <c r="B27" s="229" t="s">
        <v>257</v>
      </c>
      <c r="C27" s="230"/>
      <c r="D27" s="983"/>
      <c r="E27" s="983"/>
      <c r="F27" s="983"/>
      <c r="G27" s="347"/>
      <c r="H27" s="151">
        <v>0</v>
      </c>
      <c r="I27" s="320">
        <v>0</v>
      </c>
      <c r="J27" s="148">
        <v>0</v>
      </c>
      <c r="K27" s="152">
        <v>0</v>
      </c>
      <c r="L27" s="322">
        <v>0</v>
      </c>
      <c r="M27" s="148">
        <v>0</v>
      </c>
      <c r="N27" s="151">
        <v>0</v>
      </c>
      <c r="O27" s="151">
        <v>0</v>
      </c>
      <c r="P27" s="984">
        <v>0</v>
      </c>
      <c r="Q27" s="984"/>
      <c r="R27" s="975">
        <v>0</v>
      </c>
      <c r="S27" s="975"/>
      <c r="T27" s="326">
        <v>0</v>
      </c>
      <c r="U27" s="155">
        <v>0</v>
      </c>
    </row>
    <row r="28" spans="1:21" ht="14.1" customHeight="1">
      <c r="A28" s="126"/>
      <c r="B28" s="229" t="s">
        <v>258</v>
      </c>
      <c r="C28" s="230"/>
      <c r="D28" s="983" t="s">
        <v>258</v>
      </c>
      <c r="E28" s="983"/>
      <c r="F28" s="983"/>
      <c r="G28" s="347"/>
      <c r="H28" s="151">
        <v>2</v>
      </c>
      <c r="I28" s="320">
        <v>1</v>
      </c>
      <c r="J28" s="148">
        <v>1</v>
      </c>
      <c r="K28" s="152">
        <v>10</v>
      </c>
      <c r="L28" s="322">
        <v>8</v>
      </c>
      <c r="M28" s="148">
        <v>8</v>
      </c>
      <c r="N28" s="151" t="s">
        <v>132</v>
      </c>
      <c r="O28" s="151" t="s">
        <v>132</v>
      </c>
      <c r="P28" s="984" t="s">
        <v>362</v>
      </c>
      <c r="Q28" s="984"/>
      <c r="R28" s="975" t="s">
        <v>132</v>
      </c>
      <c r="S28" s="975"/>
      <c r="T28" s="326" t="s">
        <v>132</v>
      </c>
      <c r="U28" s="155" t="s">
        <v>366</v>
      </c>
    </row>
    <row r="29" spans="1:21" s="143" customFormat="1" ht="14.1" customHeight="1" thickBot="1">
      <c r="A29" s="127"/>
      <c r="B29" s="232" t="s">
        <v>259</v>
      </c>
      <c r="C29" s="233"/>
      <c r="D29" s="985" t="s">
        <v>259</v>
      </c>
      <c r="E29" s="985"/>
      <c r="F29" s="985"/>
      <c r="G29" s="348"/>
      <c r="H29" s="158">
        <v>8</v>
      </c>
      <c r="I29" s="321">
        <v>4</v>
      </c>
      <c r="J29" s="141">
        <v>4</v>
      </c>
      <c r="K29" s="159">
        <v>28</v>
      </c>
      <c r="L29" s="323">
        <v>33</v>
      </c>
      <c r="M29" s="141">
        <v>29</v>
      </c>
      <c r="N29" s="158">
        <v>5445</v>
      </c>
      <c r="O29" s="158">
        <v>5615</v>
      </c>
      <c r="P29" s="986">
        <v>5655</v>
      </c>
      <c r="Q29" s="986"/>
      <c r="R29" s="974">
        <v>18399</v>
      </c>
      <c r="S29" s="974"/>
      <c r="T29" s="327">
        <v>29227</v>
      </c>
      <c r="U29" s="358">
        <v>26434</v>
      </c>
    </row>
    <row r="30" spans="1:21" ht="15" customHeight="1">
      <c r="B30" s="333" t="s">
        <v>260</v>
      </c>
      <c r="C30" s="333"/>
      <c r="D30" s="333"/>
      <c r="E30" s="333"/>
      <c r="F30" s="333"/>
      <c r="G30" s="333"/>
      <c r="H30" s="333"/>
      <c r="I30" s="333"/>
      <c r="J30" s="333"/>
      <c r="K30" s="1"/>
      <c r="L30" s="1"/>
      <c r="M30" s="1"/>
      <c r="N30" s="333"/>
      <c r="O30" s="333"/>
      <c r="P30" s="144"/>
      <c r="Q30" s="144"/>
      <c r="R30" s="333"/>
      <c r="S30" s="333"/>
      <c r="T30" s="359"/>
      <c r="U30" s="360" t="s">
        <v>363</v>
      </c>
    </row>
    <row r="31" spans="1:21" ht="15" customHeight="1">
      <c r="B31" s="333" t="s">
        <v>374</v>
      </c>
      <c r="C31" s="142"/>
      <c r="D31" s="142"/>
      <c r="E31" s="142"/>
      <c r="F31" s="142"/>
      <c r="G31" s="142"/>
      <c r="H31" s="333"/>
      <c r="I31" s="333"/>
      <c r="J31" s="333"/>
      <c r="K31" s="156"/>
      <c r="L31" s="335"/>
      <c r="M31" s="336"/>
      <c r="N31" s="156"/>
      <c r="O31" s="156"/>
      <c r="P31" s="1005"/>
      <c r="Q31" s="1005"/>
      <c r="R31" s="975"/>
      <c r="S31" s="975"/>
      <c r="T31" s="154"/>
      <c r="U31" s="334"/>
    </row>
    <row r="32" spans="1:21" ht="12" customHeight="1">
      <c r="B32" s="317"/>
      <c r="C32" s="331"/>
      <c r="D32" s="331"/>
      <c r="E32" s="331"/>
      <c r="F32" s="331"/>
      <c r="G32" s="331"/>
      <c r="H32" s="317"/>
      <c r="I32" s="1"/>
      <c r="J32" s="1"/>
      <c r="K32" s="156"/>
      <c r="L32" s="335"/>
      <c r="M32" s="336"/>
      <c r="N32" s="156"/>
      <c r="O32" s="156"/>
      <c r="P32" s="334"/>
      <c r="Q32" s="334"/>
      <c r="R32" s="156"/>
      <c r="S32" s="156"/>
      <c r="T32" s="154"/>
      <c r="U32" s="334"/>
    </row>
    <row r="33" spans="1:21" ht="12" customHeight="1">
      <c r="B33" s="1"/>
      <c r="C33" s="1"/>
      <c r="D33" s="1"/>
      <c r="E33" s="1"/>
      <c r="F33" s="1"/>
      <c r="G33" s="1"/>
      <c r="H33" s="1"/>
      <c r="I33" s="1"/>
      <c r="J33" s="1"/>
      <c r="K33" s="27"/>
      <c r="L33" s="27"/>
      <c r="M33" s="27"/>
      <c r="N33" s="27"/>
      <c r="O33" s="27"/>
      <c r="P33" s="2"/>
      <c r="Q33" s="2"/>
      <c r="R33" s="27"/>
      <c r="S33" s="27"/>
      <c r="T33" s="27"/>
      <c r="U33" s="27"/>
    </row>
    <row r="34" spans="1:21" ht="15" customHeight="1" thickBot="1">
      <c r="A34" s="745" t="s">
        <v>261</v>
      </c>
      <c r="B34" s="745"/>
      <c r="C34" s="745"/>
      <c r="D34" s="745"/>
      <c r="E34" s="745"/>
      <c r="F34" s="745"/>
      <c r="G34" s="745"/>
      <c r="H34" s="745"/>
      <c r="I34" s="745"/>
      <c r="J34" s="745"/>
      <c r="K34" s="1"/>
      <c r="L34" s="1"/>
      <c r="M34" s="1"/>
      <c r="N34" s="1"/>
      <c r="O34" s="1"/>
      <c r="P34" s="3"/>
      <c r="R34" s="4" t="s">
        <v>183</v>
      </c>
      <c r="T34" s="1"/>
      <c r="U34" s="4"/>
    </row>
    <row r="35" spans="1:21" ht="15" customHeight="1" thickBot="1">
      <c r="A35" s="160"/>
      <c r="B35" s="1006" t="s">
        <v>375</v>
      </c>
      <c r="C35" s="161"/>
      <c r="D35" s="959" t="s">
        <v>262</v>
      </c>
      <c r="E35" s="959" t="s">
        <v>17</v>
      </c>
      <c r="F35" s="217" t="s">
        <v>263</v>
      </c>
      <c r="G35" s="5"/>
      <c r="H35" s="217" t="s">
        <v>264</v>
      </c>
      <c r="I35" s="1003" t="s">
        <v>290</v>
      </c>
      <c r="J35" s="959"/>
      <c r="K35" s="332" t="s">
        <v>370</v>
      </c>
      <c r="L35" s="1003" t="s">
        <v>291</v>
      </c>
      <c r="M35" s="959"/>
      <c r="N35" s="959"/>
      <c r="O35" s="1004" t="s">
        <v>369</v>
      </c>
      <c r="P35" s="996"/>
      <c r="Q35" s="998" t="s">
        <v>265</v>
      </c>
      <c r="R35" s="998"/>
      <c r="S35" s="130"/>
      <c r="T35" s="162"/>
      <c r="U35" s="162"/>
    </row>
    <row r="36" spans="1:21" ht="15" customHeight="1">
      <c r="A36" s="163"/>
      <c r="B36" s="976"/>
      <c r="C36" s="164"/>
      <c r="D36" s="959"/>
      <c r="E36" s="959"/>
      <c r="F36" s="218" t="s">
        <v>266</v>
      </c>
      <c r="G36" s="6"/>
      <c r="H36" s="218" t="s">
        <v>267</v>
      </c>
      <c r="I36" s="136" t="s">
        <v>268</v>
      </c>
      <c r="J36" s="135" t="s">
        <v>269</v>
      </c>
      <c r="K36" s="136" t="s">
        <v>270</v>
      </c>
      <c r="L36" s="129" t="s">
        <v>268</v>
      </c>
      <c r="M36" s="129" t="s">
        <v>269</v>
      </c>
      <c r="N36" s="129" t="s">
        <v>270</v>
      </c>
      <c r="O36" s="996"/>
      <c r="P36" s="996"/>
      <c r="Q36" s="998"/>
      <c r="R36" s="998"/>
      <c r="S36" s="130"/>
      <c r="T36" s="130"/>
      <c r="U36" s="130"/>
    </row>
    <row r="37" spans="1:21" ht="18" customHeight="1">
      <c r="A37" s="165"/>
      <c r="B37" s="182" t="s">
        <v>56</v>
      </c>
      <c r="C37" s="147"/>
      <c r="D37" s="28">
        <f>SUM(D38:D52)</f>
        <v>69</v>
      </c>
      <c r="E37" s="166">
        <f>SUM(E38:E52)</f>
        <v>2218</v>
      </c>
      <c r="F37" s="979">
        <v>546598</v>
      </c>
      <c r="G37" s="979"/>
      <c r="H37" s="350">
        <v>3557468</v>
      </c>
      <c r="I37" s="30">
        <v>98595</v>
      </c>
      <c r="J37" s="30">
        <v>103109</v>
      </c>
      <c r="K37" s="30">
        <f>J37-I37</f>
        <v>4514</v>
      </c>
      <c r="L37" s="30">
        <v>1957</v>
      </c>
      <c r="M37" s="30">
        <v>1247</v>
      </c>
      <c r="N37" s="10">
        <f>M37-L37</f>
        <v>-710</v>
      </c>
      <c r="O37" s="766">
        <v>5335650</v>
      </c>
      <c r="P37" s="766"/>
      <c r="Q37" s="981">
        <v>1703845</v>
      </c>
      <c r="R37" s="981"/>
      <c r="S37" s="24"/>
      <c r="T37" s="30"/>
      <c r="U37" s="167"/>
    </row>
    <row r="38" spans="1:21" ht="14.1" customHeight="1">
      <c r="A38" s="165"/>
      <c r="B38" s="184" t="s">
        <v>235</v>
      </c>
      <c r="C38" s="351"/>
      <c r="D38" s="352">
        <v>26</v>
      </c>
      <c r="E38" s="156">
        <v>1357</v>
      </c>
      <c r="F38" s="975">
        <v>299691</v>
      </c>
      <c r="G38" s="975"/>
      <c r="H38" s="168">
        <v>1747725</v>
      </c>
      <c r="I38" s="168">
        <v>15362</v>
      </c>
      <c r="J38" s="168">
        <v>13216</v>
      </c>
      <c r="K38" s="169">
        <f>J38-I38</f>
        <v>-2146</v>
      </c>
      <c r="L38" s="169">
        <v>277</v>
      </c>
      <c r="M38" s="169">
        <v>606</v>
      </c>
      <c r="N38" s="168">
        <f>M38-L38</f>
        <v>329</v>
      </c>
      <c r="O38" s="975">
        <v>2656246</v>
      </c>
      <c r="P38" s="975"/>
      <c r="Q38" s="1002">
        <v>870423</v>
      </c>
      <c r="R38" s="1002"/>
      <c r="S38" s="169"/>
      <c r="T38" s="156"/>
      <c r="U38" s="169"/>
    </row>
    <row r="39" spans="1:21" ht="14.1" customHeight="1">
      <c r="A39" s="165"/>
      <c r="B39" s="228" t="s">
        <v>236</v>
      </c>
      <c r="C39" s="351"/>
      <c r="D39" s="352">
        <v>3</v>
      </c>
      <c r="E39" s="156">
        <v>101</v>
      </c>
      <c r="F39" s="975">
        <v>37623</v>
      </c>
      <c r="G39" s="975"/>
      <c r="H39" s="168">
        <v>934839</v>
      </c>
      <c r="I39" s="168" t="s">
        <v>132</v>
      </c>
      <c r="J39" s="168" t="s">
        <v>132</v>
      </c>
      <c r="K39" s="169" t="s">
        <v>132</v>
      </c>
      <c r="L39" s="169">
        <v>0</v>
      </c>
      <c r="M39" s="169">
        <v>0</v>
      </c>
      <c r="N39" s="168">
        <f>M39-L39</f>
        <v>0</v>
      </c>
      <c r="O39" s="975">
        <v>1400815</v>
      </c>
      <c r="P39" s="975"/>
      <c r="Q39" s="1002">
        <v>447643</v>
      </c>
      <c r="R39" s="1002"/>
      <c r="S39" s="169"/>
      <c r="T39" s="156"/>
      <c r="U39" s="169"/>
    </row>
    <row r="40" spans="1:21" ht="14.1" customHeight="1">
      <c r="A40" s="165"/>
      <c r="B40" s="184" t="s">
        <v>237</v>
      </c>
      <c r="C40" s="351"/>
      <c r="D40" s="352">
        <v>3</v>
      </c>
      <c r="E40" s="156">
        <v>23</v>
      </c>
      <c r="F40" s="1001">
        <v>2501</v>
      </c>
      <c r="G40" s="1001"/>
      <c r="H40" s="24">
        <v>1959</v>
      </c>
      <c r="I40" s="24">
        <v>0</v>
      </c>
      <c r="J40" s="24">
        <v>0</v>
      </c>
      <c r="K40" s="24">
        <v>0</v>
      </c>
      <c r="L40" s="24">
        <v>0</v>
      </c>
      <c r="M40" s="24">
        <v>0</v>
      </c>
      <c r="N40" s="24">
        <v>0</v>
      </c>
      <c r="O40" s="975">
        <v>5229</v>
      </c>
      <c r="P40" s="975"/>
      <c r="Q40" s="1002">
        <v>3114</v>
      </c>
      <c r="R40" s="1002"/>
      <c r="S40" s="24"/>
      <c r="T40" s="24"/>
      <c r="U40" s="169"/>
    </row>
    <row r="41" spans="1:21" ht="14.1" customHeight="1">
      <c r="A41" s="165"/>
      <c r="B41" s="184" t="s">
        <v>240</v>
      </c>
      <c r="C41" s="351"/>
      <c r="D41" s="31">
        <v>5</v>
      </c>
      <c r="E41" s="24">
        <v>41</v>
      </c>
      <c r="F41" s="1001">
        <v>9717</v>
      </c>
      <c r="G41" s="1001"/>
      <c r="H41" s="24">
        <v>22619</v>
      </c>
      <c r="I41" s="24">
        <v>0</v>
      </c>
      <c r="J41" s="24">
        <v>0</v>
      </c>
      <c r="K41" s="24">
        <v>0</v>
      </c>
      <c r="L41" s="24">
        <v>0</v>
      </c>
      <c r="M41" s="24">
        <v>0</v>
      </c>
      <c r="N41" s="24">
        <v>0</v>
      </c>
      <c r="O41" s="975">
        <v>30586</v>
      </c>
      <c r="P41" s="975"/>
      <c r="Q41" s="999">
        <v>7587</v>
      </c>
      <c r="R41" s="999"/>
      <c r="S41" s="168"/>
      <c r="T41" s="156"/>
      <c r="U41" s="169"/>
    </row>
    <row r="42" spans="1:21" ht="14.1" customHeight="1">
      <c r="A42" s="165"/>
      <c r="B42" s="184" t="s">
        <v>367</v>
      </c>
      <c r="C42" s="351"/>
      <c r="D42" s="31">
        <v>9</v>
      </c>
      <c r="E42" s="24">
        <v>173</v>
      </c>
      <c r="F42" s="1001">
        <v>49171</v>
      </c>
      <c r="G42" s="1001"/>
      <c r="H42" s="168">
        <v>88017</v>
      </c>
      <c r="I42" s="168">
        <v>157</v>
      </c>
      <c r="J42" s="168">
        <v>55</v>
      </c>
      <c r="K42" s="169">
        <f>J42-I42</f>
        <v>-102</v>
      </c>
      <c r="L42" s="168">
        <v>514</v>
      </c>
      <c r="M42" s="168">
        <v>563</v>
      </c>
      <c r="N42" s="168">
        <f>M42-L42</f>
        <v>49</v>
      </c>
      <c r="O42" s="975">
        <v>177144</v>
      </c>
      <c r="P42" s="975"/>
      <c r="Q42" s="999">
        <v>84900</v>
      </c>
      <c r="R42" s="999"/>
      <c r="S42" s="24"/>
      <c r="T42" s="24"/>
      <c r="U42" s="169"/>
    </row>
    <row r="43" spans="1:21" ht="14.1" customHeight="1">
      <c r="A43" s="165"/>
      <c r="B43" s="184" t="s">
        <v>271</v>
      </c>
      <c r="C43" s="351"/>
      <c r="D43" s="352">
        <v>1</v>
      </c>
      <c r="E43" s="156">
        <v>6</v>
      </c>
      <c r="F43" s="1001" t="s">
        <v>132</v>
      </c>
      <c r="G43" s="1001"/>
      <c r="H43" s="168" t="s">
        <v>132</v>
      </c>
      <c r="I43" s="168">
        <v>0</v>
      </c>
      <c r="J43" s="168">
        <v>0</v>
      </c>
      <c r="K43" s="169">
        <v>0</v>
      </c>
      <c r="L43" s="169">
        <v>0</v>
      </c>
      <c r="M43" s="169">
        <v>0</v>
      </c>
      <c r="N43" s="168">
        <v>0</v>
      </c>
      <c r="O43" s="975" t="s">
        <v>132</v>
      </c>
      <c r="P43" s="975"/>
      <c r="Q43" s="999" t="s">
        <v>132</v>
      </c>
      <c r="R43" s="999"/>
      <c r="S43" s="168"/>
      <c r="T43" s="156"/>
      <c r="U43" s="169"/>
    </row>
    <row r="44" spans="1:21" ht="14.1" customHeight="1">
      <c r="A44" s="165"/>
      <c r="B44" s="184" t="s">
        <v>272</v>
      </c>
      <c r="C44" s="351"/>
      <c r="D44" s="31">
        <v>1</v>
      </c>
      <c r="E44" s="24">
        <v>4</v>
      </c>
      <c r="F44" s="1001" t="s">
        <v>132</v>
      </c>
      <c r="G44" s="1001"/>
      <c r="H44" s="168" t="s">
        <v>132</v>
      </c>
      <c r="I44" s="168">
        <v>0</v>
      </c>
      <c r="J44" s="168">
        <v>0</v>
      </c>
      <c r="K44" s="168">
        <v>0</v>
      </c>
      <c r="L44" s="168">
        <v>0</v>
      </c>
      <c r="M44" s="168">
        <v>0</v>
      </c>
      <c r="N44" s="168">
        <v>0</v>
      </c>
      <c r="O44" s="975" t="s">
        <v>132</v>
      </c>
      <c r="P44" s="975"/>
      <c r="Q44" s="999" t="s">
        <v>132</v>
      </c>
      <c r="R44" s="999"/>
      <c r="S44" s="168"/>
      <c r="T44" s="24"/>
      <c r="U44" s="169"/>
    </row>
    <row r="45" spans="1:21" ht="14.1" customHeight="1">
      <c r="A45" s="165"/>
      <c r="B45" s="184" t="s">
        <v>249</v>
      </c>
      <c r="C45" s="351"/>
      <c r="D45" s="352">
        <v>5</v>
      </c>
      <c r="E45" s="156">
        <v>87</v>
      </c>
      <c r="F45" s="1001">
        <v>27183</v>
      </c>
      <c r="G45" s="1001"/>
      <c r="H45" s="24">
        <v>215236</v>
      </c>
      <c r="I45" s="24">
        <v>0</v>
      </c>
      <c r="J45" s="24">
        <v>0</v>
      </c>
      <c r="K45" s="24">
        <v>0</v>
      </c>
      <c r="L45" s="24">
        <v>0</v>
      </c>
      <c r="M45" s="24">
        <v>0</v>
      </c>
      <c r="N45" s="24">
        <v>0</v>
      </c>
      <c r="O45" s="975">
        <v>319321</v>
      </c>
      <c r="P45" s="975"/>
      <c r="Q45" s="999">
        <v>99127</v>
      </c>
      <c r="R45" s="999"/>
      <c r="S45" s="169"/>
      <c r="T45" s="24"/>
      <c r="U45" s="169"/>
    </row>
    <row r="46" spans="1:21" ht="14.1" customHeight="1">
      <c r="A46" s="165"/>
      <c r="B46" s="184" t="s">
        <v>251</v>
      </c>
      <c r="C46" s="351"/>
      <c r="D46" s="352">
        <v>1</v>
      </c>
      <c r="E46" s="156">
        <v>205</v>
      </c>
      <c r="F46" s="1001" t="s">
        <v>132</v>
      </c>
      <c r="G46" s="1001"/>
      <c r="H46" s="24" t="s">
        <v>132</v>
      </c>
      <c r="I46" s="24">
        <v>0</v>
      </c>
      <c r="J46" s="24">
        <v>0</v>
      </c>
      <c r="K46" s="24">
        <f>J46-I46</f>
        <v>0</v>
      </c>
      <c r="L46" s="24">
        <v>0</v>
      </c>
      <c r="M46" s="24">
        <v>0</v>
      </c>
      <c r="N46" s="24">
        <f>M46-L46</f>
        <v>0</v>
      </c>
      <c r="O46" s="975" t="s">
        <v>132</v>
      </c>
      <c r="P46" s="975"/>
      <c r="Q46" s="999" t="s">
        <v>132</v>
      </c>
      <c r="R46" s="999"/>
      <c r="S46" s="24"/>
      <c r="T46" s="24"/>
      <c r="U46" s="169"/>
    </row>
    <row r="47" spans="1:21" ht="14.1" customHeight="1">
      <c r="A47" s="165"/>
      <c r="B47" s="184" t="s">
        <v>273</v>
      </c>
      <c r="C47" s="351"/>
      <c r="D47" s="352">
        <v>7</v>
      </c>
      <c r="E47" s="156">
        <v>104</v>
      </c>
      <c r="F47" s="1001">
        <v>28937</v>
      </c>
      <c r="G47" s="1001"/>
      <c r="H47" s="24">
        <v>62651</v>
      </c>
      <c r="I47" s="24">
        <v>1544</v>
      </c>
      <c r="J47" s="24">
        <v>2124</v>
      </c>
      <c r="K47" s="24">
        <f>J47-I47</f>
        <v>580</v>
      </c>
      <c r="L47" s="24" t="s">
        <v>132</v>
      </c>
      <c r="M47" s="24" t="s">
        <v>132</v>
      </c>
      <c r="N47" s="168" t="s">
        <v>10</v>
      </c>
      <c r="O47" s="975">
        <v>117879</v>
      </c>
      <c r="P47" s="975"/>
      <c r="Q47" s="999">
        <v>52588</v>
      </c>
      <c r="R47" s="999"/>
      <c r="S47" s="24"/>
      <c r="T47" s="24"/>
      <c r="U47" s="169"/>
    </row>
    <row r="48" spans="1:21" ht="14.1" customHeight="1">
      <c r="A48" s="165"/>
      <c r="B48" s="184" t="s">
        <v>253</v>
      </c>
      <c r="C48" s="351"/>
      <c r="D48" s="352">
        <v>1</v>
      </c>
      <c r="E48" s="156">
        <v>6</v>
      </c>
      <c r="F48" s="1001" t="s">
        <v>132</v>
      </c>
      <c r="G48" s="1001"/>
      <c r="H48" s="168" t="s">
        <v>132</v>
      </c>
      <c r="I48" s="168">
        <v>0</v>
      </c>
      <c r="J48" s="168">
        <v>0</v>
      </c>
      <c r="K48" s="168">
        <v>0</v>
      </c>
      <c r="L48" s="168">
        <v>0</v>
      </c>
      <c r="M48" s="168">
        <v>0</v>
      </c>
      <c r="N48" s="168">
        <v>0</v>
      </c>
      <c r="O48" s="975" t="s">
        <v>132</v>
      </c>
      <c r="P48" s="975"/>
      <c r="Q48" s="999" t="s">
        <v>132</v>
      </c>
      <c r="R48" s="999"/>
      <c r="S48" s="24"/>
      <c r="T48" s="24"/>
      <c r="U48" s="169"/>
    </row>
    <row r="49" spans="1:21" ht="14.1" customHeight="1">
      <c r="A49" s="165"/>
      <c r="B49" s="184" t="s">
        <v>254</v>
      </c>
      <c r="C49" s="351"/>
      <c r="D49" s="31">
        <v>1</v>
      </c>
      <c r="E49" s="24">
        <v>25</v>
      </c>
      <c r="F49" s="1001" t="s">
        <v>132</v>
      </c>
      <c r="G49" s="1001"/>
      <c r="H49" s="24" t="s">
        <v>132</v>
      </c>
      <c r="I49" s="24">
        <v>0</v>
      </c>
      <c r="J49" s="24">
        <v>0</v>
      </c>
      <c r="K49" s="24">
        <v>0</v>
      </c>
      <c r="L49" s="24">
        <v>0</v>
      </c>
      <c r="M49" s="24">
        <v>0</v>
      </c>
      <c r="N49" s="24">
        <v>0</v>
      </c>
      <c r="O49" s="975" t="s">
        <v>132</v>
      </c>
      <c r="P49" s="975"/>
      <c r="Q49" s="999" t="s">
        <v>132</v>
      </c>
      <c r="R49" s="999"/>
      <c r="S49" s="168"/>
      <c r="T49" s="24"/>
      <c r="U49" s="169"/>
    </row>
    <row r="50" spans="1:21" ht="14.1" customHeight="1">
      <c r="A50" s="165"/>
      <c r="B50" s="184" t="s">
        <v>368</v>
      </c>
      <c r="C50" s="351"/>
      <c r="D50" s="31">
        <v>1</v>
      </c>
      <c r="E50" s="24">
        <v>49</v>
      </c>
      <c r="F50" s="1001" t="s">
        <v>132</v>
      </c>
      <c r="G50" s="1001"/>
      <c r="H50" s="24" t="s">
        <v>132</v>
      </c>
      <c r="I50" s="24" t="s">
        <v>132</v>
      </c>
      <c r="J50" s="24" t="s">
        <v>132</v>
      </c>
      <c r="K50" s="24" t="s">
        <v>132</v>
      </c>
      <c r="L50" s="24" t="s">
        <v>132</v>
      </c>
      <c r="M50" s="24" t="s">
        <v>132</v>
      </c>
      <c r="N50" s="24" t="s">
        <v>132</v>
      </c>
      <c r="O50" s="975" t="s">
        <v>132</v>
      </c>
      <c r="P50" s="975"/>
      <c r="Q50" s="999" t="s">
        <v>132</v>
      </c>
      <c r="R50" s="999"/>
      <c r="S50" s="24"/>
      <c r="T50" s="24"/>
      <c r="U50" s="169"/>
    </row>
    <row r="51" spans="1:21" ht="14.1" customHeight="1">
      <c r="A51" s="165"/>
      <c r="B51" s="184" t="s">
        <v>258</v>
      </c>
      <c r="C51" s="351"/>
      <c r="D51" s="352">
        <v>1</v>
      </c>
      <c r="E51" s="156">
        <v>8</v>
      </c>
      <c r="F51" s="1001" t="s">
        <v>132</v>
      </c>
      <c r="G51" s="1001"/>
      <c r="H51" s="24" t="s">
        <v>132</v>
      </c>
      <c r="I51" s="24">
        <v>0</v>
      </c>
      <c r="J51" s="24">
        <v>0</v>
      </c>
      <c r="K51" s="24">
        <v>0</v>
      </c>
      <c r="L51" s="24">
        <v>0</v>
      </c>
      <c r="M51" s="24">
        <v>0</v>
      </c>
      <c r="N51" s="24">
        <v>0</v>
      </c>
      <c r="O51" s="975" t="s">
        <v>132</v>
      </c>
      <c r="P51" s="975"/>
      <c r="Q51" s="999" t="s">
        <v>132</v>
      </c>
      <c r="R51" s="999"/>
      <c r="S51" s="168"/>
      <c r="T51" s="24"/>
      <c r="U51" s="169"/>
    </row>
    <row r="52" spans="1:21" ht="14.1" customHeight="1" thickBot="1">
      <c r="A52" s="170"/>
      <c r="B52" s="183" t="s">
        <v>274</v>
      </c>
      <c r="C52" s="353"/>
      <c r="D52" s="354">
        <v>4</v>
      </c>
      <c r="E52" s="158">
        <v>29</v>
      </c>
      <c r="F52" s="974">
        <v>5655</v>
      </c>
      <c r="G52" s="974"/>
      <c r="H52" s="355">
        <v>13568</v>
      </c>
      <c r="I52" s="356">
        <v>0</v>
      </c>
      <c r="J52" s="356">
        <v>0</v>
      </c>
      <c r="K52" s="356">
        <v>0</v>
      </c>
      <c r="L52" s="356">
        <v>0</v>
      </c>
      <c r="M52" s="356">
        <v>0</v>
      </c>
      <c r="N52" s="356">
        <v>0</v>
      </c>
      <c r="O52" s="974">
        <v>26434</v>
      </c>
      <c r="P52" s="974"/>
      <c r="Q52" s="1000">
        <v>12253</v>
      </c>
      <c r="R52" s="1000"/>
      <c r="S52" s="24"/>
      <c r="T52" s="24"/>
      <c r="U52" s="169"/>
    </row>
    <row r="53" spans="1:21" ht="15" customHeight="1">
      <c r="B53" s="333" t="s">
        <v>372</v>
      </c>
      <c r="C53" s="142"/>
      <c r="D53" s="142"/>
      <c r="E53" s="142"/>
      <c r="F53" s="142"/>
      <c r="G53" s="142"/>
      <c r="H53" s="333"/>
      <c r="I53" s="333"/>
      <c r="J53" s="333"/>
      <c r="K53" s="24"/>
      <c r="L53" s="24"/>
      <c r="M53" s="24"/>
      <c r="N53" s="169"/>
      <c r="O53" s="993" t="s">
        <v>534</v>
      </c>
      <c r="P53" s="993"/>
      <c r="Q53" s="993"/>
      <c r="R53" s="993"/>
      <c r="S53" s="24"/>
      <c r="T53" s="24"/>
      <c r="U53" s="169"/>
    </row>
    <row r="54" spans="1:21" ht="15" customHeight="1">
      <c r="B54" s="333" t="s">
        <v>373</v>
      </c>
      <c r="K54" s="337" t="s">
        <v>275</v>
      </c>
      <c r="L54" s="338"/>
      <c r="M54" s="338"/>
      <c r="N54" s="338"/>
      <c r="O54" s="339"/>
      <c r="P54" s="339"/>
      <c r="Q54" s="338"/>
      <c r="R54" s="338"/>
      <c r="S54" s="169"/>
      <c r="T54" s="24"/>
      <c r="U54" s="169"/>
    </row>
    <row r="55" spans="1:21" ht="14.45" customHeight="1">
      <c r="K55" s="16" t="s">
        <v>276</v>
      </c>
      <c r="L55" s="16"/>
      <c r="M55" s="16"/>
      <c r="N55" s="16"/>
      <c r="O55" s="16"/>
      <c r="P55" s="16"/>
      <c r="Q55" s="16"/>
    </row>
  </sheetData>
  <sheetProtection selectLockedCells="1" selectUnlockedCells="1"/>
  <mergeCells count="142">
    <mergeCell ref="B3:B4"/>
    <mergeCell ref="D3:F4"/>
    <mergeCell ref="H3:J3"/>
    <mergeCell ref="K3:M3"/>
    <mergeCell ref="N3:Q3"/>
    <mergeCell ref="R3:U3"/>
    <mergeCell ref="P4:Q4"/>
    <mergeCell ref="R4:S4"/>
    <mergeCell ref="D7:F7"/>
    <mergeCell ref="P7:Q7"/>
    <mergeCell ref="R7:S7"/>
    <mergeCell ref="D8:F8"/>
    <mergeCell ref="P8:Q8"/>
    <mergeCell ref="R8:S8"/>
    <mergeCell ref="D5:F5"/>
    <mergeCell ref="P5:Q5"/>
    <mergeCell ref="R5:S5"/>
    <mergeCell ref="D6:F6"/>
    <mergeCell ref="P6:Q6"/>
    <mergeCell ref="R6:S6"/>
    <mergeCell ref="D11:F11"/>
    <mergeCell ref="P11:Q11"/>
    <mergeCell ref="R11:S11"/>
    <mergeCell ref="D12:F12"/>
    <mergeCell ref="P12:Q12"/>
    <mergeCell ref="R12:S12"/>
    <mergeCell ref="D9:F9"/>
    <mergeCell ref="P9:Q9"/>
    <mergeCell ref="R9:S9"/>
    <mergeCell ref="D10:F10"/>
    <mergeCell ref="P10:Q10"/>
    <mergeCell ref="R10:S10"/>
    <mergeCell ref="D15:F15"/>
    <mergeCell ref="P15:Q15"/>
    <mergeCell ref="R15:S15"/>
    <mergeCell ref="D16:F16"/>
    <mergeCell ref="P16:Q16"/>
    <mergeCell ref="R16:S16"/>
    <mergeCell ref="D13:F13"/>
    <mergeCell ref="P13:Q13"/>
    <mergeCell ref="R13:S13"/>
    <mergeCell ref="D14:F14"/>
    <mergeCell ref="P14:Q14"/>
    <mergeCell ref="R14:S14"/>
    <mergeCell ref="D17:F17"/>
    <mergeCell ref="P17:Q17"/>
    <mergeCell ref="R17:S17"/>
    <mergeCell ref="D18:F18"/>
    <mergeCell ref="P18:Q18"/>
    <mergeCell ref="R18:S18"/>
    <mergeCell ref="D21:F21"/>
    <mergeCell ref="P21:Q21"/>
    <mergeCell ref="R21:S21"/>
    <mergeCell ref="D19:F19"/>
    <mergeCell ref="P19:Q19"/>
    <mergeCell ref="R19:S19"/>
    <mergeCell ref="D20:F20"/>
    <mergeCell ref="P20:Q20"/>
    <mergeCell ref="R20:S20"/>
    <mergeCell ref="D22:F22"/>
    <mergeCell ref="P22:Q22"/>
    <mergeCell ref="R22:S22"/>
    <mergeCell ref="D23:F23"/>
    <mergeCell ref="P23:Q23"/>
    <mergeCell ref="R23:S23"/>
    <mergeCell ref="D24:F24"/>
    <mergeCell ref="P24:Q24"/>
    <mergeCell ref="R24:S24"/>
    <mergeCell ref="D35:D36"/>
    <mergeCell ref="P28:Q28"/>
    <mergeCell ref="R28:S28"/>
    <mergeCell ref="R27:S27"/>
    <mergeCell ref="D28:F28"/>
    <mergeCell ref="D27:F27"/>
    <mergeCell ref="P27:Q27"/>
    <mergeCell ref="D26:F26"/>
    <mergeCell ref="P26:Q26"/>
    <mergeCell ref="R26:S26"/>
    <mergeCell ref="O38:P38"/>
    <mergeCell ref="Q38:R38"/>
    <mergeCell ref="O37:P37"/>
    <mergeCell ref="Q37:R37"/>
    <mergeCell ref="F38:G38"/>
    <mergeCell ref="F37:G37"/>
    <mergeCell ref="R25:S25"/>
    <mergeCell ref="O39:P39"/>
    <mergeCell ref="Q39:R39"/>
    <mergeCell ref="F39:G39"/>
    <mergeCell ref="I35:J35"/>
    <mergeCell ref="O35:P36"/>
    <mergeCell ref="D29:F29"/>
    <mergeCell ref="P29:Q29"/>
    <mergeCell ref="Q35:R36"/>
    <mergeCell ref="R29:S29"/>
    <mergeCell ref="P31:Q31"/>
    <mergeCell ref="R31:S31"/>
    <mergeCell ref="A34:J34"/>
    <mergeCell ref="L35:N35"/>
    <mergeCell ref="B35:B36"/>
    <mergeCell ref="D25:F25"/>
    <mergeCell ref="P25:Q25"/>
    <mergeCell ref="E35:E36"/>
    <mergeCell ref="Q40:R40"/>
    <mergeCell ref="O41:P41"/>
    <mergeCell ref="Q41:R41"/>
    <mergeCell ref="O42:P42"/>
    <mergeCell ref="Q42:R42"/>
    <mergeCell ref="O40:P40"/>
    <mergeCell ref="O47:P47"/>
    <mergeCell ref="Q47:R47"/>
    <mergeCell ref="F47:G47"/>
    <mergeCell ref="F43:G43"/>
    <mergeCell ref="F44:G44"/>
    <mergeCell ref="O44:P44"/>
    <mergeCell ref="O43:P43"/>
    <mergeCell ref="O45:P45"/>
    <mergeCell ref="O46:P46"/>
    <mergeCell ref="F40:G40"/>
    <mergeCell ref="F41:G41"/>
    <mergeCell ref="F42:G42"/>
    <mergeCell ref="F50:G50"/>
    <mergeCell ref="F51:G51"/>
    <mergeCell ref="F52:G52"/>
    <mergeCell ref="Q43:R43"/>
    <mergeCell ref="F45:G45"/>
    <mergeCell ref="F46:G46"/>
    <mergeCell ref="Q49:R49"/>
    <mergeCell ref="F48:G48"/>
    <mergeCell ref="F49:G49"/>
    <mergeCell ref="O49:P49"/>
    <mergeCell ref="O48:P48"/>
    <mergeCell ref="O53:R53"/>
    <mergeCell ref="O50:P50"/>
    <mergeCell ref="Q50:R50"/>
    <mergeCell ref="O51:P51"/>
    <mergeCell ref="Q51:R51"/>
    <mergeCell ref="O52:P52"/>
    <mergeCell ref="Q52:R52"/>
    <mergeCell ref="Q48:R48"/>
    <mergeCell ref="Q44:R44"/>
    <mergeCell ref="Q45:R45"/>
    <mergeCell ref="Q46:R46"/>
  </mergeCells>
  <phoneticPr fontId="18"/>
  <printOptions horizontalCentered="1"/>
  <pageMargins left="0.59055118110236227" right="0.59055118110236227" top="0.59055118110236227" bottom="0.59055118110236227" header="0.39370078740157483" footer="0.39370078740157483"/>
  <pageSetup paperSize="9" firstPageNumber="76" orientation="portrait" useFirstPageNumber="1" horizontalDpi="300" verticalDpi="300" r:id="rId1"/>
  <headerFooter scaleWithDoc="0" alignWithMargins="0">
    <oddHeader>&amp;R事業所</oddHeader>
    <oddFooter>&amp;C&amp;12&amp;A</oddFooter>
  </headerFooter>
</worksheet>
</file>

<file path=xl/worksheets/sheet16.xml><?xml version="1.0" encoding="utf-8"?>
<worksheet xmlns="http://schemas.openxmlformats.org/spreadsheetml/2006/main" xmlns:r="http://schemas.openxmlformats.org/officeDocument/2006/relationships">
  <dimension ref="A1:Q193"/>
  <sheetViews>
    <sheetView view="pageBreakPreview" topLeftCell="A7" zoomScaleNormal="100" zoomScaleSheetLayoutView="100" workbookViewId="0">
      <selection activeCell="E159" sqref="E159"/>
    </sheetView>
  </sheetViews>
  <sheetFormatPr defaultRowHeight="12"/>
  <cols>
    <col min="1" max="6" width="16.5703125" customWidth="1"/>
    <col min="7" max="7" width="1.28515625" customWidth="1"/>
    <col min="8" max="9" width="7.5703125" customWidth="1"/>
    <col min="10" max="10" width="7.28515625" style="234" customWidth="1"/>
    <col min="11" max="11" width="13.85546875" customWidth="1"/>
    <col min="12" max="12" width="5.7109375" customWidth="1"/>
    <col min="13" max="13" width="13.7109375" customWidth="1"/>
    <col min="14" max="14" width="11.85546875" customWidth="1"/>
    <col min="15" max="15" width="14.85546875" customWidth="1"/>
    <col min="16" max="16" width="11.85546875" customWidth="1"/>
  </cols>
  <sheetData>
    <row r="1" spans="1:17" ht="17.25">
      <c r="A1" s="1013" t="s">
        <v>277</v>
      </c>
      <c r="B1" s="1013"/>
      <c r="C1" s="1013"/>
      <c r="D1" s="1013"/>
      <c r="E1" s="1013"/>
      <c r="F1" s="1013"/>
      <c r="H1" s="474" t="s">
        <v>466</v>
      </c>
    </row>
    <row r="2" spans="1:17">
      <c r="A2" s="1"/>
      <c r="H2" s="363" t="s">
        <v>457</v>
      </c>
      <c r="I2" s="171"/>
    </row>
    <row r="3" spans="1:17">
      <c r="A3" s="1"/>
      <c r="H3" s="453" t="s">
        <v>279</v>
      </c>
      <c r="I3" s="459">
        <f>‐63‐!G13</f>
        <v>17287</v>
      </c>
      <c r="J3" s="235"/>
      <c r="Q3" s="17"/>
    </row>
    <row r="4" spans="1:17">
      <c r="A4" s="1"/>
      <c r="H4" s="453" t="s">
        <v>200</v>
      </c>
      <c r="I4" s="459">
        <f>‐63‐!G14</f>
        <v>3566</v>
      </c>
      <c r="J4" s="235"/>
      <c r="Q4" s="89"/>
    </row>
    <row r="5" spans="1:17">
      <c r="A5" s="1"/>
      <c r="B5" s="297" t="s">
        <v>388</v>
      </c>
      <c r="D5" s="14"/>
      <c r="E5" s="297" t="s">
        <v>386</v>
      </c>
      <c r="H5" s="453" t="s">
        <v>280</v>
      </c>
      <c r="I5" s="459">
        <f>‐63‐!G15</f>
        <v>2937</v>
      </c>
      <c r="J5" s="235"/>
      <c r="Q5" s="89"/>
    </row>
    <row r="6" spans="1:17">
      <c r="A6" s="1"/>
      <c r="E6" s="297" t="s">
        <v>387</v>
      </c>
      <c r="H6" s="454" t="s">
        <v>281</v>
      </c>
      <c r="I6" s="460">
        <f>‐63‐!G16</f>
        <v>4840</v>
      </c>
      <c r="J6" s="236"/>
    </row>
    <row r="7" spans="1:17" ht="12" customHeight="1">
      <c r="A7" s="1"/>
      <c r="H7" s="453" t="s">
        <v>282</v>
      </c>
      <c r="I7" s="459">
        <f>‐63‐!G17</f>
        <v>2722</v>
      </c>
      <c r="J7" s="235"/>
    </row>
    <row r="8" spans="1:17">
      <c r="A8" s="1"/>
      <c r="H8" s="453" t="s">
        <v>283</v>
      </c>
      <c r="I8" s="459">
        <f>‐63‐!G18</f>
        <v>2340</v>
      </c>
      <c r="J8" s="235"/>
    </row>
    <row r="9" spans="1:17">
      <c r="A9" s="1"/>
      <c r="H9" s="453" t="s">
        <v>284</v>
      </c>
      <c r="I9" s="459">
        <f>‐63‐!G19</f>
        <v>5459</v>
      </c>
      <c r="J9" s="237"/>
    </row>
    <row r="10" spans="1:17">
      <c r="A10" s="1"/>
      <c r="H10" s="453" t="s">
        <v>206</v>
      </c>
      <c r="I10" s="459">
        <f>‐63‐!G20</f>
        <v>2082</v>
      </c>
      <c r="J10" s="235"/>
    </row>
    <row r="11" spans="1:17">
      <c r="A11" s="1"/>
      <c r="H11" s="453" t="s">
        <v>207</v>
      </c>
      <c r="I11" s="459">
        <f>‐63‐!G21</f>
        <v>4426</v>
      </c>
      <c r="J11" s="235"/>
    </row>
    <row r="12" spans="1:17">
      <c r="A12" s="1"/>
      <c r="H12" s="453" t="s">
        <v>208</v>
      </c>
      <c r="I12" s="459">
        <f>‐63‐!G22</f>
        <v>2784</v>
      </c>
      <c r="J12" s="235"/>
    </row>
    <row r="13" spans="1:17">
      <c r="A13" s="1"/>
      <c r="H13" s="453" t="s">
        <v>285</v>
      </c>
      <c r="I13" s="459">
        <f>‐63‐!G23</f>
        <v>1245</v>
      </c>
      <c r="J13" s="235"/>
    </row>
    <row r="14" spans="1:17">
      <c r="A14" s="1"/>
      <c r="H14" s="455"/>
      <c r="I14" s="172"/>
    </row>
    <row r="15" spans="1:17">
      <c r="A15" s="1"/>
      <c r="H15" s="456" t="s">
        <v>278</v>
      </c>
      <c r="I15" s="474" t="s">
        <v>466</v>
      </c>
      <c r="J15"/>
    </row>
    <row r="16" spans="1:17">
      <c r="A16" s="1"/>
      <c r="H16" s="457"/>
      <c r="I16" s="461" t="str">
        <f>‐66‐!E3</f>
        <v>平成８年</v>
      </c>
      <c r="J16" s="461" t="s">
        <v>458</v>
      </c>
      <c r="K16" s="461" t="s">
        <v>459</v>
      </c>
      <c r="L16" s="461" t="s">
        <v>395</v>
      </c>
      <c r="M16" s="461" t="s">
        <v>464</v>
      </c>
    </row>
    <row r="17" spans="1:13">
      <c r="A17" s="1"/>
      <c r="H17" s="458" t="s">
        <v>54</v>
      </c>
      <c r="I17" s="452">
        <f>+‐66‐!E5</f>
        <v>6095</v>
      </c>
      <c r="J17" s="452">
        <f>+‐66‐!G5</f>
        <v>5704</v>
      </c>
      <c r="K17" s="452">
        <f>+‐66‐!I5</f>
        <v>5486</v>
      </c>
      <c r="L17" s="452">
        <f>+‐66‐!M5</f>
        <v>5324</v>
      </c>
      <c r="M17" s="452">
        <f>+‐66‐!Q5</f>
        <v>4840</v>
      </c>
    </row>
    <row r="18" spans="1:13">
      <c r="A18" s="1"/>
      <c r="H18" s="458" t="s">
        <v>17</v>
      </c>
      <c r="I18" s="452">
        <f>+‐66‐!F5</f>
        <v>52838</v>
      </c>
      <c r="J18" s="452">
        <f>+‐66‐!H5</f>
        <v>51850</v>
      </c>
      <c r="K18" s="452">
        <f>+‐66‐!J5</f>
        <v>52615</v>
      </c>
      <c r="L18" s="452">
        <f>+‐66‐!N5</f>
        <v>56570</v>
      </c>
      <c r="M18" s="452">
        <f>+‐66‐!R5</f>
        <v>53339</v>
      </c>
    </row>
    <row r="19" spans="1:13">
      <c r="A19" s="1"/>
    </row>
    <row r="20" spans="1:13">
      <c r="A20" s="1"/>
      <c r="J20" s="238"/>
    </row>
    <row r="21" spans="1:13">
      <c r="A21" s="1"/>
    </row>
    <row r="22" spans="1:13">
      <c r="A22" s="1"/>
    </row>
    <row r="23" spans="1:13">
      <c r="A23" s="1"/>
    </row>
    <row r="24" spans="1:13">
      <c r="A24" s="1"/>
    </row>
    <row r="25" spans="1:13">
      <c r="A25" s="1"/>
    </row>
    <row r="26" spans="1:13">
      <c r="A26" s="1"/>
    </row>
    <row r="27" spans="1:13">
      <c r="A27" s="1"/>
    </row>
    <row r="28" spans="1:13">
      <c r="A28" s="1"/>
    </row>
    <row r="29" spans="1:13">
      <c r="A29" s="1"/>
    </row>
    <row r="30" spans="1:13">
      <c r="A30" s="1"/>
      <c r="H30" s="27"/>
    </row>
    <row r="31" spans="1:13" ht="12.75" customHeight="1"/>
    <row r="32" spans="1:13">
      <c r="A32" s="1"/>
      <c r="J32" s="239"/>
    </row>
    <row r="33" spans="1:13">
      <c r="A33" s="1"/>
      <c r="J33" s="239"/>
    </row>
    <row r="34" spans="1:13">
      <c r="A34" s="1"/>
      <c r="J34" s="239"/>
    </row>
    <row r="35" spans="1:13">
      <c r="A35" s="1"/>
      <c r="J35" s="239"/>
    </row>
    <row r="36" spans="1:13" ht="12" customHeight="1">
      <c r="A36" s="1"/>
      <c r="J36" s="239"/>
    </row>
    <row r="37" spans="1:13">
      <c r="A37" s="1"/>
      <c r="B37" s="297" t="s">
        <v>392</v>
      </c>
      <c r="E37" s="297" t="s">
        <v>393</v>
      </c>
      <c r="J37" s="239"/>
    </row>
    <row r="38" spans="1:13">
      <c r="A38" s="1"/>
      <c r="J38" s="239"/>
    </row>
    <row r="39" spans="1:13">
      <c r="A39" s="1"/>
      <c r="J39" s="239"/>
    </row>
    <row r="40" spans="1:13">
      <c r="A40" s="1"/>
      <c r="J40" s="239"/>
    </row>
    <row r="41" spans="1:13">
      <c r="A41" s="1"/>
      <c r="J41" s="239"/>
    </row>
    <row r="42" spans="1:13" ht="12.75" customHeight="1">
      <c r="A42" s="1"/>
      <c r="H42" s="476" t="s">
        <v>473</v>
      </c>
      <c r="J42" s="239"/>
      <c r="K42" s="476" t="s">
        <v>473</v>
      </c>
    </row>
    <row r="43" spans="1:13" ht="12" customHeight="1">
      <c r="A43" s="1"/>
      <c r="H43" s="173" t="s">
        <v>286</v>
      </c>
      <c r="K43" s="240" t="s">
        <v>351</v>
      </c>
    </row>
    <row r="44" spans="1:13">
      <c r="A44" s="1"/>
      <c r="H44" s="443" t="s">
        <v>462</v>
      </c>
      <c r="I44" s="135" t="s">
        <v>54</v>
      </c>
      <c r="J44" s="234" t="s">
        <v>461</v>
      </c>
      <c r="K44" s="443" t="s">
        <v>462</v>
      </c>
      <c r="L44" s="364" t="s">
        <v>17</v>
      </c>
    </row>
    <row r="45" spans="1:13">
      <c r="A45" s="1"/>
      <c r="H45" s="471" t="s">
        <v>330</v>
      </c>
      <c r="I45" s="462">
        <f>+‐66‐!C31</f>
        <v>3</v>
      </c>
      <c r="J45" s="463">
        <f>+I45/$I$62*100</f>
        <v>6.1983471074380167E-2</v>
      </c>
      <c r="K45" s="269" t="s">
        <v>460</v>
      </c>
      <c r="L45" s="467">
        <f>+‐66‐!D31</f>
        <v>31</v>
      </c>
      <c r="M45" s="463">
        <f>+L45/$L$62*100</f>
        <v>5.811882487485704E-2</v>
      </c>
    </row>
    <row r="46" spans="1:13" ht="12.75" customHeight="1">
      <c r="A46" s="1"/>
      <c r="H46" s="472" t="s">
        <v>441</v>
      </c>
      <c r="I46" s="462">
        <f>+‐66‐!C33</f>
        <v>3</v>
      </c>
      <c r="J46" s="463">
        <f t="shared" ref="J46:J61" si="0">+I46/$I$62*100</f>
        <v>6.1983471074380167E-2</v>
      </c>
      <c r="K46" s="444" t="s">
        <v>441</v>
      </c>
      <c r="L46" s="467">
        <f>+‐66‐!D33</f>
        <v>18</v>
      </c>
      <c r="M46" s="612">
        <f t="shared" ref="M46:M61" si="1">+L46/$L$62*100</f>
        <v>3.3746414443465378E-2</v>
      </c>
    </row>
    <row r="47" spans="1:13">
      <c r="A47" s="1"/>
      <c r="H47" s="445" t="s">
        <v>58</v>
      </c>
      <c r="I47" s="462">
        <f>+‐66‐!C34</f>
        <v>353</v>
      </c>
      <c r="J47" s="463">
        <f t="shared" si="0"/>
        <v>7.2933884297520661</v>
      </c>
      <c r="K47" s="445" t="s">
        <v>58</v>
      </c>
      <c r="L47" s="467">
        <f>+‐66‐!D34</f>
        <v>4139</v>
      </c>
      <c r="M47" s="463">
        <f t="shared" si="1"/>
        <v>7.7598005211946237</v>
      </c>
    </row>
    <row r="48" spans="1:13">
      <c r="A48" s="1"/>
      <c r="H48" s="444" t="s">
        <v>59</v>
      </c>
      <c r="I48" s="462">
        <f>+‐66‐!C35</f>
        <v>161</v>
      </c>
      <c r="J48" s="463">
        <f t="shared" si="0"/>
        <v>3.3264462809917359</v>
      </c>
      <c r="K48" s="444" t="s">
        <v>59</v>
      </c>
      <c r="L48" s="467">
        <f>+‐66‐!D35</f>
        <v>3329</v>
      </c>
      <c r="M48" s="463">
        <f t="shared" si="1"/>
        <v>6.241211871238681</v>
      </c>
    </row>
    <row r="49" spans="1:13">
      <c r="A49" s="1"/>
      <c r="H49" s="473" t="s">
        <v>334</v>
      </c>
      <c r="I49" s="464">
        <f>+‐66‐!C37</f>
        <v>4</v>
      </c>
      <c r="J49" s="463">
        <f t="shared" si="0"/>
        <v>8.2644628099173556E-2</v>
      </c>
      <c r="K49" s="446" t="s">
        <v>334</v>
      </c>
      <c r="L49" s="467">
        <f>+‐66‐!D37</f>
        <v>1076</v>
      </c>
      <c r="M49" s="463">
        <f t="shared" si="1"/>
        <v>2.0172856633982641</v>
      </c>
    </row>
    <row r="50" spans="1:13" ht="24">
      <c r="A50" s="1"/>
      <c r="H50" s="405" t="s">
        <v>429</v>
      </c>
      <c r="I50" s="464">
        <f>+‐66‐!C38</f>
        <v>88</v>
      </c>
      <c r="J50" s="463">
        <f t="shared" si="0"/>
        <v>1.8181818181818181</v>
      </c>
      <c r="K50" s="447" t="s">
        <v>429</v>
      </c>
      <c r="L50" s="467">
        <f>+‐66‐!D38</f>
        <v>3042</v>
      </c>
      <c r="M50" s="463">
        <f t="shared" si="1"/>
        <v>5.7031440409456495</v>
      </c>
    </row>
    <row r="51" spans="1:13" ht="36">
      <c r="A51" s="1"/>
      <c r="H51" s="405" t="s">
        <v>428</v>
      </c>
      <c r="I51" s="464">
        <f>+‐66‐!C39</f>
        <v>104</v>
      </c>
      <c r="J51" s="463">
        <f t="shared" si="0"/>
        <v>2.1487603305785123</v>
      </c>
      <c r="K51" s="447" t="s">
        <v>428</v>
      </c>
      <c r="L51" s="467">
        <f>+‐66‐!D39</f>
        <v>3108</v>
      </c>
      <c r="M51" s="463">
        <f t="shared" si="1"/>
        <v>5.8268808939050221</v>
      </c>
    </row>
    <row r="52" spans="1:13" ht="36">
      <c r="A52" s="1"/>
      <c r="H52" s="405" t="s">
        <v>442</v>
      </c>
      <c r="I52" s="464">
        <f>+‐66‐!C40</f>
        <v>1152</v>
      </c>
      <c r="J52" s="463">
        <f t="shared" si="0"/>
        <v>23.801652892561982</v>
      </c>
      <c r="K52" s="447" t="s">
        <v>442</v>
      </c>
      <c r="L52" s="467">
        <f>+‐66‐!D40</f>
        <v>14204</v>
      </c>
      <c r="M52" s="463">
        <f t="shared" si="1"/>
        <v>26.629670597499018</v>
      </c>
    </row>
    <row r="53" spans="1:13" ht="24">
      <c r="A53" s="1"/>
      <c r="H53" s="405" t="s">
        <v>337</v>
      </c>
      <c r="I53" s="464">
        <f>+‐66‐!C41</f>
        <v>81</v>
      </c>
      <c r="J53" s="463">
        <f t="shared" si="0"/>
        <v>1.6735537190082646</v>
      </c>
      <c r="K53" s="447" t="s">
        <v>337</v>
      </c>
      <c r="L53" s="467">
        <f>+‐66‐!D41</f>
        <v>981</v>
      </c>
      <c r="M53" s="463">
        <f t="shared" si="1"/>
        <v>1.8391795871688634</v>
      </c>
    </row>
    <row r="54" spans="1:13">
      <c r="A54" s="1"/>
      <c r="H54" s="406" t="s">
        <v>436</v>
      </c>
      <c r="I54" s="464">
        <f>+‐66‐!C42</f>
        <v>628</v>
      </c>
      <c r="J54" s="463">
        <f t="shared" si="0"/>
        <v>12.975206611570247</v>
      </c>
      <c r="K54" s="446" t="s">
        <v>436</v>
      </c>
      <c r="L54" s="467">
        <f>+‐66‐!D42</f>
        <v>1725</v>
      </c>
      <c r="M54" s="463">
        <f t="shared" si="1"/>
        <v>3.2340313841654327</v>
      </c>
    </row>
    <row r="55" spans="1:13" ht="52.5">
      <c r="A55" s="1"/>
      <c r="H55" s="428" t="s">
        <v>344</v>
      </c>
      <c r="I55" s="464">
        <f>+‐66‐!C43</f>
        <v>248</v>
      </c>
      <c r="J55" s="463">
        <f t="shared" si="0"/>
        <v>5.1239669421487601</v>
      </c>
      <c r="K55" s="448" t="s">
        <v>344</v>
      </c>
      <c r="L55" s="467">
        <f>+‐66‐!D43</f>
        <v>1873</v>
      </c>
      <c r="M55" s="463">
        <f t="shared" si="1"/>
        <v>3.5115019029228147</v>
      </c>
    </row>
    <row r="56" spans="1:13">
      <c r="A56" s="1"/>
      <c r="H56" s="431" t="s">
        <v>345</v>
      </c>
      <c r="I56" s="464">
        <f>+‐66‐!C44</f>
        <v>662</v>
      </c>
      <c r="J56" s="463">
        <f t="shared" si="0"/>
        <v>13.677685950413224</v>
      </c>
      <c r="K56" s="446" t="s">
        <v>345</v>
      </c>
      <c r="L56" s="467">
        <f>+‐66‐!D44</f>
        <v>3681</v>
      </c>
      <c r="M56" s="463">
        <f t="shared" si="1"/>
        <v>6.9011417536886706</v>
      </c>
    </row>
    <row r="57" spans="1:13" ht="42">
      <c r="A57" s="1"/>
      <c r="H57" s="432" t="s">
        <v>430</v>
      </c>
      <c r="I57" s="464">
        <f>+‐66‐!C45</f>
        <v>407</v>
      </c>
      <c r="J57" s="463">
        <f t="shared" si="0"/>
        <v>8.4090909090909083</v>
      </c>
      <c r="K57" s="449" t="s">
        <v>430</v>
      </c>
      <c r="L57" s="467">
        <f>+‐66‐!D45</f>
        <v>2161</v>
      </c>
      <c r="M57" s="463">
        <f t="shared" si="1"/>
        <v>4.0514445340182608</v>
      </c>
    </row>
    <row r="58" spans="1:13">
      <c r="A58" s="1"/>
      <c r="H58" s="431" t="s">
        <v>340</v>
      </c>
      <c r="I58" s="464">
        <f>+‐66‐!C46</f>
        <v>209</v>
      </c>
      <c r="J58" s="463">
        <f t="shared" si="0"/>
        <v>4.3181818181818183</v>
      </c>
      <c r="K58" s="446" t="s">
        <v>340</v>
      </c>
      <c r="L58" s="467">
        <f>+‐66‐!D46</f>
        <v>1260</v>
      </c>
      <c r="M58" s="463">
        <f t="shared" si="1"/>
        <v>2.3622490110425769</v>
      </c>
    </row>
    <row r="59" spans="1:13">
      <c r="A59" s="1"/>
      <c r="H59" s="431" t="s">
        <v>341</v>
      </c>
      <c r="I59" s="464">
        <f>+‐66‐!C47</f>
        <v>371</v>
      </c>
      <c r="J59" s="463">
        <f t="shared" si="0"/>
        <v>7.6652892561983474</v>
      </c>
      <c r="K59" s="446" t="s">
        <v>341</v>
      </c>
      <c r="L59" s="467">
        <f>+‐66‐!D47</f>
        <v>7177</v>
      </c>
      <c r="M59" s="463">
        <f t="shared" si="1"/>
        <v>13.455445358930614</v>
      </c>
    </row>
    <row r="60" spans="1:13">
      <c r="A60" s="1"/>
      <c r="H60" s="431" t="s">
        <v>431</v>
      </c>
      <c r="I60" s="464">
        <f>+‐66‐!C48</f>
        <v>22</v>
      </c>
      <c r="J60" s="463">
        <f t="shared" si="0"/>
        <v>0.45454545454545453</v>
      </c>
      <c r="K60" s="446" t="s">
        <v>431</v>
      </c>
      <c r="L60" s="467">
        <f>+‐66‐!D48</f>
        <v>198</v>
      </c>
      <c r="M60" s="463">
        <f t="shared" si="1"/>
        <v>0.37121055887811921</v>
      </c>
    </row>
    <row r="61" spans="1:13" ht="32.25" thickBot="1">
      <c r="A61" s="1"/>
      <c r="H61" s="470" t="s">
        <v>465</v>
      </c>
      <c r="I61" s="465">
        <f>+‐66‐!C49</f>
        <v>344</v>
      </c>
      <c r="J61" s="463">
        <f t="shared" si="0"/>
        <v>7.1074380165289259</v>
      </c>
      <c r="K61" s="450" t="s">
        <v>432</v>
      </c>
      <c r="L61" s="468">
        <f>+‐66‐!D49</f>
        <v>5336</v>
      </c>
      <c r="M61" s="463">
        <f t="shared" si="1"/>
        <v>10.003937081685072</v>
      </c>
    </row>
    <row r="62" spans="1:13" ht="12.75" thickBot="1">
      <c r="A62" s="1"/>
      <c r="H62" s="451" t="s">
        <v>463</v>
      </c>
      <c r="I62" s="466">
        <f>SUM(I45:I61)</f>
        <v>4840</v>
      </c>
      <c r="J62" s="442">
        <f>SUM(J45:J61)</f>
        <v>100</v>
      </c>
      <c r="K62" s="451" t="s">
        <v>463</v>
      </c>
      <c r="L62" s="469">
        <f>SUM(L45:L61)</f>
        <v>53339</v>
      </c>
      <c r="M62" s="463">
        <f>SUM(M45:M61)</f>
        <v>100</v>
      </c>
    </row>
    <row r="64" spans="1:13">
      <c r="A64" s="1"/>
    </row>
    <row r="65" spans="1:13">
      <c r="A65" s="1"/>
    </row>
    <row r="66" spans="1:13">
      <c r="A66" s="1"/>
      <c r="K66" s="172"/>
      <c r="L66" s="172"/>
    </row>
    <row r="67" spans="1:13">
      <c r="A67" s="1"/>
      <c r="J67" s="238"/>
      <c r="K67" s="220"/>
      <c r="L67" s="220"/>
      <c r="M67" s="172"/>
    </row>
    <row r="68" spans="1:13">
      <c r="A68" s="1"/>
      <c r="J68" s="278"/>
      <c r="M68" s="279"/>
    </row>
    <row r="69" spans="1:13">
      <c r="A69" s="1"/>
      <c r="J69"/>
    </row>
    <row r="70" spans="1:13">
      <c r="A70" s="1"/>
      <c r="B70" s="297" t="s">
        <v>383</v>
      </c>
      <c r="E70" s="297" t="s">
        <v>385</v>
      </c>
      <c r="H70" s="277"/>
      <c r="I70" s="172"/>
    </row>
    <row r="71" spans="1:13">
      <c r="A71" s="1"/>
      <c r="B71" s="297" t="s">
        <v>384</v>
      </c>
      <c r="H71" s="138"/>
      <c r="I71" s="220"/>
    </row>
    <row r="72" spans="1:13" ht="12.75" thickBot="1">
      <c r="A72" s="1"/>
      <c r="H72" s="240" t="s">
        <v>0</v>
      </c>
      <c r="I72" s="474" t="s">
        <v>466</v>
      </c>
    </row>
    <row r="73" spans="1:13">
      <c r="A73" s="1"/>
      <c r="H73" s="247" t="s">
        <v>287</v>
      </c>
      <c r="I73" s="248" t="s">
        <v>293</v>
      </c>
      <c r="J73" s="248" t="s">
        <v>294</v>
      </c>
      <c r="K73" s="248" t="s">
        <v>295</v>
      </c>
      <c r="L73" s="248" t="s">
        <v>296</v>
      </c>
      <c r="M73" s="249" t="s">
        <v>297</v>
      </c>
    </row>
    <row r="74" spans="1:13">
      <c r="A74" s="1"/>
      <c r="H74" s="245" t="s">
        <v>298</v>
      </c>
      <c r="I74" s="250">
        <f>‐69‐!D8</f>
        <v>1639</v>
      </c>
      <c r="J74" s="174">
        <f>‐69‐!E8</f>
        <v>1562</v>
      </c>
      <c r="K74" s="250">
        <f>‐69‐!G8</f>
        <v>1596</v>
      </c>
      <c r="L74" s="250">
        <f>‐69‐!H8</f>
        <v>1443</v>
      </c>
      <c r="M74" s="251">
        <f>‐69‐!I8</f>
        <v>1231</v>
      </c>
    </row>
    <row r="75" spans="1:13">
      <c r="A75" s="1"/>
      <c r="H75" s="245" t="s">
        <v>299</v>
      </c>
      <c r="I75" s="174">
        <f>‐69‐!D13</f>
        <v>14263</v>
      </c>
      <c r="J75" s="174">
        <f>‐69‐!E13</f>
        <v>14687</v>
      </c>
      <c r="K75" s="174">
        <f>‐69‐!G13</f>
        <v>13681</v>
      </c>
      <c r="L75" s="174">
        <f>‐69‐!H13</f>
        <v>14869</v>
      </c>
      <c r="M75" s="252">
        <f>‐69‐!I13</f>
        <v>14132</v>
      </c>
    </row>
    <row r="76" spans="1:13" ht="12.75" thickBot="1">
      <c r="A76" s="1"/>
      <c r="H76" s="246" t="s">
        <v>300</v>
      </c>
      <c r="I76" s="613">
        <f>‐69‐!D18</f>
        <v>53671098</v>
      </c>
      <c r="J76" s="613">
        <f>‐69‐!E18</f>
        <v>59401448</v>
      </c>
      <c r="K76" s="253">
        <f>‐69‐!G18</f>
        <v>59381725</v>
      </c>
      <c r="L76" s="253">
        <f>‐69‐!H18</f>
        <v>63499645</v>
      </c>
      <c r="M76" s="254">
        <f>‐69‐!I18</f>
        <v>58150659</v>
      </c>
    </row>
    <row r="77" spans="1:13" ht="12" customHeight="1">
      <c r="A77" s="1"/>
      <c r="J77"/>
    </row>
    <row r="78" spans="1:13">
      <c r="A78" s="1"/>
      <c r="J78"/>
    </row>
    <row r="79" spans="1:13" ht="12.75" thickBot="1">
      <c r="A79" s="1"/>
      <c r="H79" s="240" t="s">
        <v>301</v>
      </c>
      <c r="I79" s="474" t="s">
        <v>466</v>
      </c>
      <c r="J79"/>
    </row>
    <row r="80" spans="1:13">
      <c r="A80" s="1"/>
      <c r="H80" s="255" t="s">
        <v>302</v>
      </c>
      <c r="I80" s="256">
        <f>‐70‐!D17</f>
        <v>1</v>
      </c>
      <c r="J80" s="492">
        <f t="shared" ref="J80:J85" si="2">+I80/$I$86</f>
        <v>1.2547051442910915E-3</v>
      </c>
    </row>
    <row r="81" spans="1:10">
      <c r="A81" s="1"/>
      <c r="H81" s="257" t="s">
        <v>303</v>
      </c>
      <c r="I81" s="258">
        <f>‐70‐!D18</f>
        <v>69</v>
      </c>
      <c r="J81" s="492">
        <f t="shared" si="2"/>
        <v>8.6574654956085323E-2</v>
      </c>
    </row>
    <row r="82" spans="1:10">
      <c r="A82" s="1"/>
      <c r="H82" s="257" t="s">
        <v>304</v>
      </c>
      <c r="I82" s="258">
        <f>‐70‐!D19</f>
        <v>310</v>
      </c>
      <c r="J82" s="492">
        <f t="shared" si="2"/>
        <v>0.38895859473023842</v>
      </c>
    </row>
    <row r="83" spans="1:10">
      <c r="A83" s="1"/>
      <c r="H83" s="257" t="s">
        <v>305</v>
      </c>
      <c r="I83" s="258">
        <f>‐70‐!D20</f>
        <v>72</v>
      </c>
      <c r="J83" s="492">
        <f t="shared" si="2"/>
        <v>9.03387703889586E-2</v>
      </c>
    </row>
    <row r="84" spans="1:10" ht="13.5" customHeight="1">
      <c r="A84" s="1"/>
      <c r="H84" s="257" t="s">
        <v>306</v>
      </c>
      <c r="I84" s="258">
        <f>‐70‐!D21</f>
        <v>76</v>
      </c>
      <c r="J84" s="492">
        <f t="shared" si="2"/>
        <v>9.5357590966122965E-2</v>
      </c>
    </row>
    <row r="85" spans="1:10" ht="12.75" thickBot="1">
      <c r="A85" s="1"/>
      <c r="H85" s="259" t="s">
        <v>307</v>
      </c>
      <c r="I85" s="260">
        <f>‐70‐!D22</f>
        <v>269</v>
      </c>
      <c r="J85" s="492">
        <f t="shared" si="2"/>
        <v>0.33751568381430364</v>
      </c>
    </row>
    <row r="86" spans="1:10" ht="13.5" customHeight="1">
      <c r="A86" s="1"/>
      <c r="H86" s="493" t="s">
        <v>468</v>
      </c>
      <c r="I86" s="488">
        <f>SUM(I80:I85)</f>
        <v>797</v>
      </c>
      <c r="J86" s="495">
        <f>SUM(J80:J85)</f>
        <v>1</v>
      </c>
    </row>
    <row r="87" spans="1:10">
      <c r="A87" s="1"/>
      <c r="J87"/>
    </row>
    <row r="88" spans="1:10">
      <c r="A88" s="1"/>
      <c r="J88"/>
    </row>
    <row r="89" spans="1:10">
      <c r="A89" s="1"/>
      <c r="J89"/>
    </row>
    <row r="90" spans="1:10">
      <c r="A90" s="1"/>
      <c r="J90"/>
    </row>
    <row r="91" spans="1:10">
      <c r="A91" s="1"/>
      <c r="J91"/>
    </row>
    <row r="92" spans="1:10">
      <c r="J92"/>
    </row>
    <row r="93" spans="1:10">
      <c r="A93" s="1"/>
      <c r="J93"/>
    </row>
    <row r="94" spans="1:10" ht="13.5" customHeight="1">
      <c r="A94" s="1"/>
      <c r="J94"/>
    </row>
    <row r="95" spans="1:10">
      <c r="J95"/>
    </row>
    <row r="96" spans="1:10">
      <c r="A96" s="1"/>
      <c r="J96"/>
    </row>
    <row r="97" spans="1:10">
      <c r="A97" s="1"/>
      <c r="J97"/>
    </row>
    <row r="98" spans="1:10">
      <c r="A98" s="1"/>
      <c r="J98"/>
    </row>
    <row r="99" spans="1:10">
      <c r="J99"/>
    </row>
    <row r="100" spans="1:10">
      <c r="J100"/>
    </row>
    <row r="101" spans="1:10">
      <c r="J101"/>
    </row>
    <row r="102" spans="1:10">
      <c r="A102" s="1"/>
      <c r="J102"/>
    </row>
    <row r="103" spans="1:10">
      <c r="A103" s="1"/>
      <c r="B103" s="297" t="s">
        <v>390</v>
      </c>
      <c r="E103" s="297" t="s">
        <v>389</v>
      </c>
      <c r="J103"/>
    </row>
    <row r="104" spans="1:10">
      <c r="A104" s="1"/>
      <c r="I104" s="172"/>
      <c r="J104" s="172"/>
    </row>
    <row r="105" spans="1:10">
      <c r="A105" s="1"/>
      <c r="I105" s="172"/>
      <c r="J105" s="172"/>
    </row>
    <row r="106" spans="1:10" ht="12.75" thickBot="1">
      <c r="A106" s="1"/>
      <c r="H106" s="240" t="s">
        <v>1</v>
      </c>
      <c r="I106" s="475" t="s">
        <v>473</v>
      </c>
      <c r="J106"/>
    </row>
    <row r="107" spans="1:10">
      <c r="A107" s="1"/>
      <c r="H107" s="255" t="s">
        <v>302</v>
      </c>
      <c r="I107" s="256">
        <f>‐70‐!D9</f>
        <v>1</v>
      </c>
      <c r="J107" s="492">
        <f t="shared" ref="J107:J112" si="3">+I107/$I$113</f>
        <v>2.304147465437788E-3</v>
      </c>
    </row>
    <row r="108" spans="1:10">
      <c r="A108" s="1"/>
      <c r="H108" s="257" t="s">
        <v>303</v>
      </c>
      <c r="I108" s="261">
        <f>‐70‐!D10</f>
        <v>12</v>
      </c>
      <c r="J108" s="492">
        <f t="shared" si="3"/>
        <v>2.7649769585253458E-2</v>
      </c>
    </row>
    <row r="109" spans="1:10">
      <c r="A109" s="1"/>
      <c r="H109" s="257" t="s">
        <v>304</v>
      </c>
      <c r="I109" s="261">
        <f>‐70‐!D11</f>
        <v>134</v>
      </c>
      <c r="J109" s="492">
        <f t="shared" si="3"/>
        <v>0.30875576036866359</v>
      </c>
    </row>
    <row r="110" spans="1:10">
      <c r="A110" s="1"/>
      <c r="H110" s="257" t="s">
        <v>311</v>
      </c>
      <c r="I110" s="261">
        <f>‐70‐!D12</f>
        <v>66</v>
      </c>
      <c r="J110" s="496">
        <f t="shared" si="3"/>
        <v>0.15207373271889402</v>
      </c>
    </row>
    <row r="111" spans="1:10">
      <c r="A111" s="1"/>
      <c r="H111" s="257" t="s">
        <v>313</v>
      </c>
      <c r="I111" s="261">
        <f>‐70‐!D13</f>
        <v>131</v>
      </c>
      <c r="J111" s="492">
        <f t="shared" si="3"/>
        <v>0.30184331797235026</v>
      </c>
    </row>
    <row r="112" spans="1:10" ht="12.75" thickBot="1">
      <c r="A112" s="1"/>
      <c r="H112" s="259" t="s">
        <v>307</v>
      </c>
      <c r="I112" s="262">
        <f>‐70‐!D14</f>
        <v>90</v>
      </c>
      <c r="J112" s="492">
        <f t="shared" si="3"/>
        <v>0.20737327188940091</v>
      </c>
    </row>
    <row r="113" spans="1:10">
      <c r="A113" s="1"/>
      <c r="H113" s="493" t="s">
        <v>468</v>
      </c>
      <c r="I113" s="490">
        <f>SUM(I107:I112)</f>
        <v>434</v>
      </c>
      <c r="J113" s="494">
        <f>SUM(J107:J112)</f>
        <v>1</v>
      </c>
    </row>
    <row r="114" spans="1:10">
      <c r="A114" s="1"/>
      <c r="H114" s="489"/>
      <c r="I114" s="490"/>
      <c r="J114"/>
    </row>
    <row r="115" spans="1:10">
      <c r="A115" s="1"/>
      <c r="J115"/>
    </row>
    <row r="116" spans="1:10">
      <c r="A116" s="1"/>
      <c r="J116"/>
    </row>
    <row r="117" spans="1:10" ht="12.75" thickBot="1">
      <c r="A117" s="1"/>
      <c r="H117" s="240" t="s">
        <v>2</v>
      </c>
      <c r="I117" s="476" t="s">
        <v>473</v>
      </c>
      <c r="J117"/>
    </row>
    <row r="118" spans="1:10">
      <c r="A118" s="1"/>
      <c r="H118" s="368" t="s">
        <v>308</v>
      </c>
      <c r="I118" s="369">
        <f>‐71‐!M31</f>
        <v>7656</v>
      </c>
      <c r="J118" s="492">
        <f>+I118/$I$122</f>
        <v>0.54174922162468153</v>
      </c>
    </row>
    <row r="119" spans="1:10">
      <c r="A119" s="1"/>
      <c r="H119" s="370" t="s">
        <v>309</v>
      </c>
      <c r="I119" s="371">
        <f>‐71‐!M39</f>
        <v>4528</v>
      </c>
      <c r="J119" s="492">
        <f>+I119/$I$122</f>
        <v>0.32040758562128502</v>
      </c>
    </row>
    <row r="120" spans="1:10">
      <c r="A120" s="1"/>
      <c r="H120" s="370" t="s">
        <v>310</v>
      </c>
      <c r="I120" s="371">
        <f>‐71‐!O31</f>
        <v>257</v>
      </c>
      <c r="J120" s="492">
        <f>+I120/$I$122</f>
        <v>1.8185677894140957E-2</v>
      </c>
    </row>
    <row r="121" spans="1:10" ht="12.75" thickBot="1">
      <c r="A121" s="1"/>
      <c r="H121" s="372" t="s">
        <v>312</v>
      </c>
      <c r="I121" s="373">
        <f>‐71‐!O39</f>
        <v>1691</v>
      </c>
      <c r="J121" s="492">
        <f>+I121/$I$122</f>
        <v>0.11965751485989244</v>
      </c>
    </row>
    <row r="122" spans="1:10">
      <c r="A122" s="1"/>
      <c r="H122" s="493" t="s">
        <v>468</v>
      </c>
      <c r="I122" s="488">
        <f>SUM(I118:I121)</f>
        <v>14132</v>
      </c>
      <c r="J122" s="492">
        <f>SUM(J118:J121)</f>
        <v>0.99999999999999989</v>
      </c>
    </row>
    <row r="123" spans="1:10">
      <c r="A123" s="1"/>
      <c r="H123" s="491"/>
      <c r="I123" s="488"/>
      <c r="J123" s="366"/>
    </row>
    <row r="124" spans="1:10">
      <c r="J124"/>
    </row>
    <row r="125" spans="1:10">
      <c r="A125" s="1"/>
      <c r="J125"/>
    </row>
    <row r="126" spans="1:10">
      <c r="A126" s="1"/>
      <c r="J126"/>
    </row>
    <row r="127" spans="1:10">
      <c r="A127" s="1"/>
      <c r="J127"/>
    </row>
    <row r="128" spans="1:10">
      <c r="A128" s="1"/>
      <c r="J128"/>
    </row>
    <row r="129" spans="1:14">
      <c r="A129" s="1"/>
      <c r="J129"/>
    </row>
    <row r="130" spans="1:14">
      <c r="A130" s="1"/>
      <c r="J130"/>
    </row>
    <row r="131" spans="1:14">
      <c r="A131" s="14"/>
      <c r="B131" s="178" t="s">
        <v>391</v>
      </c>
      <c r="D131" s="14" t="s">
        <v>382</v>
      </c>
      <c r="J131"/>
    </row>
    <row r="132" spans="1:14">
      <c r="A132" s="1"/>
      <c r="J132"/>
      <c r="M132" s="172"/>
      <c r="N132" s="172"/>
    </row>
    <row r="133" spans="1:14">
      <c r="A133" s="1"/>
      <c r="J133"/>
      <c r="M133" s="172"/>
      <c r="N133" s="172"/>
    </row>
    <row r="134" spans="1:14">
      <c r="J134"/>
      <c r="M134" s="27"/>
      <c r="N134" s="177"/>
    </row>
    <row r="135" spans="1:14">
      <c r="A135" s="1"/>
      <c r="H135" s="614" t="s">
        <v>492</v>
      </c>
      <c r="J135"/>
      <c r="M135" s="27"/>
      <c r="N135" s="177"/>
    </row>
    <row r="136" spans="1:14">
      <c r="A136" s="1"/>
      <c r="H136" s="240" t="s">
        <v>3</v>
      </c>
      <c r="M136" s="27"/>
      <c r="N136" s="177"/>
    </row>
    <row r="137" spans="1:14">
      <c r="H137" s="244" t="s">
        <v>210</v>
      </c>
      <c r="I137" s="244" t="s">
        <v>314</v>
      </c>
      <c r="J137" s="243" t="s">
        <v>315</v>
      </c>
      <c r="K137" s="243" t="s">
        <v>316</v>
      </c>
    </row>
    <row r="138" spans="1:14">
      <c r="H138" s="244" t="s">
        <v>491</v>
      </c>
      <c r="I138" s="264">
        <f>[1]‐74‐!B31</f>
        <v>76</v>
      </c>
      <c r="J138" s="264">
        <f>[1]‐74‐!C31</f>
        <v>2185</v>
      </c>
      <c r="K138" s="497">
        <f>‐75‐!I31</f>
        <v>4420324</v>
      </c>
    </row>
    <row r="139" spans="1:14">
      <c r="A139" s="1"/>
      <c r="H139" s="244" t="s">
        <v>490</v>
      </c>
      <c r="I139" s="264">
        <f>[1]‐74‐!B32</f>
        <v>74</v>
      </c>
      <c r="J139" s="264">
        <f>[1]‐74‐!C32</f>
        <v>2091</v>
      </c>
      <c r="K139" s="497">
        <f>‐75‐!I32</f>
        <v>4521592</v>
      </c>
    </row>
    <row r="140" spans="1:14">
      <c r="A140" s="1"/>
      <c r="H140" s="244" t="s">
        <v>395</v>
      </c>
      <c r="I140" s="264">
        <f>[1]‐74‐!B33</f>
        <v>71</v>
      </c>
      <c r="J140" s="264">
        <f>[1]‐74‐!C33</f>
        <v>2167</v>
      </c>
      <c r="K140" s="497">
        <f>‐75‐!I33</f>
        <v>5028029</v>
      </c>
      <c r="N140" s="176"/>
    </row>
    <row r="141" spans="1:14">
      <c r="A141" s="1"/>
      <c r="H141" s="244" t="s">
        <v>396</v>
      </c>
      <c r="I141" s="264">
        <f>[1]‐74‐!B34</f>
        <v>69</v>
      </c>
      <c r="J141" s="264">
        <f>[1]‐74‐!C34</f>
        <v>2218</v>
      </c>
      <c r="K141" s="241">
        <f>‐75‐!I34</f>
        <v>5335650</v>
      </c>
      <c r="N141" s="280"/>
    </row>
    <row r="142" spans="1:14">
      <c r="A142" s="1"/>
      <c r="N142" s="280"/>
    </row>
    <row r="143" spans="1:14">
      <c r="A143" s="1"/>
      <c r="H143" s="240" t="s">
        <v>317</v>
      </c>
      <c r="I143" s="474" t="s">
        <v>466</v>
      </c>
      <c r="N143" s="280"/>
    </row>
    <row r="144" spans="1:14">
      <c r="A144" s="1"/>
      <c r="H144" s="242"/>
      <c r="I144" s="244" t="str">
        <f>‐76‐!J4</f>
        <v>平成22年</v>
      </c>
      <c r="N144" s="280"/>
    </row>
    <row r="145" spans="1:15" ht="12" customHeight="1">
      <c r="A145" s="1"/>
      <c r="H145" s="265" t="s">
        <v>318</v>
      </c>
      <c r="I145" s="266">
        <f>‐76‐!J6</f>
        <v>26</v>
      </c>
      <c r="J145" s="366">
        <f>I145/I157</f>
        <v>0.37681159420289856</v>
      </c>
      <c r="N145" s="280"/>
    </row>
    <row r="146" spans="1:15" ht="12" customHeight="1">
      <c r="A146" s="1"/>
      <c r="H146" s="272" t="s">
        <v>323</v>
      </c>
      <c r="I146" s="266">
        <f>‐76‐!J7</f>
        <v>3</v>
      </c>
      <c r="J146" s="366">
        <f>I146/I157</f>
        <v>4.3478260869565216E-2</v>
      </c>
      <c r="N146" s="280"/>
    </row>
    <row r="147" spans="1:15" ht="12" customHeight="1">
      <c r="A147" s="1"/>
      <c r="H147" s="265" t="s">
        <v>319</v>
      </c>
      <c r="I147" s="266">
        <f>‐76‐!J8</f>
        <v>3</v>
      </c>
      <c r="J147" s="366">
        <f>I147/I157</f>
        <v>4.3478260869565216E-2</v>
      </c>
      <c r="N147" s="280"/>
    </row>
    <row r="148" spans="1:15" ht="12" customHeight="1">
      <c r="A148" s="1"/>
      <c r="H148" s="269" t="s">
        <v>324</v>
      </c>
      <c r="I148" s="266">
        <f>‐76‐!J10</f>
        <v>5</v>
      </c>
      <c r="J148" s="366">
        <f>I148/I157</f>
        <v>7.2463768115942032E-2</v>
      </c>
      <c r="N148" s="280"/>
    </row>
    <row r="149" spans="1:15" ht="12" customHeight="1">
      <c r="A149" s="1"/>
      <c r="H149" s="269" t="s">
        <v>378</v>
      </c>
      <c r="I149" s="267">
        <f>‐76‐!J12</f>
        <v>9</v>
      </c>
      <c r="J149" s="366">
        <f>I149/I157</f>
        <v>0.13043478260869565</v>
      </c>
      <c r="N149" s="280"/>
    </row>
    <row r="150" spans="1:15" ht="12" customHeight="1">
      <c r="A150" s="1"/>
      <c r="H150" s="265" t="s">
        <v>320</v>
      </c>
      <c r="I150" s="266">
        <f>‐76‐!J13</f>
        <v>1</v>
      </c>
      <c r="J150" s="366">
        <f>I150/I157</f>
        <v>1.4492753623188406E-2</v>
      </c>
      <c r="N150" s="280"/>
    </row>
    <row r="151" spans="1:15" ht="12" customHeight="1">
      <c r="A151" s="1"/>
      <c r="H151" s="269" t="s">
        <v>325</v>
      </c>
      <c r="I151" s="266">
        <f>‐76‐!J17</f>
        <v>1</v>
      </c>
      <c r="J151" s="366">
        <f>I151/I157</f>
        <v>1.4492753623188406E-2</v>
      </c>
      <c r="N151" s="280"/>
    </row>
    <row r="152" spans="1:15" ht="12" customHeight="1">
      <c r="A152" s="1"/>
      <c r="H152" s="265" t="s">
        <v>321</v>
      </c>
      <c r="I152" s="266">
        <f>‐76‐!J18</f>
        <v>5</v>
      </c>
      <c r="J152" s="366">
        <f>I152/I157</f>
        <v>7.2463768115942032E-2</v>
      </c>
      <c r="N152" s="280"/>
    </row>
    <row r="153" spans="1:15" ht="12" customHeight="1">
      <c r="A153" s="1"/>
      <c r="H153" s="269" t="s">
        <v>12</v>
      </c>
      <c r="I153" s="266">
        <f>‐76‐!J20</f>
        <v>1</v>
      </c>
      <c r="J153" s="366">
        <f>I153/I157</f>
        <v>1.4492753623188406E-2</v>
      </c>
      <c r="N153" s="280"/>
    </row>
    <row r="154" spans="1:15" ht="12" customHeight="1">
      <c r="A154" s="1"/>
      <c r="H154" s="269" t="s">
        <v>11</v>
      </c>
      <c r="I154" s="266">
        <f>‐76‐!J21</f>
        <v>7</v>
      </c>
      <c r="J154" s="366">
        <f>I154/I157</f>
        <v>0.10144927536231885</v>
      </c>
      <c r="K154" s="240"/>
      <c r="N154" s="280"/>
    </row>
    <row r="155" spans="1:15" ht="12" customHeight="1">
      <c r="A155" s="1"/>
      <c r="H155" s="269" t="s">
        <v>379</v>
      </c>
      <c r="I155" s="266">
        <f>‐76‐!J22+‐76‐!J24+‐76‐!J26+‐76‐!J28</f>
        <v>4</v>
      </c>
      <c r="J155" s="366">
        <f>I155/I157</f>
        <v>5.7971014492753624E-2</v>
      </c>
      <c r="K155" s="240"/>
      <c r="N155" s="172"/>
    </row>
    <row r="156" spans="1:15" ht="12" customHeight="1">
      <c r="A156" s="1"/>
      <c r="H156" s="265" t="s">
        <v>322</v>
      </c>
      <c r="I156" s="266">
        <f>‐76‐!J29</f>
        <v>4</v>
      </c>
      <c r="J156" s="366">
        <f>I156/I157</f>
        <v>5.7971014492753624E-2</v>
      </c>
      <c r="K156" s="240"/>
    </row>
    <row r="157" spans="1:15" ht="12" customHeight="1">
      <c r="A157" s="1"/>
      <c r="H157" s="487" t="s">
        <v>468</v>
      </c>
      <c r="I157" s="488">
        <f>SUM(I145:I156)</f>
        <v>69</v>
      </c>
      <c r="J157" s="366">
        <f>SUM(J145:J156)</f>
        <v>0.99999999999999989</v>
      </c>
      <c r="K157" s="240"/>
      <c r="M157" s="175"/>
    </row>
    <row r="158" spans="1:15">
      <c r="A158" s="1"/>
      <c r="J158"/>
      <c r="K158" s="240"/>
      <c r="M158" s="175"/>
    </row>
    <row r="159" spans="1:15">
      <c r="A159" s="1"/>
      <c r="H159" s="240" t="s">
        <v>8</v>
      </c>
      <c r="I159" s="474" t="s">
        <v>466</v>
      </c>
      <c r="J159"/>
      <c r="M159" s="175"/>
    </row>
    <row r="160" spans="1:15">
      <c r="A160" s="1"/>
      <c r="H160" s="244"/>
      <c r="I160" s="244" t="str">
        <f>‐77‐!M4</f>
        <v>平成22年</v>
      </c>
      <c r="J160"/>
      <c r="N160" s="219"/>
      <c r="O160" s="268"/>
    </row>
    <row r="161" spans="1:15">
      <c r="A161" s="1" t="s">
        <v>6</v>
      </c>
      <c r="D161" t="s">
        <v>7</v>
      </c>
      <c r="H161" s="269" t="s">
        <v>318</v>
      </c>
      <c r="I161" s="283">
        <f>‐77‐!M6</f>
        <v>1357</v>
      </c>
      <c r="J161" s="484">
        <f>+I161/$I$173</f>
        <v>0.61181244364292153</v>
      </c>
      <c r="N161" s="270"/>
      <c r="O161" s="271"/>
    </row>
    <row r="162" spans="1:15">
      <c r="A162" s="1"/>
      <c r="H162" s="272" t="s">
        <v>323</v>
      </c>
      <c r="I162" s="283">
        <f>‐77‐!M7</f>
        <v>101</v>
      </c>
      <c r="J162" s="484">
        <f t="shared" ref="J162:J172" si="4">+I162/$I$173</f>
        <v>4.5536519386834985E-2</v>
      </c>
      <c r="N162" s="228"/>
      <c r="O162" s="271"/>
    </row>
    <row r="163" spans="1:15">
      <c r="H163" s="269" t="s">
        <v>319</v>
      </c>
      <c r="I163" s="283">
        <f>‐77‐!M8</f>
        <v>23</v>
      </c>
      <c r="J163" s="484">
        <f t="shared" si="4"/>
        <v>1.0369702434625788E-2</v>
      </c>
      <c r="N163" s="228"/>
      <c r="O163" s="273"/>
    </row>
    <row r="164" spans="1:15">
      <c r="A164" s="1"/>
      <c r="B164" s="172"/>
      <c r="H164" s="269" t="s">
        <v>324</v>
      </c>
      <c r="I164" s="283">
        <f>‐77‐!M10</f>
        <v>41</v>
      </c>
      <c r="J164" s="484">
        <f t="shared" si="4"/>
        <v>1.8485121731289449E-2</v>
      </c>
      <c r="N164" s="274"/>
      <c r="O164" s="271"/>
    </row>
    <row r="165" spans="1:15">
      <c r="A165" s="1"/>
      <c r="H165" s="269" t="s">
        <v>378</v>
      </c>
      <c r="I165" s="283">
        <f>‐77‐!M12</f>
        <v>173</v>
      </c>
      <c r="J165" s="484">
        <f t="shared" si="4"/>
        <v>7.7998196573489637E-2</v>
      </c>
      <c r="M165" s="275"/>
      <c r="N165" s="157"/>
      <c r="O165" s="273"/>
    </row>
    <row r="166" spans="1:15">
      <c r="H166" s="269" t="s">
        <v>320</v>
      </c>
      <c r="I166" s="283">
        <f>‐77‐!M13</f>
        <v>6</v>
      </c>
      <c r="J166" s="484">
        <f t="shared" si="4"/>
        <v>2.7051397655545538E-3</v>
      </c>
      <c r="N166" s="270"/>
      <c r="O166" s="271"/>
    </row>
    <row r="167" spans="1:15">
      <c r="H167" s="269" t="s">
        <v>325</v>
      </c>
      <c r="I167" s="284">
        <f>‐77‐!M17</f>
        <v>4</v>
      </c>
      <c r="J167" s="484">
        <f t="shared" si="4"/>
        <v>1.8034265103697023E-3</v>
      </c>
      <c r="M167" s="275"/>
      <c r="N167" s="270"/>
      <c r="O167" s="273"/>
    </row>
    <row r="168" spans="1:15">
      <c r="G168" s="172"/>
      <c r="H168" s="269" t="s">
        <v>321</v>
      </c>
      <c r="I168" s="284">
        <f>‐77‐!M18</f>
        <v>87</v>
      </c>
      <c r="J168" s="484">
        <f t="shared" si="4"/>
        <v>3.9224526600541029E-2</v>
      </c>
      <c r="N168" s="270"/>
      <c r="O168" s="273"/>
    </row>
    <row r="169" spans="1:15">
      <c r="H169" s="269" t="s">
        <v>12</v>
      </c>
      <c r="I169" s="284">
        <f>‐77‐!M20</f>
        <v>205</v>
      </c>
      <c r="J169" s="484">
        <f t="shared" si="4"/>
        <v>9.242560865644725E-2</v>
      </c>
      <c r="M169" s="275"/>
      <c r="N169" s="270"/>
      <c r="O169" s="273"/>
    </row>
    <row r="170" spans="1:15">
      <c r="H170" s="269" t="s">
        <v>11</v>
      </c>
      <c r="I170" s="284">
        <f>‐77‐!M21</f>
        <v>104</v>
      </c>
      <c r="J170" s="484">
        <f t="shared" si="4"/>
        <v>4.6889089269612265E-2</v>
      </c>
      <c r="N170" s="270"/>
      <c r="O170" s="273"/>
    </row>
    <row r="171" spans="1:15">
      <c r="H171" s="269" t="s">
        <v>379</v>
      </c>
      <c r="I171" s="284">
        <f>‐77‐!M22+‐77‐!M24+‐77‐!M26+‐77‐!M28</f>
        <v>88</v>
      </c>
      <c r="J171" s="484">
        <f t="shared" si="4"/>
        <v>3.9675383228133451E-2</v>
      </c>
      <c r="N171" s="228"/>
      <c r="O171" s="273"/>
    </row>
    <row r="172" spans="1:15">
      <c r="H172" s="269" t="s">
        <v>326</v>
      </c>
      <c r="I172" s="284">
        <f>‐77‐!M29</f>
        <v>29</v>
      </c>
      <c r="J172" s="484">
        <f t="shared" si="4"/>
        <v>1.3074842200180343E-2</v>
      </c>
      <c r="N172" s="270"/>
      <c r="O172" s="273"/>
    </row>
    <row r="173" spans="1:15">
      <c r="H173" s="481" t="s">
        <v>328</v>
      </c>
      <c r="I173" s="485">
        <f>SUM(I161:I172)</f>
        <v>2218</v>
      </c>
      <c r="J173" s="365">
        <f>SUM(J161:J172)</f>
        <v>0.99999999999999978</v>
      </c>
      <c r="K173" s="275"/>
      <c r="N173" s="270"/>
      <c r="O173" s="273"/>
    </row>
    <row r="174" spans="1:15">
      <c r="H174" s="281"/>
      <c r="I174" s="282"/>
      <c r="J174" s="365"/>
      <c r="L174" s="285"/>
      <c r="N174" s="270"/>
      <c r="O174" s="273"/>
    </row>
    <row r="175" spans="1:15">
      <c r="H175" s="286" t="s">
        <v>9</v>
      </c>
      <c r="I175" s="486" t="s">
        <v>466</v>
      </c>
      <c r="J175" s="365"/>
      <c r="K175" s="275"/>
      <c r="L175" s="285"/>
      <c r="N175" s="270"/>
      <c r="O175" s="273"/>
    </row>
    <row r="176" spans="1:15">
      <c r="H176" s="242"/>
      <c r="I176" s="242" t="str">
        <f>‐77‐!U4</f>
        <v>平成22年</v>
      </c>
      <c r="J176" s="365"/>
      <c r="L176" s="285"/>
      <c r="N176" s="270"/>
      <c r="O176" s="273"/>
    </row>
    <row r="177" spans="8:15">
      <c r="H177" s="269" t="s">
        <v>318</v>
      </c>
      <c r="I177" s="480">
        <f>‐77‐!U6</f>
        <v>2656246</v>
      </c>
      <c r="J177" s="365">
        <f>I177/$I$190</f>
        <v>0.49782988014581164</v>
      </c>
      <c r="K177" s="263"/>
      <c r="L177" s="276"/>
      <c r="N177" s="270"/>
      <c r="O177" s="273"/>
    </row>
    <row r="178" spans="8:15">
      <c r="H178" s="272" t="s">
        <v>323</v>
      </c>
      <c r="I178" s="480">
        <f>‐77‐!U7</f>
        <v>1400815</v>
      </c>
      <c r="J178" s="365">
        <f t="shared" ref="J178:J185" si="5">I178/$I$190</f>
        <v>0.26253877222081656</v>
      </c>
      <c r="N178" s="270"/>
      <c r="O178" s="273"/>
    </row>
    <row r="179" spans="8:15">
      <c r="H179" s="269" t="s">
        <v>319</v>
      </c>
      <c r="I179" s="477">
        <f>‐77‐!U8</f>
        <v>5229</v>
      </c>
      <c r="J179" s="365">
        <f t="shared" si="5"/>
        <v>9.8001180737117321E-4</v>
      </c>
      <c r="N179" s="270"/>
      <c r="O179" s="273"/>
    </row>
    <row r="180" spans="8:15">
      <c r="H180" s="269" t="s">
        <v>324</v>
      </c>
      <c r="I180" s="478">
        <f>‐77‐!U10</f>
        <v>30586</v>
      </c>
      <c r="J180" s="365">
        <f t="shared" si="5"/>
        <v>5.7323849952676809E-3</v>
      </c>
      <c r="N180" s="270"/>
      <c r="O180" s="273"/>
    </row>
    <row r="181" spans="8:15">
      <c r="H181" s="269" t="s">
        <v>378</v>
      </c>
      <c r="I181" s="478">
        <f>‐77‐!U12</f>
        <v>177144</v>
      </c>
      <c r="J181" s="365">
        <f t="shared" si="5"/>
        <v>3.3200078715807824E-2</v>
      </c>
      <c r="N181" s="270"/>
      <c r="O181" s="273"/>
    </row>
    <row r="182" spans="8:15">
      <c r="H182" s="269" t="s">
        <v>321</v>
      </c>
      <c r="I182" s="478">
        <f>‐77‐!U18</f>
        <v>319321</v>
      </c>
      <c r="J182" s="365">
        <f t="shared" si="5"/>
        <v>5.9846691593339142E-2</v>
      </c>
      <c r="N182" s="270"/>
      <c r="O182" s="273"/>
    </row>
    <row r="183" spans="8:15">
      <c r="H183" s="269" t="s">
        <v>11</v>
      </c>
      <c r="I183" s="478">
        <f>‐77‐!U21</f>
        <v>117879</v>
      </c>
      <c r="J183" s="365">
        <f t="shared" si="5"/>
        <v>2.2092715976497708E-2</v>
      </c>
      <c r="N183" s="270"/>
      <c r="O183" s="273"/>
    </row>
    <row r="184" spans="8:15">
      <c r="H184" s="269" t="s">
        <v>326</v>
      </c>
      <c r="I184" s="479">
        <f>‐77‐!U29</f>
        <v>26434</v>
      </c>
      <c r="J184" s="365">
        <f t="shared" si="5"/>
        <v>4.9542230093803001E-3</v>
      </c>
      <c r="N184" s="270"/>
      <c r="O184" s="271"/>
    </row>
    <row r="185" spans="8:15">
      <c r="H185" s="269" t="s">
        <v>327</v>
      </c>
      <c r="I185" s="479">
        <f>I190-K187</f>
        <v>601996</v>
      </c>
      <c r="J185" s="365">
        <f t="shared" si="5"/>
        <v>0.11282524153570793</v>
      </c>
      <c r="N185" s="172"/>
      <c r="O185" s="172"/>
    </row>
    <row r="186" spans="8:15">
      <c r="H186" s="269" t="s">
        <v>320</v>
      </c>
      <c r="I186" s="478" t="str">
        <f>‐77‐!U13</f>
        <v>x</v>
      </c>
      <c r="J186" s="366"/>
      <c r="K186" s="367" t="s">
        <v>381</v>
      </c>
    </row>
    <row r="187" spans="8:15">
      <c r="H187" s="269" t="s">
        <v>325</v>
      </c>
      <c r="I187" s="478" t="str">
        <f>‐77‐!U17</f>
        <v>x</v>
      </c>
      <c r="J187" s="366"/>
      <c r="K187" s="483">
        <f>SUM(I177:I184)</f>
        <v>4733654</v>
      </c>
    </row>
    <row r="188" spans="8:15">
      <c r="H188" s="269" t="s">
        <v>12</v>
      </c>
      <c r="I188" s="478" t="str">
        <f>‐77‐!U20</f>
        <v>x</v>
      </c>
      <c r="J188" s="366"/>
    </row>
    <row r="189" spans="8:15">
      <c r="H189" s="269" t="s">
        <v>380</v>
      </c>
      <c r="I189" s="478" t="s">
        <v>467</v>
      </c>
    </row>
    <row r="190" spans="8:15">
      <c r="H190" s="481" t="s">
        <v>328</v>
      </c>
      <c r="I190" s="482">
        <f>‐77‐!U5</f>
        <v>5335650</v>
      </c>
      <c r="J190" s="366"/>
    </row>
    <row r="193" spans="10:10">
      <c r="J193" s="366">
        <f>SUM(J180:J190)</f>
        <v>0.23865133582600057</v>
      </c>
    </row>
  </sheetData>
  <sheetProtection selectLockedCells="1" selectUnlockedCells="1"/>
  <mergeCells count="1">
    <mergeCell ref="A1:F1"/>
  </mergeCells>
  <phoneticPr fontId="18"/>
  <printOptions horizontalCentered="1" verticalCentered="1"/>
  <pageMargins left="0.59055118110236227" right="0.59055118110236227" top="0.59055118110236227" bottom="0.59055118110236227" header="0.39370078740157483" footer="0.39370078740157483"/>
  <pageSetup paperSize="9" scale="83" firstPageNumber="9" orientation="portrait" useFirstPageNumber="1" verticalDpi="300" r:id="rId1"/>
  <headerFooter scaleWithDoc="0" alignWithMargins="0">
    <oddFooter>&amp;C&amp;11－&amp;12&amp;P&amp;11－</oddFooter>
  </headerFooter>
  <rowBreaks count="2" manualBreakCount="2">
    <brk id="67" max="5" man="1"/>
    <brk id="128" max="5" man="1"/>
  </rowBreaks>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AM56"/>
  <sheetViews>
    <sheetView view="pageBreakPreview" topLeftCell="A40" zoomScaleNormal="100" zoomScaleSheetLayoutView="100" workbookViewId="0">
      <selection activeCell="K46" sqref="K46:L46"/>
    </sheetView>
  </sheetViews>
  <sheetFormatPr defaultRowHeight="15" customHeight="1"/>
  <cols>
    <col min="1" max="1" width="10.5703125" style="16" customWidth="1"/>
    <col min="2" max="2" width="7.7109375" style="16" customWidth="1"/>
    <col min="3" max="3" width="8.7109375" style="16" customWidth="1"/>
    <col min="4" max="4" width="4.85546875" style="16" customWidth="1"/>
    <col min="5" max="5" width="5.42578125" style="16" customWidth="1"/>
    <col min="6" max="7" width="7" style="16" hidden="1" customWidth="1"/>
    <col min="8" max="8" width="5.140625" style="16" customWidth="1"/>
    <col min="9" max="9" width="5.5703125" style="16" customWidth="1"/>
    <col min="10" max="10" width="7" style="16" customWidth="1"/>
    <col min="11" max="11" width="8.42578125" style="16" customWidth="1"/>
    <col min="12" max="12" width="5.7109375" style="16" customWidth="1"/>
    <col min="13" max="13" width="9.42578125" style="16" customWidth="1"/>
    <col min="14" max="14" width="5.5703125" style="16" customWidth="1"/>
    <col min="15" max="15" width="7.7109375" style="16" customWidth="1"/>
    <col min="16" max="16" width="5.28515625" style="16" customWidth="1"/>
    <col min="17" max="17" width="7.85546875" style="16" customWidth="1"/>
    <col min="18" max="18" width="6.28515625" style="16" customWidth="1"/>
    <col min="19" max="20" width="7.7109375" style="16" customWidth="1"/>
    <col min="21" max="21" width="8.7109375" style="16" customWidth="1"/>
    <col min="22" max="22" width="5.140625" style="16" customWidth="1"/>
    <col min="23" max="23" width="6.85546875" style="16" customWidth="1"/>
    <col min="24" max="24" width="6.5703125" style="16" customWidth="1"/>
    <col min="25" max="25" width="7" style="16" customWidth="1"/>
    <col min="26" max="27" width="7.140625" style="16" customWidth="1"/>
    <col min="28" max="29" width="6.85546875" style="16" customWidth="1"/>
    <col min="30" max="30" width="7.140625" style="16" customWidth="1"/>
    <col min="31" max="31" width="7.7109375" style="16" customWidth="1"/>
    <col min="32" max="32" width="7.28515625" style="16" customWidth="1"/>
    <col min="33" max="33" width="7.7109375" style="16" customWidth="1"/>
    <col min="34" max="34" width="7" style="16" customWidth="1"/>
    <col min="35" max="35" width="8.7109375" style="16" customWidth="1"/>
    <col min="36" max="36" width="5.7109375" style="16" customWidth="1"/>
    <col min="37" max="37" width="7.5703125" style="16" customWidth="1"/>
    <col min="38" max="38" width="7.7109375" style="16" bestFit="1" customWidth="1"/>
    <col min="39" max="39" width="7.5703125" style="16" customWidth="1"/>
    <col min="40" max="16384" width="9.140625" style="15"/>
  </cols>
  <sheetData>
    <row r="1" spans="1:39" ht="5.0999999999999996" customHeight="1"/>
    <row r="2" spans="1:39" ht="15" customHeight="1" thickBot="1">
      <c r="A2" s="832" t="s">
        <v>420</v>
      </c>
      <c r="B2" s="832"/>
      <c r="C2" s="832"/>
      <c r="D2" s="832"/>
      <c r="E2" s="832"/>
      <c r="F2" s="832"/>
      <c r="G2" s="832"/>
      <c r="H2" s="832"/>
      <c r="I2" s="832"/>
      <c r="J2" s="832"/>
      <c r="K2" s="832"/>
      <c r="L2" s="832"/>
      <c r="AK2" s="4" t="s">
        <v>14</v>
      </c>
      <c r="AM2" s="4" t="s">
        <v>14</v>
      </c>
    </row>
    <row r="3" spans="1:39" ht="14.25" customHeight="1" thickBot="1">
      <c r="A3" s="833" t="s">
        <v>24</v>
      </c>
      <c r="B3" s="834" t="s">
        <v>406</v>
      </c>
      <c r="C3" s="835"/>
      <c r="D3" s="834" t="s">
        <v>494</v>
      </c>
      <c r="E3" s="835"/>
      <c r="F3" s="389"/>
      <c r="G3" s="390"/>
      <c r="H3" s="803" t="s">
        <v>495</v>
      </c>
      <c r="I3" s="804"/>
      <c r="J3" s="804"/>
      <c r="K3" s="804"/>
      <c r="L3" s="804"/>
      <c r="M3" s="805"/>
      <c r="N3" s="803" t="s">
        <v>27</v>
      </c>
      <c r="O3" s="804"/>
      <c r="P3" s="804"/>
      <c r="Q3" s="804"/>
      <c r="R3" s="804"/>
      <c r="S3" s="804"/>
      <c r="T3" s="804"/>
      <c r="U3" s="804"/>
      <c r="V3" s="804"/>
      <c r="W3" s="804"/>
      <c r="X3" s="804"/>
      <c r="Y3" s="804"/>
      <c r="Z3" s="804"/>
      <c r="AA3" s="804"/>
      <c r="AB3" s="804"/>
      <c r="AC3" s="804"/>
      <c r="AD3" s="804"/>
      <c r="AE3" s="804"/>
      <c r="AF3" s="804"/>
      <c r="AG3" s="804"/>
      <c r="AH3" s="804"/>
      <c r="AI3" s="804"/>
      <c r="AJ3" s="804"/>
      <c r="AK3" s="804"/>
      <c r="AL3" s="804"/>
      <c r="AM3" s="837"/>
    </row>
    <row r="4" spans="1:39" ht="28.5" customHeight="1" thickBot="1">
      <c r="A4" s="833"/>
      <c r="B4" s="835"/>
      <c r="C4" s="835"/>
      <c r="D4" s="835"/>
      <c r="E4" s="835"/>
      <c r="F4" s="802" t="s">
        <v>25</v>
      </c>
      <c r="G4" s="802"/>
      <c r="H4" s="801" t="s">
        <v>407</v>
      </c>
      <c r="I4" s="802"/>
      <c r="J4" s="801" t="s">
        <v>496</v>
      </c>
      <c r="K4" s="802"/>
      <c r="L4" s="836" t="s">
        <v>497</v>
      </c>
      <c r="M4" s="776"/>
      <c r="N4" s="806" t="s">
        <v>408</v>
      </c>
      <c r="O4" s="817"/>
      <c r="P4" s="806" t="s">
        <v>413</v>
      </c>
      <c r="Q4" s="817"/>
      <c r="R4" s="806" t="s">
        <v>409</v>
      </c>
      <c r="S4" s="817"/>
      <c r="T4" s="806" t="s">
        <v>410</v>
      </c>
      <c r="U4" s="817"/>
      <c r="V4" s="806" t="s">
        <v>411</v>
      </c>
      <c r="W4" s="817"/>
      <c r="X4" s="806" t="s">
        <v>412</v>
      </c>
      <c r="Y4" s="807"/>
      <c r="Z4" s="806" t="s">
        <v>414</v>
      </c>
      <c r="AA4" s="807"/>
      <c r="AB4" s="806" t="s">
        <v>415</v>
      </c>
      <c r="AC4" s="807"/>
      <c r="AD4" s="806" t="s">
        <v>416</v>
      </c>
      <c r="AE4" s="807"/>
      <c r="AF4" s="806" t="s">
        <v>417</v>
      </c>
      <c r="AG4" s="807"/>
      <c r="AH4" s="816" t="s">
        <v>498</v>
      </c>
      <c r="AI4" s="816"/>
      <c r="AJ4" s="810" t="s">
        <v>418</v>
      </c>
      <c r="AK4" s="811"/>
      <c r="AL4" s="810" t="s">
        <v>419</v>
      </c>
      <c r="AM4" s="811"/>
    </row>
    <row r="5" spans="1:39" ht="28.5" customHeight="1" thickBot="1">
      <c r="A5" s="833"/>
      <c r="B5" s="835"/>
      <c r="C5" s="835"/>
      <c r="D5" s="835"/>
      <c r="E5" s="835"/>
      <c r="F5" s="802"/>
      <c r="G5" s="802"/>
      <c r="H5" s="802"/>
      <c r="I5" s="802"/>
      <c r="J5" s="802"/>
      <c r="K5" s="802"/>
      <c r="L5" s="776"/>
      <c r="M5" s="776"/>
      <c r="N5" s="818"/>
      <c r="O5" s="754"/>
      <c r="P5" s="818"/>
      <c r="Q5" s="754"/>
      <c r="R5" s="818"/>
      <c r="S5" s="754"/>
      <c r="T5" s="818"/>
      <c r="U5" s="754"/>
      <c r="V5" s="818"/>
      <c r="W5" s="754"/>
      <c r="X5" s="808"/>
      <c r="Y5" s="809"/>
      <c r="Z5" s="808"/>
      <c r="AA5" s="809"/>
      <c r="AB5" s="808"/>
      <c r="AC5" s="809"/>
      <c r="AD5" s="808"/>
      <c r="AE5" s="809"/>
      <c r="AF5" s="808"/>
      <c r="AG5" s="809"/>
      <c r="AH5" s="816"/>
      <c r="AI5" s="816"/>
      <c r="AJ5" s="811"/>
      <c r="AK5" s="811"/>
      <c r="AL5" s="811"/>
      <c r="AM5" s="811"/>
    </row>
    <row r="6" spans="1:39" ht="15" customHeight="1">
      <c r="A6" s="833"/>
      <c r="B6" s="185" t="s">
        <v>16</v>
      </c>
      <c r="C6" s="186" t="s">
        <v>30</v>
      </c>
      <c r="D6" s="185" t="s">
        <v>16</v>
      </c>
      <c r="E6" s="185" t="s">
        <v>30</v>
      </c>
      <c r="F6" s="185" t="s">
        <v>16</v>
      </c>
      <c r="G6" s="185" t="s">
        <v>30</v>
      </c>
      <c r="H6" s="185" t="s">
        <v>16</v>
      </c>
      <c r="I6" s="185" t="s">
        <v>30</v>
      </c>
      <c r="J6" s="185" t="s">
        <v>16</v>
      </c>
      <c r="K6" s="185" t="s">
        <v>30</v>
      </c>
      <c r="L6" s="185" t="s">
        <v>16</v>
      </c>
      <c r="M6" s="185" t="s">
        <v>30</v>
      </c>
      <c r="N6" s="185" t="s">
        <v>16</v>
      </c>
      <c r="O6" s="185" t="s">
        <v>30</v>
      </c>
      <c r="P6" s="185" t="s">
        <v>16</v>
      </c>
      <c r="Q6" s="185" t="s">
        <v>30</v>
      </c>
      <c r="R6" s="185" t="s">
        <v>16</v>
      </c>
      <c r="S6" s="185" t="s">
        <v>30</v>
      </c>
      <c r="T6" s="185" t="s">
        <v>16</v>
      </c>
      <c r="U6" s="720" t="s">
        <v>30</v>
      </c>
      <c r="V6" s="719" t="s">
        <v>16</v>
      </c>
      <c r="W6" s="185" t="s">
        <v>30</v>
      </c>
      <c r="X6" s="185" t="s">
        <v>16</v>
      </c>
      <c r="Y6" s="185" t="s">
        <v>30</v>
      </c>
      <c r="Z6" s="185" t="s">
        <v>16</v>
      </c>
      <c r="AA6" s="185" t="s">
        <v>30</v>
      </c>
      <c r="AB6" s="185" t="s">
        <v>16</v>
      </c>
      <c r="AC6" s="185" t="s">
        <v>30</v>
      </c>
      <c r="AD6" s="185" t="s">
        <v>16</v>
      </c>
      <c r="AE6" s="185" t="s">
        <v>30</v>
      </c>
      <c r="AF6" s="185" t="s">
        <v>16</v>
      </c>
      <c r="AG6" s="185" t="s">
        <v>30</v>
      </c>
      <c r="AH6" s="185" t="s">
        <v>16</v>
      </c>
      <c r="AI6" s="185" t="s">
        <v>30</v>
      </c>
      <c r="AJ6" s="185" t="s">
        <v>499</v>
      </c>
      <c r="AK6" s="187" t="s">
        <v>30</v>
      </c>
      <c r="AL6" s="185" t="s">
        <v>499</v>
      </c>
      <c r="AM6" s="187" t="s">
        <v>30</v>
      </c>
    </row>
    <row r="7" spans="1:39" s="392" customFormat="1" ht="22.5" customHeight="1">
      <c r="A7" s="199" t="s">
        <v>500</v>
      </c>
      <c r="B7" s="374">
        <f t="shared" ref="B7:M7" si="0">SUM(B8:B27)</f>
        <v>4840</v>
      </c>
      <c r="C7" s="388">
        <f t="shared" si="0"/>
        <v>53339</v>
      </c>
      <c r="D7" s="388">
        <f t="shared" si="0"/>
        <v>3</v>
      </c>
      <c r="E7" s="388">
        <f t="shared" si="0"/>
        <v>31</v>
      </c>
      <c r="F7" s="388">
        <f t="shared" si="0"/>
        <v>517</v>
      </c>
      <c r="G7" s="388">
        <f t="shared" si="0"/>
        <v>7486</v>
      </c>
      <c r="H7" s="388">
        <f t="shared" si="0"/>
        <v>3</v>
      </c>
      <c r="I7" s="388">
        <f t="shared" si="0"/>
        <v>18</v>
      </c>
      <c r="J7" s="388">
        <f t="shared" si="0"/>
        <v>353</v>
      </c>
      <c r="K7" s="388">
        <f t="shared" si="0"/>
        <v>4139</v>
      </c>
      <c r="L7" s="388">
        <f t="shared" si="0"/>
        <v>161</v>
      </c>
      <c r="M7" s="388">
        <f t="shared" si="0"/>
        <v>3329</v>
      </c>
      <c r="N7" s="388">
        <f>SUM(N8:N27)</f>
        <v>4</v>
      </c>
      <c r="O7" s="388">
        <f>SUM(O8:O27)</f>
        <v>1076</v>
      </c>
      <c r="P7" s="388">
        <f t="shared" ref="P7:AM7" si="1">SUM(P8:P27)</f>
        <v>88</v>
      </c>
      <c r="Q7" s="388">
        <f t="shared" si="1"/>
        <v>3042</v>
      </c>
      <c r="R7" s="388">
        <f t="shared" si="1"/>
        <v>104</v>
      </c>
      <c r="S7" s="388">
        <f t="shared" si="1"/>
        <v>3108</v>
      </c>
      <c r="T7" s="388">
        <f t="shared" si="1"/>
        <v>1152</v>
      </c>
      <c r="U7" s="388">
        <f t="shared" si="1"/>
        <v>14204</v>
      </c>
      <c r="V7" s="388">
        <f t="shared" si="1"/>
        <v>81</v>
      </c>
      <c r="W7" s="388">
        <f t="shared" si="1"/>
        <v>981</v>
      </c>
      <c r="X7" s="388">
        <f t="shared" si="1"/>
        <v>628</v>
      </c>
      <c r="Y7" s="388">
        <f t="shared" si="1"/>
        <v>1725</v>
      </c>
      <c r="Z7" s="388">
        <f t="shared" si="1"/>
        <v>248</v>
      </c>
      <c r="AA7" s="388">
        <f t="shared" si="1"/>
        <v>1873</v>
      </c>
      <c r="AB7" s="388">
        <f t="shared" si="1"/>
        <v>662</v>
      </c>
      <c r="AC7" s="388">
        <f t="shared" si="1"/>
        <v>3681</v>
      </c>
      <c r="AD7" s="388">
        <f t="shared" si="1"/>
        <v>407</v>
      </c>
      <c r="AE7" s="388">
        <f t="shared" si="1"/>
        <v>2161</v>
      </c>
      <c r="AF7" s="388">
        <f t="shared" si="1"/>
        <v>209</v>
      </c>
      <c r="AG7" s="388">
        <f t="shared" si="1"/>
        <v>1260</v>
      </c>
      <c r="AH7" s="388">
        <f t="shared" si="1"/>
        <v>371</v>
      </c>
      <c r="AI7" s="388">
        <f t="shared" si="1"/>
        <v>7177</v>
      </c>
      <c r="AJ7" s="388">
        <f t="shared" si="1"/>
        <v>22</v>
      </c>
      <c r="AK7" s="388">
        <f t="shared" si="1"/>
        <v>198</v>
      </c>
      <c r="AL7" s="388">
        <f t="shared" si="1"/>
        <v>344</v>
      </c>
      <c r="AM7" s="375">
        <f t="shared" si="1"/>
        <v>5336</v>
      </c>
    </row>
    <row r="8" spans="1:39" s="189" customFormat="1" ht="22.5" customHeight="1">
      <c r="A8" s="541" t="s">
        <v>501</v>
      </c>
      <c r="B8" s="190">
        <v>206</v>
      </c>
      <c r="C8" s="191">
        <v>1485</v>
      </c>
      <c r="D8" s="191">
        <v>1</v>
      </c>
      <c r="E8" s="191">
        <v>3</v>
      </c>
      <c r="F8" s="191">
        <f>+H8+J8+L8</f>
        <v>24</v>
      </c>
      <c r="G8" s="191">
        <f>+I8+K8+M8</f>
        <v>141</v>
      </c>
      <c r="H8" s="191">
        <v>0</v>
      </c>
      <c r="I8" s="191">
        <v>0</v>
      </c>
      <c r="J8" s="191">
        <v>20</v>
      </c>
      <c r="K8" s="191">
        <v>125</v>
      </c>
      <c r="L8" s="191">
        <v>4</v>
      </c>
      <c r="M8" s="191">
        <v>16</v>
      </c>
      <c r="N8" s="191">
        <v>0</v>
      </c>
      <c r="O8" s="191">
        <v>0</v>
      </c>
      <c r="P8" s="41">
        <v>3</v>
      </c>
      <c r="Q8" s="41">
        <v>14</v>
      </c>
      <c r="R8" s="41">
        <v>3</v>
      </c>
      <c r="S8" s="41">
        <v>190</v>
      </c>
      <c r="T8" s="41">
        <v>39</v>
      </c>
      <c r="U8" s="41">
        <v>466</v>
      </c>
      <c r="V8" s="41">
        <v>0</v>
      </c>
      <c r="W8" s="41">
        <v>0</v>
      </c>
      <c r="X8" s="41">
        <v>42</v>
      </c>
      <c r="Y8" s="41">
        <v>62</v>
      </c>
      <c r="Z8" s="41">
        <v>10</v>
      </c>
      <c r="AA8" s="41">
        <v>50</v>
      </c>
      <c r="AB8" s="41">
        <v>19</v>
      </c>
      <c r="AC8" s="41">
        <v>98</v>
      </c>
      <c r="AD8" s="41">
        <v>16</v>
      </c>
      <c r="AE8" s="41">
        <v>93</v>
      </c>
      <c r="AF8" s="41">
        <v>13</v>
      </c>
      <c r="AG8" s="41">
        <v>28</v>
      </c>
      <c r="AH8" s="41">
        <v>20</v>
      </c>
      <c r="AI8" s="41">
        <v>191</v>
      </c>
      <c r="AJ8" s="41">
        <v>1</v>
      </c>
      <c r="AK8" s="41">
        <v>52</v>
      </c>
      <c r="AL8" s="41">
        <v>15</v>
      </c>
      <c r="AM8" s="192">
        <v>97</v>
      </c>
    </row>
    <row r="9" spans="1:39" s="189" customFormat="1" ht="22.5" customHeight="1">
      <c r="A9" s="541" t="s">
        <v>502</v>
      </c>
      <c r="B9" s="190">
        <v>182</v>
      </c>
      <c r="C9" s="191">
        <v>812</v>
      </c>
      <c r="D9" s="191">
        <v>0</v>
      </c>
      <c r="E9" s="191">
        <v>0</v>
      </c>
      <c r="F9" s="191">
        <f t="shared" ref="F9:G26" si="2">+H9+J9+L9</f>
        <v>27</v>
      </c>
      <c r="G9" s="191">
        <f t="shared" si="2"/>
        <v>195</v>
      </c>
      <c r="H9" s="191">
        <v>0</v>
      </c>
      <c r="I9" s="191">
        <v>0</v>
      </c>
      <c r="J9" s="191">
        <v>19</v>
      </c>
      <c r="K9" s="191">
        <v>148</v>
      </c>
      <c r="L9" s="191">
        <v>8</v>
      </c>
      <c r="M9" s="191">
        <v>47</v>
      </c>
      <c r="N9" s="191">
        <v>0</v>
      </c>
      <c r="O9" s="191">
        <v>0</v>
      </c>
      <c r="P9" s="41">
        <v>6</v>
      </c>
      <c r="Q9" s="41">
        <v>42</v>
      </c>
      <c r="R9" s="41">
        <v>5</v>
      </c>
      <c r="S9" s="41">
        <v>5</v>
      </c>
      <c r="T9" s="41">
        <v>29</v>
      </c>
      <c r="U9" s="41">
        <v>79</v>
      </c>
      <c r="V9" s="41">
        <v>4</v>
      </c>
      <c r="W9" s="41">
        <v>53</v>
      </c>
      <c r="X9" s="41">
        <v>25</v>
      </c>
      <c r="Y9" s="41">
        <v>39</v>
      </c>
      <c r="Z9" s="41">
        <v>15</v>
      </c>
      <c r="AA9" s="41">
        <v>61</v>
      </c>
      <c r="AB9" s="41">
        <v>27</v>
      </c>
      <c r="AC9" s="41">
        <v>74</v>
      </c>
      <c r="AD9" s="41">
        <v>11</v>
      </c>
      <c r="AE9" s="41">
        <v>16</v>
      </c>
      <c r="AF9" s="41">
        <v>11</v>
      </c>
      <c r="AG9" s="41">
        <v>23</v>
      </c>
      <c r="AH9" s="41">
        <v>12</v>
      </c>
      <c r="AI9" s="41">
        <v>104</v>
      </c>
      <c r="AJ9" s="41">
        <v>1</v>
      </c>
      <c r="AK9" s="41">
        <v>47</v>
      </c>
      <c r="AL9" s="41">
        <v>9</v>
      </c>
      <c r="AM9" s="192">
        <v>74</v>
      </c>
    </row>
    <row r="10" spans="1:39" s="189" customFormat="1" ht="22.5" customHeight="1">
      <c r="A10" s="541" t="s">
        <v>289</v>
      </c>
      <c r="B10" s="190">
        <v>429</v>
      </c>
      <c r="C10" s="191">
        <v>4604</v>
      </c>
      <c r="D10" s="191">
        <v>0</v>
      </c>
      <c r="E10" s="191">
        <v>0</v>
      </c>
      <c r="F10" s="191">
        <f t="shared" si="2"/>
        <v>45</v>
      </c>
      <c r="G10" s="191">
        <f t="shared" si="2"/>
        <v>478</v>
      </c>
      <c r="H10" s="191">
        <v>0</v>
      </c>
      <c r="I10" s="191">
        <v>0</v>
      </c>
      <c r="J10" s="191">
        <v>33</v>
      </c>
      <c r="K10" s="191">
        <v>367</v>
      </c>
      <c r="L10" s="191">
        <v>12</v>
      </c>
      <c r="M10" s="191">
        <v>111</v>
      </c>
      <c r="N10" s="191">
        <v>0</v>
      </c>
      <c r="O10" s="191">
        <v>0</v>
      </c>
      <c r="P10" s="41">
        <v>6</v>
      </c>
      <c r="Q10" s="41">
        <v>102</v>
      </c>
      <c r="R10" s="41">
        <v>4</v>
      </c>
      <c r="S10" s="41">
        <v>124</v>
      </c>
      <c r="T10" s="41">
        <v>95</v>
      </c>
      <c r="U10" s="41">
        <v>837</v>
      </c>
      <c r="V10" s="41">
        <v>7</v>
      </c>
      <c r="W10" s="41">
        <v>35</v>
      </c>
      <c r="X10" s="41">
        <v>61</v>
      </c>
      <c r="Y10" s="41">
        <v>183</v>
      </c>
      <c r="Z10" s="41">
        <v>30</v>
      </c>
      <c r="AA10" s="41">
        <v>251</v>
      </c>
      <c r="AB10" s="41">
        <v>51</v>
      </c>
      <c r="AC10" s="41">
        <v>527</v>
      </c>
      <c r="AD10" s="41">
        <v>43</v>
      </c>
      <c r="AE10" s="41">
        <v>185</v>
      </c>
      <c r="AF10" s="41">
        <v>18</v>
      </c>
      <c r="AG10" s="41">
        <v>145</v>
      </c>
      <c r="AH10" s="41">
        <v>46</v>
      </c>
      <c r="AI10" s="41">
        <v>1575</v>
      </c>
      <c r="AJ10" s="41">
        <v>2</v>
      </c>
      <c r="AK10" s="41">
        <v>9</v>
      </c>
      <c r="AL10" s="41">
        <v>21</v>
      </c>
      <c r="AM10" s="192">
        <v>153</v>
      </c>
    </row>
    <row r="11" spans="1:39" s="189" customFormat="1" ht="22.5" customHeight="1">
      <c r="A11" s="541" t="s">
        <v>503</v>
      </c>
      <c r="B11" s="190">
        <v>565</v>
      </c>
      <c r="C11" s="191">
        <v>9421</v>
      </c>
      <c r="D11" s="191">
        <v>2</v>
      </c>
      <c r="E11" s="191">
        <v>28</v>
      </c>
      <c r="F11" s="191">
        <f t="shared" si="2"/>
        <v>68</v>
      </c>
      <c r="G11" s="191">
        <f t="shared" si="2"/>
        <v>1340</v>
      </c>
      <c r="H11" s="191">
        <v>0</v>
      </c>
      <c r="I11" s="191">
        <v>0</v>
      </c>
      <c r="J11" s="191">
        <v>49</v>
      </c>
      <c r="K11" s="191">
        <v>1012</v>
      </c>
      <c r="L11" s="191">
        <v>19</v>
      </c>
      <c r="M11" s="191">
        <v>328</v>
      </c>
      <c r="N11" s="191">
        <v>4</v>
      </c>
      <c r="O11" s="41">
        <v>1076</v>
      </c>
      <c r="P11" s="41">
        <v>13</v>
      </c>
      <c r="Q11" s="41">
        <v>293</v>
      </c>
      <c r="R11" s="41">
        <v>7</v>
      </c>
      <c r="S11" s="41">
        <v>141</v>
      </c>
      <c r="T11" s="41">
        <v>145</v>
      </c>
      <c r="U11" s="41">
        <v>2150</v>
      </c>
      <c r="V11" s="41">
        <v>12</v>
      </c>
      <c r="W11" s="41">
        <v>254</v>
      </c>
      <c r="X11" s="41">
        <v>39</v>
      </c>
      <c r="Y11" s="41">
        <v>306</v>
      </c>
      <c r="Z11" s="41">
        <v>33</v>
      </c>
      <c r="AA11" s="41">
        <v>240</v>
      </c>
      <c r="AB11" s="41">
        <v>81</v>
      </c>
      <c r="AC11" s="41">
        <v>568</v>
      </c>
      <c r="AD11" s="41">
        <v>44</v>
      </c>
      <c r="AE11" s="41">
        <v>261</v>
      </c>
      <c r="AF11" s="41">
        <v>22</v>
      </c>
      <c r="AG11" s="41">
        <v>171</v>
      </c>
      <c r="AH11" s="41">
        <v>41</v>
      </c>
      <c r="AI11" s="41">
        <v>1071</v>
      </c>
      <c r="AJ11" s="41">
        <v>3</v>
      </c>
      <c r="AK11" s="41">
        <v>25</v>
      </c>
      <c r="AL11" s="41">
        <v>51</v>
      </c>
      <c r="AM11" s="192">
        <v>1497</v>
      </c>
    </row>
    <row r="12" spans="1:39" s="189" customFormat="1" ht="22.5" customHeight="1">
      <c r="A12" s="541" t="s">
        <v>504</v>
      </c>
      <c r="B12" s="190">
        <v>254</v>
      </c>
      <c r="C12" s="191">
        <v>3100</v>
      </c>
      <c r="D12" s="191">
        <v>0</v>
      </c>
      <c r="E12" s="191">
        <v>0</v>
      </c>
      <c r="F12" s="191">
        <f t="shared" si="2"/>
        <v>31</v>
      </c>
      <c r="G12" s="191">
        <f t="shared" si="2"/>
        <v>571</v>
      </c>
      <c r="H12" s="191">
        <v>0</v>
      </c>
      <c r="I12" s="191">
        <v>0</v>
      </c>
      <c r="J12" s="191">
        <v>17</v>
      </c>
      <c r="K12" s="191">
        <v>181</v>
      </c>
      <c r="L12" s="191">
        <v>14</v>
      </c>
      <c r="M12" s="191">
        <v>390</v>
      </c>
      <c r="N12" s="191">
        <v>0</v>
      </c>
      <c r="O12" s="191">
        <v>0</v>
      </c>
      <c r="P12" s="41">
        <v>5</v>
      </c>
      <c r="Q12" s="41">
        <v>80</v>
      </c>
      <c r="R12" s="41">
        <v>2</v>
      </c>
      <c r="S12" s="41">
        <v>76</v>
      </c>
      <c r="T12" s="41">
        <v>58</v>
      </c>
      <c r="U12" s="41">
        <v>1020</v>
      </c>
      <c r="V12" s="41">
        <v>11</v>
      </c>
      <c r="W12" s="41">
        <v>154</v>
      </c>
      <c r="X12" s="41">
        <v>11</v>
      </c>
      <c r="Y12" s="41">
        <v>44</v>
      </c>
      <c r="Z12" s="41">
        <v>21</v>
      </c>
      <c r="AA12" s="41">
        <v>149</v>
      </c>
      <c r="AB12" s="41">
        <v>35</v>
      </c>
      <c r="AC12" s="41">
        <v>220</v>
      </c>
      <c r="AD12" s="41">
        <v>15</v>
      </c>
      <c r="AE12" s="41">
        <v>117</v>
      </c>
      <c r="AF12" s="41">
        <v>14</v>
      </c>
      <c r="AG12" s="41">
        <v>60</v>
      </c>
      <c r="AH12" s="41">
        <v>15</v>
      </c>
      <c r="AI12" s="41">
        <v>192</v>
      </c>
      <c r="AJ12" s="41">
        <v>0</v>
      </c>
      <c r="AK12" s="41">
        <v>0</v>
      </c>
      <c r="AL12" s="41">
        <v>36</v>
      </c>
      <c r="AM12" s="192">
        <v>417</v>
      </c>
    </row>
    <row r="13" spans="1:39" s="189" customFormat="1" ht="22.5" customHeight="1">
      <c r="A13" s="541" t="s">
        <v>505</v>
      </c>
      <c r="B13" s="190">
        <v>429</v>
      </c>
      <c r="C13" s="191">
        <v>5455</v>
      </c>
      <c r="D13" s="191">
        <v>0</v>
      </c>
      <c r="E13" s="191">
        <v>0</v>
      </c>
      <c r="F13" s="191">
        <f t="shared" si="2"/>
        <v>26</v>
      </c>
      <c r="G13" s="191">
        <f t="shared" si="2"/>
        <v>404</v>
      </c>
      <c r="H13" s="191">
        <v>0</v>
      </c>
      <c r="I13" s="191">
        <v>0</v>
      </c>
      <c r="J13" s="191">
        <v>19</v>
      </c>
      <c r="K13" s="191">
        <v>244</v>
      </c>
      <c r="L13" s="191">
        <v>7</v>
      </c>
      <c r="M13" s="191">
        <v>160</v>
      </c>
      <c r="N13" s="191">
        <v>0</v>
      </c>
      <c r="O13" s="191">
        <v>0</v>
      </c>
      <c r="P13" s="41">
        <v>10</v>
      </c>
      <c r="Q13" s="41">
        <v>1542</v>
      </c>
      <c r="R13" s="41">
        <v>11</v>
      </c>
      <c r="S13" s="41">
        <v>208</v>
      </c>
      <c r="T13" s="41">
        <v>111</v>
      </c>
      <c r="U13" s="41">
        <v>1258</v>
      </c>
      <c r="V13" s="41">
        <v>9</v>
      </c>
      <c r="W13" s="41">
        <v>107</v>
      </c>
      <c r="X13" s="41">
        <v>51</v>
      </c>
      <c r="Y13" s="41">
        <v>150</v>
      </c>
      <c r="Z13" s="41">
        <v>20</v>
      </c>
      <c r="AA13" s="41">
        <v>201</v>
      </c>
      <c r="AB13" s="41">
        <v>69</v>
      </c>
      <c r="AC13" s="41">
        <v>395</v>
      </c>
      <c r="AD13" s="41">
        <v>56</v>
      </c>
      <c r="AE13" s="41">
        <v>344</v>
      </c>
      <c r="AF13" s="41">
        <v>23</v>
      </c>
      <c r="AG13" s="41">
        <v>193</v>
      </c>
      <c r="AH13" s="41">
        <v>23</v>
      </c>
      <c r="AI13" s="41">
        <v>476</v>
      </c>
      <c r="AJ13" s="41">
        <v>3</v>
      </c>
      <c r="AK13" s="41">
        <v>13</v>
      </c>
      <c r="AL13" s="41">
        <v>17</v>
      </c>
      <c r="AM13" s="192">
        <v>164</v>
      </c>
    </row>
    <row r="14" spans="1:39" s="189" customFormat="1" ht="22.5" customHeight="1">
      <c r="A14" s="541" t="s">
        <v>506</v>
      </c>
      <c r="B14" s="190">
        <v>341</v>
      </c>
      <c r="C14" s="191">
        <v>1767</v>
      </c>
      <c r="D14" s="191">
        <v>0</v>
      </c>
      <c r="E14" s="191">
        <v>0</v>
      </c>
      <c r="F14" s="191">
        <f t="shared" si="2"/>
        <v>13</v>
      </c>
      <c r="G14" s="191">
        <f t="shared" si="2"/>
        <v>91</v>
      </c>
      <c r="H14" s="191">
        <v>0</v>
      </c>
      <c r="I14" s="191">
        <v>0</v>
      </c>
      <c r="J14" s="191">
        <v>10</v>
      </c>
      <c r="K14" s="191">
        <v>64</v>
      </c>
      <c r="L14" s="191">
        <v>3</v>
      </c>
      <c r="M14" s="191">
        <v>27</v>
      </c>
      <c r="N14" s="191">
        <v>0</v>
      </c>
      <c r="O14" s="191">
        <v>0</v>
      </c>
      <c r="P14" s="41">
        <v>4</v>
      </c>
      <c r="Q14" s="41">
        <v>28</v>
      </c>
      <c r="R14" s="41">
        <v>4</v>
      </c>
      <c r="S14" s="41">
        <v>326</v>
      </c>
      <c r="T14" s="41">
        <v>45</v>
      </c>
      <c r="U14" s="41">
        <v>134</v>
      </c>
      <c r="V14" s="41">
        <v>7</v>
      </c>
      <c r="W14" s="41">
        <v>75</v>
      </c>
      <c r="X14" s="41">
        <v>30</v>
      </c>
      <c r="Y14" s="41">
        <v>130</v>
      </c>
      <c r="Z14" s="41">
        <v>13</v>
      </c>
      <c r="AA14" s="41">
        <v>86</v>
      </c>
      <c r="AB14" s="41">
        <v>147</v>
      </c>
      <c r="AC14" s="41">
        <v>402</v>
      </c>
      <c r="AD14" s="41">
        <v>34</v>
      </c>
      <c r="AE14" s="41">
        <v>128</v>
      </c>
      <c r="AF14" s="41">
        <v>13</v>
      </c>
      <c r="AG14" s="41">
        <v>40</v>
      </c>
      <c r="AH14" s="41">
        <v>17</v>
      </c>
      <c r="AI14" s="41">
        <v>154</v>
      </c>
      <c r="AJ14" s="41">
        <v>1</v>
      </c>
      <c r="AK14" s="41">
        <v>5</v>
      </c>
      <c r="AL14" s="41">
        <v>13</v>
      </c>
      <c r="AM14" s="192">
        <v>168</v>
      </c>
    </row>
    <row r="15" spans="1:39" s="189" customFormat="1" ht="22.5" customHeight="1">
      <c r="A15" s="541" t="s">
        <v>507</v>
      </c>
      <c r="B15" s="190">
        <v>424</v>
      </c>
      <c r="C15" s="191">
        <v>2551</v>
      </c>
      <c r="D15" s="191">
        <v>0</v>
      </c>
      <c r="E15" s="191">
        <v>0</v>
      </c>
      <c r="F15" s="191">
        <f t="shared" si="2"/>
        <v>38</v>
      </c>
      <c r="G15" s="191">
        <f t="shared" si="2"/>
        <v>327</v>
      </c>
      <c r="H15" s="191">
        <v>0</v>
      </c>
      <c r="I15" s="191">
        <v>0</v>
      </c>
      <c r="J15" s="191">
        <v>25</v>
      </c>
      <c r="K15" s="191">
        <v>152</v>
      </c>
      <c r="L15" s="191">
        <v>13</v>
      </c>
      <c r="M15" s="191">
        <v>175</v>
      </c>
      <c r="N15" s="191">
        <v>0</v>
      </c>
      <c r="O15" s="191">
        <v>0</v>
      </c>
      <c r="P15" s="41">
        <v>9</v>
      </c>
      <c r="Q15" s="41">
        <v>75</v>
      </c>
      <c r="R15" s="41">
        <v>4</v>
      </c>
      <c r="S15" s="41">
        <v>127</v>
      </c>
      <c r="T15" s="41">
        <v>91</v>
      </c>
      <c r="U15" s="41">
        <v>631</v>
      </c>
      <c r="V15" s="41">
        <v>5</v>
      </c>
      <c r="W15" s="41">
        <v>44</v>
      </c>
      <c r="X15" s="41">
        <v>98</v>
      </c>
      <c r="Y15" s="41">
        <v>185</v>
      </c>
      <c r="Z15" s="41">
        <v>25</v>
      </c>
      <c r="AA15" s="41">
        <v>157</v>
      </c>
      <c r="AB15" s="41">
        <v>24</v>
      </c>
      <c r="AC15" s="41">
        <v>120</v>
      </c>
      <c r="AD15" s="41">
        <v>52</v>
      </c>
      <c r="AE15" s="41">
        <v>162</v>
      </c>
      <c r="AF15" s="41">
        <v>21</v>
      </c>
      <c r="AG15" s="41">
        <v>131</v>
      </c>
      <c r="AH15" s="41">
        <v>41</v>
      </c>
      <c r="AI15" s="41">
        <v>525</v>
      </c>
      <c r="AJ15" s="41">
        <v>2</v>
      </c>
      <c r="AK15" s="41">
        <v>10</v>
      </c>
      <c r="AL15" s="41">
        <v>14</v>
      </c>
      <c r="AM15" s="192">
        <v>57</v>
      </c>
    </row>
    <row r="16" spans="1:39" s="189" customFormat="1" ht="22.5" customHeight="1">
      <c r="A16" s="541" t="s">
        <v>508</v>
      </c>
      <c r="B16" s="190">
        <v>121</v>
      </c>
      <c r="C16" s="191">
        <v>727</v>
      </c>
      <c r="D16" s="191">
        <v>0</v>
      </c>
      <c r="E16" s="191">
        <v>0</v>
      </c>
      <c r="F16" s="191">
        <f t="shared" si="2"/>
        <v>13</v>
      </c>
      <c r="G16" s="191">
        <f t="shared" si="2"/>
        <v>91</v>
      </c>
      <c r="H16" s="191">
        <v>0</v>
      </c>
      <c r="I16" s="191">
        <v>0</v>
      </c>
      <c r="J16" s="191">
        <v>5</v>
      </c>
      <c r="K16" s="191">
        <v>44</v>
      </c>
      <c r="L16" s="191">
        <v>8</v>
      </c>
      <c r="M16" s="191">
        <v>47</v>
      </c>
      <c r="N16" s="191">
        <v>0</v>
      </c>
      <c r="O16" s="191">
        <v>0</v>
      </c>
      <c r="P16" s="41">
        <v>3</v>
      </c>
      <c r="Q16" s="41">
        <v>11</v>
      </c>
      <c r="R16" s="41">
        <v>2</v>
      </c>
      <c r="S16" s="41">
        <v>28</v>
      </c>
      <c r="T16" s="41">
        <v>33</v>
      </c>
      <c r="U16" s="41">
        <v>261</v>
      </c>
      <c r="V16" s="41">
        <v>1</v>
      </c>
      <c r="W16" s="41">
        <v>12</v>
      </c>
      <c r="X16" s="41">
        <v>22</v>
      </c>
      <c r="Y16" s="41">
        <v>47</v>
      </c>
      <c r="Z16" s="41">
        <v>4</v>
      </c>
      <c r="AA16" s="41">
        <v>32</v>
      </c>
      <c r="AB16" s="41">
        <v>13</v>
      </c>
      <c r="AC16" s="41">
        <v>37</v>
      </c>
      <c r="AD16" s="41">
        <v>5</v>
      </c>
      <c r="AE16" s="41">
        <v>6</v>
      </c>
      <c r="AF16" s="41">
        <v>5</v>
      </c>
      <c r="AG16" s="41">
        <v>35</v>
      </c>
      <c r="AH16" s="41">
        <v>10</v>
      </c>
      <c r="AI16" s="41">
        <v>87</v>
      </c>
      <c r="AJ16" s="41">
        <v>0</v>
      </c>
      <c r="AK16" s="41">
        <v>0</v>
      </c>
      <c r="AL16" s="41">
        <v>10</v>
      </c>
      <c r="AM16" s="192">
        <v>80</v>
      </c>
    </row>
    <row r="17" spans="1:39" s="189" customFormat="1" ht="22.5" customHeight="1">
      <c r="A17" s="541" t="s">
        <v>509</v>
      </c>
      <c r="B17" s="190">
        <v>4</v>
      </c>
      <c r="C17" s="191">
        <v>145</v>
      </c>
      <c r="D17" s="191">
        <v>0</v>
      </c>
      <c r="E17" s="191">
        <v>0</v>
      </c>
      <c r="F17" s="191">
        <f t="shared" si="2"/>
        <v>0</v>
      </c>
      <c r="G17" s="191">
        <f t="shared" si="2"/>
        <v>0</v>
      </c>
      <c r="H17" s="191">
        <v>0</v>
      </c>
      <c r="I17" s="191">
        <v>0</v>
      </c>
      <c r="J17" s="191">
        <v>0</v>
      </c>
      <c r="K17" s="191">
        <v>0</v>
      </c>
      <c r="L17" s="191">
        <v>0</v>
      </c>
      <c r="M17" s="191">
        <v>0</v>
      </c>
      <c r="N17" s="191">
        <v>0</v>
      </c>
      <c r="O17" s="191">
        <v>0</v>
      </c>
      <c r="P17" s="41">
        <v>2</v>
      </c>
      <c r="Q17" s="41">
        <v>31</v>
      </c>
      <c r="R17" s="41">
        <v>1</v>
      </c>
      <c r="S17" s="41">
        <v>103</v>
      </c>
      <c r="T17" s="41">
        <v>1</v>
      </c>
      <c r="U17" s="41">
        <v>11</v>
      </c>
      <c r="V17" s="41">
        <v>0</v>
      </c>
      <c r="W17" s="41">
        <v>0</v>
      </c>
      <c r="X17" s="189">
        <v>0</v>
      </c>
      <c r="Y17" s="41">
        <v>0</v>
      </c>
      <c r="Z17" s="41">
        <v>0</v>
      </c>
      <c r="AA17" s="41">
        <v>0</v>
      </c>
      <c r="AB17" s="189">
        <v>0</v>
      </c>
      <c r="AC17" s="41">
        <v>0</v>
      </c>
      <c r="AD17" s="41">
        <v>0</v>
      </c>
      <c r="AE17" s="41">
        <v>0</v>
      </c>
      <c r="AF17" s="41">
        <v>0</v>
      </c>
      <c r="AG17" s="41">
        <v>0</v>
      </c>
      <c r="AH17" s="189">
        <v>0</v>
      </c>
      <c r="AI17" s="41">
        <v>0</v>
      </c>
      <c r="AJ17" s="41">
        <v>0</v>
      </c>
      <c r="AK17" s="41">
        <v>0</v>
      </c>
      <c r="AL17" s="41">
        <v>0</v>
      </c>
      <c r="AM17" s="192">
        <v>0</v>
      </c>
    </row>
    <row r="18" spans="1:39" s="189" customFormat="1" ht="22.5" customHeight="1">
      <c r="A18" s="541" t="s">
        <v>510</v>
      </c>
      <c r="B18" s="190">
        <v>255</v>
      </c>
      <c r="C18" s="191">
        <v>5082</v>
      </c>
      <c r="D18" s="191">
        <v>0</v>
      </c>
      <c r="E18" s="191">
        <v>0</v>
      </c>
      <c r="F18" s="191">
        <f t="shared" si="2"/>
        <v>31</v>
      </c>
      <c r="G18" s="191">
        <f t="shared" si="2"/>
        <v>1366</v>
      </c>
      <c r="H18" s="191">
        <v>2</v>
      </c>
      <c r="I18" s="191">
        <v>16</v>
      </c>
      <c r="J18" s="191">
        <v>14</v>
      </c>
      <c r="K18" s="191">
        <v>289</v>
      </c>
      <c r="L18" s="191">
        <v>15</v>
      </c>
      <c r="M18" s="191">
        <v>1061</v>
      </c>
      <c r="N18" s="191">
        <v>0</v>
      </c>
      <c r="O18" s="191">
        <v>0</v>
      </c>
      <c r="P18" s="41">
        <v>11</v>
      </c>
      <c r="Q18" s="41">
        <v>275</v>
      </c>
      <c r="R18" s="41">
        <v>5</v>
      </c>
      <c r="S18" s="41">
        <v>179</v>
      </c>
      <c r="T18" s="41">
        <v>71</v>
      </c>
      <c r="U18" s="41">
        <v>1153</v>
      </c>
      <c r="V18" s="41">
        <v>2</v>
      </c>
      <c r="W18" s="41">
        <v>13</v>
      </c>
      <c r="X18" s="41">
        <v>38</v>
      </c>
      <c r="Y18" s="41">
        <v>99</v>
      </c>
      <c r="Z18" s="41">
        <v>19</v>
      </c>
      <c r="AA18" s="41">
        <v>334</v>
      </c>
      <c r="AB18" s="41">
        <v>21</v>
      </c>
      <c r="AC18" s="41">
        <v>102</v>
      </c>
      <c r="AD18" s="41">
        <v>15</v>
      </c>
      <c r="AE18" s="41">
        <v>91</v>
      </c>
      <c r="AF18" s="41">
        <v>9</v>
      </c>
      <c r="AG18" s="41">
        <v>95</v>
      </c>
      <c r="AH18" s="41">
        <v>10</v>
      </c>
      <c r="AI18" s="41">
        <v>88</v>
      </c>
      <c r="AJ18" s="41">
        <v>1</v>
      </c>
      <c r="AK18" s="41">
        <v>4</v>
      </c>
      <c r="AL18" s="41">
        <v>22</v>
      </c>
      <c r="AM18" s="192">
        <v>1283</v>
      </c>
    </row>
    <row r="19" spans="1:39" s="189" customFormat="1" ht="22.5" customHeight="1">
      <c r="A19" s="541" t="s">
        <v>511</v>
      </c>
      <c r="B19" s="190">
        <v>279</v>
      </c>
      <c r="C19" s="191">
        <v>1812</v>
      </c>
      <c r="D19" s="191">
        <v>0</v>
      </c>
      <c r="E19" s="191">
        <v>0</v>
      </c>
      <c r="F19" s="191">
        <f t="shared" si="2"/>
        <v>13</v>
      </c>
      <c r="G19" s="191">
        <f t="shared" si="2"/>
        <v>118</v>
      </c>
      <c r="H19" s="191">
        <v>0</v>
      </c>
      <c r="I19" s="191">
        <v>0</v>
      </c>
      <c r="J19" s="191">
        <v>9</v>
      </c>
      <c r="K19" s="191">
        <v>94</v>
      </c>
      <c r="L19" s="191">
        <v>4</v>
      </c>
      <c r="M19" s="191">
        <v>24</v>
      </c>
      <c r="N19" s="191">
        <v>0</v>
      </c>
      <c r="O19" s="191">
        <v>0</v>
      </c>
      <c r="P19" s="41">
        <v>2</v>
      </c>
      <c r="Q19" s="41">
        <v>135</v>
      </c>
      <c r="R19" s="41">
        <v>2</v>
      </c>
      <c r="S19" s="41">
        <v>75</v>
      </c>
      <c r="T19" s="41">
        <v>57</v>
      </c>
      <c r="U19" s="41">
        <v>379</v>
      </c>
      <c r="V19" s="41">
        <v>5</v>
      </c>
      <c r="W19" s="41">
        <v>123</v>
      </c>
      <c r="X19" s="41">
        <v>48</v>
      </c>
      <c r="Y19" s="41">
        <v>81</v>
      </c>
      <c r="Z19" s="41">
        <v>9</v>
      </c>
      <c r="AA19" s="41">
        <v>17</v>
      </c>
      <c r="AB19" s="41">
        <v>54</v>
      </c>
      <c r="AC19" s="41">
        <v>225</v>
      </c>
      <c r="AD19" s="41">
        <v>30</v>
      </c>
      <c r="AE19" s="41">
        <v>65</v>
      </c>
      <c r="AF19" s="41">
        <v>14</v>
      </c>
      <c r="AG19" s="41">
        <v>34</v>
      </c>
      <c r="AH19" s="41">
        <v>23</v>
      </c>
      <c r="AI19" s="41">
        <v>317</v>
      </c>
      <c r="AJ19" s="41">
        <v>2</v>
      </c>
      <c r="AK19" s="41">
        <v>9</v>
      </c>
      <c r="AL19" s="41">
        <v>20</v>
      </c>
      <c r="AM19" s="192">
        <v>234</v>
      </c>
    </row>
    <row r="20" spans="1:39" s="189" customFormat="1" ht="22.5" customHeight="1">
      <c r="A20" s="541" t="s">
        <v>512</v>
      </c>
      <c r="B20" s="190">
        <v>71</v>
      </c>
      <c r="C20" s="191">
        <v>988</v>
      </c>
      <c r="D20" s="191">
        <v>0</v>
      </c>
      <c r="E20" s="191">
        <v>0</v>
      </c>
      <c r="F20" s="191">
        <f t="shared" si="2"/>
        <v>15</v>
      </c>
      <c r="G20" s="191">
        <f t="shared" si="2"/>
        <v>136</v>
      </c>
      <c r="H20" s="191">
        <v>0</v>
      </c>
      <c r="I20" s="191">
        <v>0</v>
      </c>
      <c r="J20" s="191">
        <v>11</v>
      </c>
      <c r="K20" s="191">
        <v>89</v>
      </c>
      <c r="L20" s="191">
        <v>4</v>
      </c>
      <c r="M20" s="191">
        <v>47</v>
      </c>
      <c r="N20" s="191">
        <v>0</v>
      </c>
      <c r="O20" s="191">
        <v>0</v>
      </c>
      <c r="P20" s="41">
        <v>2</v>
      </c>
      <c r="Q20" s="41">
        <v>281</v>
      </c>
      <c r="R20" s="41">
        <v>2</v>
      </c>
      <c r="S20" s="41">
        <v>14</v>
      </c>
      <c r="T20" s="41">
        <v>6</v>
      </c>
      <c r="U20" s="41">
        <v>73</v>
      </c>
      <c r="V20" s="41">
        <v>0</v>
      </c>
      <c r="W20" s="41">
        <v>0</v>
      </c>
      <c r="X20" s="41">
        <v>6</v>
      </c>
      <c r="Y20" s="41">
        <v>11</v>
      </c>
      <c r="Z20" s="41">
        <v>2</v>
      </c>
      <c r="AA20" s="41">
        <v>12</v>
      </c>
      <c r="AB20" s="41">
        <v>6</v>
      </c>
      <c r="AC20" s="41">
        <v>54</v>
      </c>
      <c r="AD20" s="41">
        <v>3</v>
      </c>
      <c r="AE20" s="41">
        <v>87</v>
      </c>
      <c r="AF20" s="41">
        <v>1</v>
      </c>
      <c r="AG20" s="41">
        <v>110</v>
      </c>
      <c r="AH20" s="41">
        <v>11</v>
      </c>
      <c r="AI20" s="41">
        <v>138</v>
      </c>
      <c r="AJ20" s="41">
        <v>1</v>
      </c>
      <c r="AK20" s="41">
        <v>4</v>
      </c>
      <c r="AL20" s="41">
        <v>16</v>
      </c>
      <c r="AM20" s="192">
        <v>68</v>
      </c>
    </row>
    <row r="21" spans="1:39" s="189" customFormat="1" ht="22.5" customHeight="1">
      <c r="A21" s="541" t="s">
        <v>513</v>
      </c>
      <c r="B21" s="190">
        <v>186</v>
      </c>
      <c r="C21" s="191">
        <v>2231</v>
      </c>
      <c r="D21" s="191">
        <v>0</v>
      </c>
      <c r="E21" s="191">
        <v>0</v>
      </c>
      <c r="F21" s="191">
        <f t="shared" si="2"/>
        <v>16</v>
      </c>
      <c r="G21" s="191">
        <f t="shared" si="2"/>
        <v>217</v>
      </c>
      <c r="H21" s="191">
        <v>0</v>
      </c>
      <c r="I21" s="191">
        <v>0</v>
      </c>
      <c r="J21" s="191">
        <v>15</v>
      </c>
      <c r="K21" s="191">
        <v>215</v>
      </c>
      <c r="L21" s="191">
        <v>1</v>
      </c>
      <c r="M21" s="191">
        <v>2</v>
      </c>
      <c r="N21" s="191">
        <v>0</v>
      </c>
      <c r="O21" s="191">
        <v>0</v>
      </c>
      <c r="P21" s="41">
        <v>0</v>
      </c>
      <c r="Q21" s="41">
        <v>0</v>
      </c>
      <c r="R21" s="41">
        <v>1</v>
      </c>
      <c r="S21" s="41">
        <v>20</v>
      </c>
      <c r="T21" s="41">
        <v>57</v>
      </c>
      <c r="U21" s="41">
        <v>872</v>
      </c>
      <c r="V21" s="41">
        <v>5</v>
      </c>
      <c r="W21" s="41">
        <v>20</v>
      </c>
      <c r="X21" s="41">
        <v>20</v>
      </c>
      <c r="Y21" s="41">
        <v>33</v>
      </c>
      <c r="Z21" s="41">
        <v>6</v>
      </c>
      <c r="AA21" s="41">
        <v>20</v>
      </c>
      <c r="AB21" s="41">
        <v>26</v>
      </c>
      <c r="AC21" s="41">
        <v>187</v>
      </c>
      <c r="AD21" s="41">
        <v>18</v>
      </c>
      <c r="AE21" s="41">
        <v>50</v>
      </c>
      <c r="AF21" s="41">
        <v>3</v>
      </c>
      <c r="AG21" s="41">
        <v>17</v>
      </c>
      <c r="AH21" s="41">
        <v>25</v>
      </c>
      <c r="AI21" s="41">
        <v>751</v>
      </c>
      <c r="AJ21" s="41">
        <v>1</v>
      </c>
      <c r="AK21" s="41">
        <v>4</v>
      </c>
      <c r="AL21" s="41">
        <v>8</v>
      </c>
      <c r="AM21" s="192">
        <v>40</v>
      </c>
    </row>
    <row r="22" spans="1:39" s="189" customFormat="1" ht="22.5" customHeight="1">
      <c r="A22" s="541" t="s">
        <v>514</v>
      </c>
      <c r="B22" s="190">
        <v>287</v>
      </c>
      <c r="C22" s="191">
        <v>2610</v>
      </c>
      <c r="D22" s="191">
        <v>0</v>
      </c>
      <c r="E22" s="191">
        <v>0</v>
      </c>
      <c r="F22" s="191">
        <f t="shared" si="2"/>
        <v>42</v>
      </c>
      <c r="G22" s="191">
        <f t="shared" si="2"/>
        <v>556</v>
      </c>
      <c r="H22" s="191">
        <v>0</v>
      </c>
      <c r="I22" s="191">
        <v>0</v>
      </c>
      <c r="J22" s="191">
        <v>34</v>
      </c>
      <c r="K22" s="191">
        <v>419</v>
      </c>
      <c r="L22" s="191">
        <v>8</v>
      </c>
      <c r="M22" s="191">
        <v>137</v>
      </c>
      <c r="N22" s="191">
        <v>0</v>
      </c>
      <c r="O22" s="191">
        <v>0</v>
      </c>
      <c r="P22" s="41">
        <v>3</v>
      </c>
      <c r="Q22" s="41">
        <v>41</v>
      </c>
      <c r="R22" s="41">
        <v>6</v>
      </c>
      <c r="S22" s="41">
        <v>190</v>
      </c>
      <c r="T22" s="41">
        <v>61</v>
      </c>
      <c r="U22" s="41">
        <v>441</v>
      </c>
      <c r="V22" s="41">
        <v>1</v>
      </c>
      <c r="W22" s="41">
        <v>6</v>
      </c>
      <c r="X22" s="41">
        <v>25</v>
      </c>
      <c r="Y22" s="41">
        <v>80</v>
      </c>
      <c r="Z22" s="41">
        <v>16</v>
      </c>
      <c r="AA22" s="41">
        <v>108</v>
      </c>
      <c r="AB22" s="41">
        <v>33</v>
      </c>
      <c r="AC22" s="41">
        <v>137</v>
      </c>
      <c r="AD22" s="41">
        <v>25</v>
      </c>
      <c r="AE22" s="41">
        <v>76</v>
      </c>
      <c r="AF22" s="41">
        <v>18</v>
      </c>
      <c r="AG22" s="41">
        <v>91</v>
      </c>
      <c r="AH22" s="41">
        <v>28</v>
      </c>
      <c r="AI22" s="41">
        <v>597</v>
      </c>
      <c r="AJ22" s="41">
        <v>1</v>
      </c>
      <c r="AK22" s="41">
        <v>4</v>
      </c>
      <c r="AL22" s="41">
        <v>28</v>
      </c>
      <c r="AM22" s="192">
        <v>283</v>
      </c>
    </row>
    <row r="23" spans="1:39" s="189" customFormat="1" ht="22.5" customHeight="1">
      <c r="A23" s="541" t="s">
        <v>515</v>
      </c>
      <c r="B23" s="190">
        <v>280</v>
      </c>
      <c r="C23" s="191">
        <v>2553</v>
      </c>
      <c r="D23" s="191">
        <v>0</v>
      </c>
      <c r="E23" s="191">
        <v>0</v>
      </c>
      <c r="F23" s="191">
        <f t="shared" si="2"/>
        <v>51</v>
      </c>
      <c r="G23" s="191">
        <f t="shared" si="2"/>
        <v>620</v>
      </c>
      <c r="H23" s="191">
        <v>0</v>
      </c>
      <c r="I23" s="191">
        <v>0</v>
      </c>
      <c r="J23" s="191">
        <v>39</v>
      </c>
      <c r="K23" s="191">
        <v>434</v>
      </c>
      <c r="L23" s="191">
        <v>12</v>
      </c>
      <c r="M23" s="191">
        <v>186</v>
      </c>
      <c r="N23" s="191">
        <v>0</v>
      </c>
      <c r="O23" s="191">
        <v>0</v>
      </c>
      <c r="P23" s="41">
        <v>1</v>
      </c>
      <c r="Q23" s="41">
        <v>5</v>
      </c>
      <c r="R23" s="41">
        <v>10</v>
      </c>
      <c r="S23" s="41">
        <v>272</v>
      </c>
      <c r="T23" s="41">
        <v>61</v>
      </c>
      <c r="U23" s="41">
        <v>489</v>
      </c>
      <c r="V23" s="41">
        <v>1</v>
      </c>
      <c r="W23" s="41">
        <v>2</v>
      </c>
      <c r="X23" s="41">
        <v>51</v>
      </c>
      <c r="Y23" s="41">
        <v>93</v>
      </c>
      <c r="Z23" s="41">
        <v>8</v>
      </c>
      <c r="AA23" s="41">
        <v>40</v>
      </c>
      <c r="AB23" s="41">
        <v>19</v>
      </c>
      <c r="AC23" s="41">
        <v>134</v>
      </c>
      <c r="AD23" s="41">
        <v>21</v>
      </c>
      <c r="AE23" s="41">
        <v>424</v>
      </c>
      <c r="AF23" s="41">
        <v>8</v>
      </c>
      <c r="AG23" s="41">
        <v>30</v>
      </c>
      <c r="AH23" s="41">
        <v>16</v>
      </c>
      <c r="AI23" s="41">
        <v>251</v>
      </c>
      <c r="AJ23" s="41">
        <v>2</v>
      </c>
      <c r="AK23" s="41">
        <v>9</v>
      </c>
      <c r="AL23" s="41">
        <v>31</v>
      </c>
      <c r="AM23" s="192">
        <v>184</v>
      </c>
    </row>
    <row r="24" spans="1:39" s="189" customFormat="1" ht="22.5" customHeight="1">
      <c r="A24" s="541" t="s">
        <v>516</v>
      </c>
      <c r="B24" s="190">
        <v>162</v>
      </c>
      <c r="C24" s="191">
        <v>1504</v>
      </c>
      <c r="D24" s="191">
        <v>0</v>
      </c>
      <c r="E24" s="191">
        <v>0</v>
      </c>
      <c r="F24" s="191">
        <f t="shared" si="2"/>
        <v>19</v>
      </c>
      <c r="G24" s="191">
        <f t="shared" si="2"/>
        <v>116</v>
      </c>
      <c r="H24" s="191">
        <v>0</v>
      </c>
      <c r="I24" s="191">
        <v>0</v>
      </c>
      <c r="J24" s="191">
        <v>12</v>
      </c>
      <c r="K24" s="191">
        <v>63</v>
      </c>
      <c r="L24" s="191">
        <v>7</v>
      </c>
      <c r="M24" s="191">
        <v>53</v>
      </c>
      <c r="N24" s="191">
        <v>0</v>
      </c>
      <c r="O24" s="191">
        <v>0</v>
      </c>
      <c r="P24" s="41">
        <v>3</v>
      </c>
      <c r="Q24" s="41">
        <v>24</v>
      </c>
      <c r="R24" s="41">
        <v>2</v>
      </c>
      <c r="S24" s="41">
        <v>69</v>
      </c>
      <c r="T24" s="41">
        <v>48</v>
      </c>
      <c r="U24" s="41">
        <v>491</v>
      </c>
      <c r="V24" s="191">
        <v>1</v>
      </c>
      <c r="W24" s="191">
        <v>4</v>
      </c>
      <c r="X24" s="41">
        <v>24</v>
      </c>
      <c r="Y24" s="41">
        <v>101</v>
      </c>
      <c r="Z24" s="41">
        <v>2</v>
      </c>
      <c r="AA24" s="41">
        <v>16</v>
      </c>
      <c r="AB24" s="41">
        <v>21</v>
      </c>
      <c r="AC24" s="41">
        <v>321</v>
      </c>
      <c r="AD24" s="41">
        <v>7</v>
      </c>
      <c r="AE24" s="41">
        <v>20</v>
      </c>
      <c r="AF24" s="41">
        <v>9</v>
      </c>
      <c r="AG24" s="41">
        <v>33</v>
      </c>
      <c r="AH24" s="41">
        <v>14</v>
      </c>
      <c r="AI24" s="41">
        <v>241</v>
      </c>
      <c r="AJ24" s="41">
        <v>0</v>
      </c>
      <c r="AK24" s="41">
        <v>0</v>
      </c>
      <c r="AL24" s="41">
        <v>12</v>
      </c>
      <c r="AM24" s="192">
        <v>68</v>
      </c>
    </row>
    <row r="25" spans="1:39" s="189" customFormat="1" ht="22.5" customHeight="1">
      <c r="A25" s="541" t="s">
        <v>517</v>
      </c>
      <c r="B25" s="190">
        <v>188</v>
      </c>
      <c r="C25" s="191">
        <v>1761</v>
      </c>
      <c r="D25" s="191">
        <v>0</v>
      </c>
      <c r="E25" s="191">
        <v>0</v>
      </c>
      <c r="F25" s="191">
        <f t="shared" si="2"/>
        <v>31</v>
      </c>
      <c r="G25" s="191">
        <f t="shared" si="2"/>
        <v>276</v>
      </c>
      <c r="H25" s="191">
        <v>0</v>
      </c>
      <c r="I25" s="191">
        <v>0</v>
      </c>
      <c r="J25" s="191">
        <v>19</v>
      </c>
      <c r="K25" s="191">
        <v>169</v>
      </c>
      <c r="L25" s="191">
        <v>12</v>
      </c>
      <c r="M25" s="191">
        <v>107</v>
      </c>
      <c r="N25" s="191">
        <v>0</v>
      </c>
      <c r="O25" s="191">
        <v>0</v>
      </c>
      <c r="P25" s="41">
        <v>3</v>
      </c>
      <c r="Q25" s="41">
        <v>10</v>
      </c>
      <c r="R25" s="41">
        <v>3</v>
      </c>
      <c r="S25" s="41">
        <v>4</v>
      </c>
      <c r="T25" s="41">
        <v>42</v>
      </c>
      <c r="U25" s="41">
        <v>410</v>
      </c>
      <c r="V25" s="41">
        <v>2</v>
      </c>
      <c r="W25" s="41">
        <v>6</v>
      </c>
      <c r="X25" s="41">
        <v>31</v>
      </c>
      <c r="Y25" s="41">
        <v>59</v>
      </c>
      <c r="Z25" s="41">
        <v>14</v>
      </c>
      <c r="AA25" s="41">
        <v>88</v>
      </c>
      <c r="AB25" s="41">
        <v>14</v>
      </c>
      <c r="AC25" s="41">
        <v>72</v>
      </c>
      <c r="AD25" s="41">
        <v>12</v>
      </c>
      <c r="AE25" s="41">
        <v>36</v>
      </c>
      <c r="AF25" s="41">
        <v>7</v>
      </c>
      <c r="AG25" s="41">
        <v>24</v>
      </c>
      <c r="AH25" s="41">
        <v>19</v>
      </c>
      <c r="AI25" s="41">
        <v>419</v>
      </c>
      <c r="AJ25" s="41">
        <v>0</v>
      </c>
      <c r="AK25" s="41">
        <v>0</v>
      </c>
      <c r="AL25" s="41">
        <v>10</v>
      </c>
      <c r="AM25" s="192">
        <v>357</v>
      </c>
    </row>
    <row r="26" spans="1:39" s="189" customFormat="1" ht="22.5" customHeight="1">
      <c r="A26" s="541" t="s">
        <v>518</v>
      </c>
      <c r="B26" s="190">
        <v>90</v>
      </c>
      <c r="C26" s="191">
        <v>3424</v>
      </c>
      <c r="D26" s="191">
        <v>0</v>
      </c>
      <c r="E26" s="191">
        <v>0</v>
      </c>
      <c r="F26" s="191">
        <f t="shared" si="2"/>
        <v>3</v>
      </c>
      <c r="G26" s="191">
        <f t="shared" si="2"/>
        <v>350</v>
      </c>
      <c r="H26" s="191">
        <v>0</v>
      </c>
      <c r="I26" s="191">
        <v>0</v>
      </c>
      <c r="J26" s="191">
        <v>0</v>
      </c>
      <c r="K26" s="191">
        <v>0</v>
      </c>
      <c r="L26" s="191">
        <v>3</v>
      </c>
      <c r="M26" s="191">
        <v>350</v>
      </c>
      <c r="N26" s="191">
        <v>0</v>
      </c>
      <c r="O26" s="191">
        <v>0</v>
      </c>
      <c r="P26" s="41">
        <v>1</v>
      </c>
      <c r="Q26" s="41">
        <v>28</v>
      </c>
      <c r="R26" s="41">
        <v>20</v>
      </c>
      <c r="S26" s="41">
        <v>619</v>
      </c>
      <c r="T26" s="41">
        <v>53</v>
      </c>
      <c r="U26" s="41">
        <v>2334</v>
      </c>
      <c r="V26" s="41">
        <v>4</v>
      </c>
      <c r="W26" s="41">
        <v>61</v>
      </c>
      <c r="X26" s="41">
        <v>5</v>
      </c>
      <c r="Y26" s="41">
        <v>17</v>
      </c>
      <c r="Z26" s="41">
        <v>0</v>
      </c>
      <c r="AA26" s="41">
        <v>0</v>
      </c>
      <c r="AB26" s="41">
        <v>0</v>
      </c>
      <c r="AC26" s="41">
        <v>0</v>
      </c>
      <c r="AD26" s="41">
        <v>0</v>
      </c>
      <c r="AE26" s="41">
        <v>0</v>
      </c>
      <c r="AF26" s="41">
        <v>0</v>
      </c>
      <c r="AG26" s="41">
        <v>0</v>
      </c>
      <c r="AH26" s="41">
        <v>0</v>
      </c>
      <c r="AI26" s="41">
        <v>0</v>
      </c>
      <c r="AJ26" s="41">
        <v>0</v>
      </c>
      <c r="AK26" s="41">
        <v>0</v>
      </c>
      <c r="AL26" s="41">
        <v>4</v>
      </c>
      <c r="AM26" s="192">
        <v>15</v>
      </c>
    </row>
    <row r="27" spans="1:39" s="189" customFormat="1" ht="22.5" customHeight="1" thickBot="1">
      <c r="A27" s="200" t="s">
        <v>50</v>
      </c>
      <c r="B27" s="193">
        <v>87</v>
      </c>
      <c r="C27" s="194">
        <v>1307</v>
      </c>
      <c r="D27" s="194">
        <v>0</v>
      </c>
      <c r="E27" s="194">
        <v>0</v>
      </c>
      <c r="F27" s="194">
        <f>+H27+J27+L27</f>
        <v>11</v>
      </c>
      <c r="G27" s="194">
        <f>+I27+K27+M27</f>
        <v>93</v>
      </c>
      <c r="H27" s="194">
        <v>1</v>
      </c>
      <c r="I27" s="194">
        <v>2</v>
      </c>
      <c r="J27" s="194">
        <v>3</v>
      </c>
      <c r="K27" s="194">
        <v>30</v>
      </c>
      <c r="L27" s="194">
        <v>7</v>
      </c>
      <c r="M27" s="194">
        <v>61</v>
      </c>
      <c r="N27" s="194">
        <v>0</v>
      </c>
      <c r="O27" s="194">
        <v>0</v>
      </c>
      <c r="P27" s="44">
        <v>1</v>
      </c>
      <c r="Q27" s="44">
        <v>25</v>
      </c>
      <c r="R27" s="44">
        <v>10</v>
      </c>
      <c r="S27" s="44">
        <v>338</v>
      </c>
      <c r="T27" s="44">
        <v>49</v>
      </c>
      <c r="U27" s="44">
        <v>715</v>
      </c>
      <c r="V27" s="44">
        <v>4</v>
      </c>
      <c r="W27" s="44">
        <v>12</v>
      </c>
      <c r="X27" s="44">
        <v>1</v>
      </c>
      <c r="Y27" s="44">
        <v>5</v>
      </c>
      <c r="Z27" s="44">
        <v>1</v>
      </c>
      <c r="AA27" s="44">
        <v>11</v>
      </c>
      <c r="AB27" s="44">
        <v>2</v>
      </c>
      <c r="AC27" s="44">
        <v>8</v>
      </c>
      <c r="AD27" s="44">
        <v>0</v>
      </c>
      <c r="AE27" s="44">
        <v>0</v>
      </c>
      <c r="AF27" s="44">
        <v>0</v>
      </c>
      <c r="AG27" s="44">
        <v>0</v>
      </c>
      <c r="AH27" s="44">
        <v>0</v>
      </c>
      <c r="AI27" s="44">
        <v>0</v>
      </c>
      <c r="AJ27" s="44">
        <v>1</v>
      </c>
      <c r="AK27" s="44">
        <v>3</v>
      </c>
      <c r="AL27" s="44">
        <v>7</v>
      </c>
      <c r="AM27" s="195">
        <v>97</v>
      </c>
    </row>
    <row r="28" spans="1:39" s="189" customFormat="1" ht="15" customHeight="1">
      <c r="A28" s="196" t="s">
        <v>421</v>
      </c>
      <c r="B28" s="196"/>
      <c r="C28" s="196"/>
      <c r="D28" s="196"/>
      <c r="E28" s="196"/>
      <c r="F28" s="196"/>
      <c r="G28" s="196"/>
      <c r="H28" s="196"/>
      <c r="I28" s="196"/>
      <c r="J28" s="196"/>
      <c r="K28" s="196"/>
      <c r="L28" s="196"/>
      <c r="M28" s="196"/>
      <c r="N28" s="196"/>
      <c r="O28" s="196"/>
      <c r="P28" s="196"/>
      <c r="Q28" s="196"/>
      <c r="R28" s="196"/>
      <c r="S28" s="197"/>
      <c r="T28" s="197"/>
      <c r="U28" s="197"/>
      <c r="V28" s="197"/>
      <c r="W28" s="197"/>
      <c r="X28" s="403"/>
      <c r="Y28" s="403"/>
      <c r="Z28" s="403"/>
      <c r="AA28" s="403"/>
      <c r="AB28" s="403"/>
      <c r="AC28" s="403"/>
      <c r="AD28" s="403"/>
      <c r="AE28" s="403"/>
      <c r="AF28" s="403"/>
      <c r="AG28" s="403"/>
      <c r="AH28" s="403"/>
      <c r="AI28" s="403"/>
      <c r="AJ28" s="403"/>
      <c r="AK28" s="403"/>
      <c r="AM28" s="731" t="s">
        <v>422</v>
      </c>
    </row>
    <row r="29" spans="1:39" s="189" customFormat="1" ht="12" customHeight="1">
      <c r="A29" s="196"/>
      <c r="B29" s="196"/>
      <c r="C29" s="196"/>
      <c r="D29" s="196"/>
      <c r="E29" s="196"/>
      <c r="F29" s="196"/>
      <c r="G29" s="196"/>
      <c r="H29" s="196"/>
      <c r="I29" s="196"/>
      <c r="J29" s="196"/>
      <c r="K29" s="196"/>
      <c r="L29" s="196"/>
      <c r="M29" s="196"/>
      <c r="N29" s="196"/>
      <c r="O29" s="196"/>
      <c r="P29" s="196"/>
      <c r="Q29" s="196"/>
      <c r="R29" s="196"/>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1:39" s="189" customFormat="1" ht="15" customHeight="1" thickBot="1">
      <c r="A30" s="197" t="s">
        <v>433</v>
      </c>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815"/>
      <c r="Z30" s="815"/>
      <c r="AA30" s="815"/>
      <c r="AB30" s="815"/>
      <c r="AC30" s="815"/>
      <c r="AD30" s="815"/>
      <c r="AE30" s="815"/>
      <c r="AF30" s="815"/>
      <c r="AG30" s="815"/>
      <c r="AH30" s="815"/>
      <c r="AI30" s="815"/>
      <c r="AJ30" s="197"/>
      <c r="AK30" s="197"/>
      <c r="AL30" s="197"/>
      <c r="AM30" s="197"/>
    </row>
    <row r="31" spans="1:39" s="189" customFormat="1" ht="14.25" customHeight="1">
      <c r="A31" s="812" t="s">
        <v>24</v>
      </c>
      <c r="B31" s="783" t="s">
        <v>519</v>
      </c>
      <c r="C31" s="784"/>
      <c r="D31" s="784"/>
      <c r="E31" s="400"/>
      <c r="F31" s="400"/>
      <c r="G31" s="400"/>
      <c r="H31" s="400"/>
      <c r="I31" s="400"/>
      <c r="J31" s="400"/>
      <c r="K31" s="198"/>
      <c r="L31" s="198"/>
      <c r="M31" s="400"/>
      <c r="N31" s="400"/>
      <c r="O31" s="400"/>
      <c r="P31" s="400"/>
      <c r="Q31" s="400"/>
      <c r="R31" s="400"/>
      <c r="S31" s="400"/>
      <c r="T31" s="400"/>
      <c r="U31" s="401"/>
      <c r="V31" s="191"/>
      <c r="W31" s="191"/>
      <c r="X31" s="393"/>
      <c r="Y31" s="393"/>
      <c r="Z31" s="393"/>
      <c r="AA31" s="393"/>
      <c r="AB31" s="393"/>
      <c r="AC31" s="393"/>
      <c r="AD31" s="393"/>
      <c r="AE31" s="393"/>
      <c r="AF31" s="393"/>
      <c r="AG31" s="393"/>
      <c r="AH31" s="191"/>
      <c r="AI31" s="191"/>
      <c r="AJ31" s="191"/>
      <c r="AK31" s="191"/>
      <c r="AL31" s="191"/>
      <c r="AM31" s="191"/>
    </row>
    <row r="32" spans="1:39" s="189" customFormat="1" ht="13.5" customHeight="1">
      <c r="A32" s="813"/>
      <c r="B32" s="785"/>
      <c r="C32" s="786"/>
      <c r="D32" s="786"/>
      <c r="E32" s="824" t="s">
        <v>520</v>
      </c>
      <c r="F32" s="825"/>
      <c r="G32" s="825"/>
      <c r="H32" s="825"/>
      <c r="I32" s="825"/>
      <c r="J32" s="826"/>
      <c r="K32" s="828" t="s">
        <v>521</v>
      </c>
      <c r="L32" s="829"/>
      <c r="M32" s="829"/>
      <c r="N32" s="829"/>
      <c r="O32" s="398"/>
      <c r="P32" s="395"/>
      <c r="Q32" s="395"/>
      <c r="R32" s="396"/>
      <c r="S32" s="396"/>
      <c r="T32" s="396"/>
      <c r="U32" s="402"/>
      <c r="V32" s="196"/>
      <c r="W32" s="196"/>
      <c r="X32" s="191"/>
      <c r="Y32" s="191"/>
      <c r="Z32" s="191"/>
      <c r="AA32" s="191"/>
      <c r="AB32" s="191"/>
      <c r="AC32" s="191"/>
      <c r="AD32" s="191"/>
      <c r="AE32" s="191"/>
      <c r="AF32" s="191"/>
      <c r="AG32" s="191"/>
      <c r="AH32" s="191"/>
      <c r="AI32" s="191"/>
      <c r="AJ32" s="191"/>
      <c r="AK32" s="191"/>
    </row>
    <row r="33" spans="1:39" s="189" customFormat="1" ht="13.5" customHeight="1">
      <c r="A33" s="813"/>
      <c r="B33" s="787"/>
      <c r="C33" s="788"/>
      <c r="D33" s="788"/>
      <c r="E33" s="785"/>
      <c r="F33" s="786"/>
      <c r="G33" s="786"/>
      <c r="H33" s="786"/>
      <c r="I33" s="786"/>
      <c r="J33" s="827"/>
      <c r="K33" s="830"/>
      <c r="L33" s="831"/>
      <c r="M33" s="831"/>
      <c r="N33" s="831"/>
      <c r="O33" s="822" t="s">
        <v>522</v>
      </c>
      <c r="P33" s="822"/>
      <c r="Q33" s="822"/>
      <c r="R33" s="822"/>
      <c r="S33" s="822" t="s">
        <v>426</v>
      </c>
      <c r="T33" s="822"/>
      <c r="U33" s="823"/>
      <c r="V33" s="196"/>
      <c r="W33" s="196"/>
      <c r="X33" s="191"/>
      <c r="Y33" s="191"/>
      <c r="Z33" s="191"/>
      <c r="AA33" s="191"/>
      <c r="AB33" s="191"/>
      <c r="AC33" s="191"/>
      <c r="AD33" s="191"/>
      <c r="AE33" s="191"/>
      <c r="AF33" s="191"/>
      <c r="AG33" s="191"/>
      <c r="AH33" s="191"/>
      <c r="AI33" s="191"/>
      <c r="AJ33" s="191"/>
      <c r="AK33" s="191"/>
    </row>
    <row r="34" spans="1:39" s="189" customFormat="1" ht="15" customHeight="1">
      <c r="A34" s="814"/>
      <c r="B34" s="721" t="s">
        <v>16</v>
      </c>
      <c r="C34" s="789" t="s">
        <v>30</v>
      </c>
      <c r="D34" s="789"/>
      <c r="E34" s="789" t="s">
        <v>16</v>
      </c>
      <c r="F34" s="789"/>
      <c r="G34" s="789"/>
      <c r="H34" s="789"/>
      <c r="I34" s="790" t="s">
        <v>424</v>
      </c>
      <c r="J34" s="791"/>
      <c r="K34" s="792" t="s">
        <v>425</v>
      </c>
      <c r="L34" s="791"/>
      <c r="M34" s="792" t="s">
        <v>424</v>
      </c>
      <c r="N34" s="790"/>
      <c r="O34" s="789" t="s">
        <v>425</v>
      </c>
      <c r="P34" s="789"/>
      <c r="Q34" s="789" t="s">
        <v>424</v>
      </c>
      <c r="R34" s="789"/>
      <c r="S34" s="397" t="s">
        <v>425</v>
      </c>
      <c r="T34" s="789" t="s">
        <v>424</v>
      </c>
      <c r="U34" s="821"/>
      <c r="V34" s="41"/>
      <c r="W34" s="41"/>
      <c r="X34" s="394"/>
      <c r="Y34" s="41"/>
      <c r="Z34" s="41"/>
      <c r="AA34" s="41"/>
      <c r="AB34" s="41"/>
      <c r="AC34" s="41"/>
      <c r="AD34" s="41"/>
      <c r="AE34" s="41"/>
      <c r="AF34" s="41"/>
      <c r="AG34" s="41"/>
      <c r="AH34" s="41"/>
      <c r="AI34" s="41"/>
      <c r="AJ34" s="41"/>
      <c r="AK34" s="41"/>
      <c r="AL34" s="41"/>
      <c r="AM34" s="41"/>
    </row>
    <row r="35" spans="1:39" s="189" customFormat="1" ht="20.25" customHeight="1">
      <c r="A35" s="201" t="s">
        <v>500</v>
      </c>
      <c r="B35" s="399">
        <f>SUM(B36:B55)</f>
        <v>4840</v>
      </c>
      <c r="C35" s="797">
        <f>SUM(C36:C55)</f>
        <v>53339</v>
      </c>
      <c r="D35" s="797"/>
      <c r="E35" s="798">
        <f>SUM(E36:H55)</f>
        <v>2439</v>
      </c>
      <c r="F35" s="798"/>
      <c r="G35" s="798"/>
      <c r="H35" s="798"/>
      <c r="I35" s="799">
        <f>SUM(I36:J55)</f>
        <v>7324</v>
      </c>
      <c r="J35" s="799"/>
      <c r="K35" s="800">
        <f>SUM(K36:L55)</f>
        <v>2324</v>
      </c>
      <c r="L35" s="800"/>
      <c r="M35" s="800">
        <f>SUM(M36:M55)</f>
        <v>45757</v>
      </c>
      <c r="N35" s="800"/>
      <c r="O35" s="800">
        <f>SUM(O36:O55)</f>
        <v>2060</v>
      </c>
      <c r="P35" s="800"/>
      <c r="Q35" s="800">
        <f>SUM(Q36:Q55)</f>
        <v>38739</v>
      </c>
      <c r="R35" s="800"/>
      <c r="S35" s="399">
        <f>SUM(S36:S55)</f>
        <v>264</v>
      </c>
      <c r="T35" s="819">
        <f>SUM(T36:T55)</f>
        <v>7018</v>
      </c>
      <c r="U35" s="820"/>
      <c r="V35" s="41"/>
      <c r="W35" s="41"/>
      <c r="X35" s="41"/>
      <c r="Y35" s="41"/>
      <c r="Z35" s="41"/>
      <c r="AA35" s="41"/>
      <c r="AB35" s="41"/>
      <c r="AC35" s="41"/>
      <c r="AD35" s="41"/>
      <c r="AE35" s="41"/>
      <c r="AF35" s="41"/>
      <c r="AG35" s="41"/>
      <c r="AH35" s="41"/>
      <c r="AI35" s="41"/>
      <c r="AJ35" s="41"/>
      <c r="AK35" s="41"/>
      <c r="AL35" s="41"/>
      <c r="AM35" s="41"/>
    </row>
    <row r="36" spans="1:39" s="189" customFormat="1" ht="22.5" customHeight="1">
      <c r="A36" s="202" t="s">
        <v>31</v>
      </c>
      <c r="B36" s="38">
        <v>206</v>
      </c>
      <c r="C36" s="780">
        <v>1485</v>
      </c>
      <c r="D36" s="780"/>
      <c r="E36" s="782">
        <v>120</v>
      </c>
      <c r="F36" s="782"/>
      <c r="G36" s="782"/>
      <c r="H36" s="782"/>
      <c r="I36" s="780">
        <v>314</v>
      </c>
      <c r="J36" s="780"/>
      <c r="K36" s="780">
        <v>76</v>
      </c>
      <c r="L36" s="780"/>
      <c r="M36" s="780">
        <v>1117</v>
      </c>
      <c r="N36" s="780"/>
      <c r="O36" s="780">
        <v>58</v>
      </c>
      <c r="P36" s="780"/>
      <c r="Q36" s="780">
        <v>889</v>
      </c>
      <c r="R36" s="780"/>
      <c r="S36" s="41">
        <v>18</v>
      </c>
      <c r="T36" s="780">
        <v>228</v>
      </c>
      <c r="U36" s="781"/>
      <c r="V36" s="41"/>
      <c r="W36" s="41"/>
      <c r="X36" s="41"/>
      <c r="Y36" s="41"/>
      <c r="Z36" s="41"/>
      <c r="AA36" s="41"/>
      <c r="AB36" s="41"/>
      <c r="AC36" s="41"/>
      <c r="AD36" s="41"/>
      <c r="AE36" s="41"/>
      <c r="AF36" s="41"/>
      <c r="AG36" s="41"/>
      <c r="AH36" s="41"/>
      <c r="AI36" s="41"/>
      <c r="AJ36" s="41"/>
      <c r="AK36" s="41"/>
      <c r="AL36" s="41"/>
      <c r="AM36" s="41"/>
    </row>
    <row r="37" spans="1:39" s="189" customFormat="1" ht="22.5" customHeight="1">
      <c r="A37" s="202" t="s">
        <v>32</v>
      </c>
      <c r="B37" s="38">
        <v>182</v>
      </c>
      <c r="C37" s="780">
        <v>812</v>
      </c>
      <c r="D37" s="780"/>
      <c r="E37" s="782">
        <v>105</v>
      </c>
      <c r="F37" s="782"/>
      <c r="G37" s="782"/>
      <c r="H37" s="782"/>
      <c r="I37" s="780">
        <v>271</v>
      </c>
      <c r="J37" s="780"/>
      <c r="K37" s="780">
        <v>72</v>
      </c>
      <c r="L37" s="780"/>
      <c r="M37" s="780">
        <v>530</v>
      </c>
      <c r="N37" s="780"/>
      <c r="O37" s="780">
        <v>64</v>
      </c>
      <c r="P37" s="780"/>
      <c r="Q37" s="780">
        <v>419</v>
      </c>
      <c r="R37" s="780"/>
      <c r="S37" s="41">
        <v>8</v>
      </c>
      <c r="T37" s="780">
        <v>111</v>
      </c>
      <c r="U37" s="781"/>
      <c r="V37" s="41"/>
      <c r="W37" s="41"/>
      <c r="X37" s="41"/>
      <c r="Y37" s="41"/>
      <c r="Z37" s="41"/>
      <c r="AA37" s="41"/>
      <c r="AB37" s="41"/>
      <c r="AC37" s="41"/>
      <c r="AD37" s="41"/>
      <c r="AE37" s="41"/>
      <c r="AF37" s="41"/>
      <c r="AG37" s="41"/>
      <c r="AH37" s="41"/>
      <c r="AI37" s="41"/>
      <c r="AJ37" s="41"/>
      <c r="AK37" s="41"/>
      <c r="AL37" s="41"/>
      <c r="AM37" s="41"/>
    </row>
    <row r="38" spans="1:39" s="189" customFormat="1" ht="22.5" customHeight="1">
      <c r="A38" s="202" t="s">
        <v>33</v>
      </c>
      <c r="B38" s="38">
        <v>429</v>
      </c>
      <c r="C38" s="780">
        <v>4604</v>
      </c>
      <c r="D38" s="780"/>
      <c r="E38" s="782">
        <v>204</v>
      </c>
      <c r="F38" s="782"/>
      <c r="G38" s="782"/>
      <c r="H38" s="782"/>
      <c r="I38" s="780">
        <v>810</v>
      </c>
      <c r="J38" s="780"/>
      <c r="K38" s="780">
        <v>220</v>
      </c>
      <c r="L38" s="780"/>
      <c r="M38" s="780">
        <v>3781</v>
      </c>
      <c r="N38" s="780"/>
      <c r="O38" s="780">
        <v>193</v>
      </c>
      <c r="P38" s="780"/>
      <c r="Q38" s="780">
        <v>2308</v>
      </c>
      <c r="R38" s="780"/>
      <c r="S38" s="41">
        <v>27</v>
      </c>
      <c r="T38" s="780">
        <v>1473</v>
      </c>
      <c r="U38" s="781"/>
      <c r="V38" s="41"/>
      <c r="W38" s="41"/>
      <c r="X38" s="41"/>
      <c r="Y38" s="41"/>
      <c r="Z38" s="41"/>
      <c r="AA38" s="41"/>
      <c r="AB38" s="41"/>
      <c r="AC38" s="41"/>
      <c r="AD38" s="41"/>
      <c r="AE38" s="41"/>
      <c r="AF38" s="41"/>
      <c r="AG38" s="41"/>
      <c r="AH38" s="41"/>
      <c r="AI38" s="41"/>
      <c r="AJ38" s="41"/>
      <c r="AK38" s="41"/>
      <c r="AL38" s="41"/>
      <c r="AM38" s="41"/>
    </row>
    <row r="39" spans="1:39" s="189" customFormat="1" ht="22.5" customHeight="1">
      <c r="A39" s="202" t="s">
        <v>34</v>
      </c>
      <c r="B39" s="38">
        <v>565</v>
      </c>
      <c r="C39" s="780">
        <v>9421</v>
      </c>
      <c r="D39" s="780"/>
      <c r="E39" s="782">
        <v>218</v>
      </c>
      <c r="F39" s="782"/>
      <c r="G39" s="782"/>
      <c r="H39" s="782"/>
      <c r="I39" s="780">
        <v>733</v>
      </c>
      <c r="J39" s="780"/>
      <c r="K39" s="780">
        <v>338</v>
      </c>
      <c r="L39" s="780"/>
      <c r="M39" s="780">
        <v>8664</v>
      </c>
      <c r="N39" s="780"/>
      <c r="O39" s="780">
        <v>296</v>
      </c>
      <c r="P39" s="780"/>
      <c r="Q39" s="780">
        <v>7464</v>
      </c>
      <c r="R39" s="780"/>
      <c r="S39" s="41">
        <v>42</v>
      </c>
      <c r="T39" s="780">
        <v>1200</v>
      </c>
      <c r="U39" s="781"/>
      <c r="V39" s="41"/>
      <c r="W39" s="41"/>
      <c r="X39" s="41"/>
      <c r="Y39" s="41"/>
      <c r="Z39" s="41"/>
      <c r="AA39" s="41"/>
      <c r="AB39" s="41"/>
      <c r="AC39" s="41"/>
      <c r="AD39" s="41"/>
      <c r="AE39" s="41"/>
      <c r="AF39" s="41"/>
      <c r="AG39" s="41"/>
      <c r="AH39" s="41"/>
      <c r="AI39" s="41"/>
      <c r="AJ39" s="41"/>
      <c r="AK39" s="41"/>
      <c r="AL39" s="41"/>
      <c r="AM39" s="41"/>
    </row>
    <row r="40" spans="1:39" s="189" customFormat="1" ht="22.5" customHeight="1">
      <c r="A40" s="202" t="s">
        <v>35</v>
      </c>
      <c r="B40" s="38">
        <v>254</v>
      </c>
      <c r="C40" s="780">
        <v>3100</v>
      </c>
      <c r="D40" s="780"/>
      <c r="E40" s="782">
        <v>110</v>
      </c>
      <c r="F40" s="782"/>
      <c r="G40" s="782"/>
      <c r="H40" s="782"/>
      <c r="I40" s="780">
        <v>370</v>
      </c>
      <c r="J40" s="780"/>
      <c r="K40" s="780">
        <v>139</v>
      </c>
      <c r="L40" s="780"/>
      <c r="M40" s="780">
        <v>2693</v>
      </c>
      <c r="N40" s="780"/>
      <c r="O40" s="780">
        <v>117</v>
      </c>
      <c r="P40" s="780"/>
      <c r="Q40" s="780">
        <v>2413</v>
      </c>
      <c r="R40" s="780"/>
      <c r="S40" s="41">
        <v>22</v>
      </c>
      <c r="T40" s="780">
        <v>280</v>
      </c>
      <c r="U40" s="781"/>
      <c r="V40" s="41"/>
      <c r="W40" s="41"/>
      <c r="X40" s="41"/>
      <c r="Y40" s="41"/>
      <c r="Z40" s="41"/>
      <c r="AA40" s="41"/>
      <c r="AB40" s="41"/>
      <c r="AC40" s="41"/>
      <c r="AD40" s="41"/>
      <c r="AE40" s="41"/>
      <c r="AF40" s="41"/>
      <c r="AG40" s="41"/>
      <c r="AH40" s="41"/>
      <c r="AI40" s="41"/>
      <c r="AJ40" s="41"/>
      <c r="AK40" s="41"/>
      <c r="AL40" s="41"/>
      <c r="AM40" s="41"/>
    </row>
    <row r="41" spans="1:39" s="189" customFormat="1" ht="22.5" customHeight="1">
      <c r="A41" s="202" t="s">
        <v>36</v>
      </c>
      <c r="B41" s="38">
        <v>429</v>
      </c>
      <c r="C41" s="780">
        <v>5455</v>
      </c>
      <c r="D41" s="780"/>
      <c r="E41" s="782">
        <v>217</v>
      </c>
      <c r="F41" s="782"/>
      <c r="G41" s="782"/>
      <c r="H41" s="782"/>
      <c r="I41" s="780">
        <v>653</v>
      </c>
      <c r="J41" s="780"/>
      <c r="K41" s="780">
        <v>208</v>
      </c>
      <c r="L41" s="780"/>
      <c r="M41" s="780">
        <v>4797</v>
      </c>
      <c r="N41" s="780"/>
      <c r="O41" s="780">
        <v>195</v>
      </c>
      <c r="P41" s="780"/>
      <c r="Q41" s="780">
        <v>4398</v>
      </c>
      <c r="R41" s="780"/>
      <c r="S41" s="41">
        <v>13</v>
      </c>
      <c r="T41" s="780">
        <v>399</v>
      </c>
      <c r="U41" s="781"/>
      <c r="V41" s="41"/>
      <c r="W41" s="41"/>
      <c r="X41" s="41"/>
      <c r="Y41" s="41"/>
      <c r="Z41" s="41"/>
      <c r="AA41" s="41"/>
      <c r="AB41" s="41"/>
      <c r="AC41" s="41"/>
      <c r="AD41" s="41"/>
      <c r="AE41" s="41"/>
      <c r="AF41" s="41"/>
      <c r="AG41" s="41"/>
      <c r="AH41" s="41"/>
      <c r="AI41" s="41"/>
      <c r="AJ41" s="41"/>
      <c r="AK41" s="41"/>
      <c r="AL41" s="41"/>
      <c r="AM41" s="41"/>
    </row>
    <row r="42" spans="1:39" s="189" customFormat="1" ht="22.5" customHeight="1">
      <c r="A42" s="202" t="s">
        <v>37</v>
      </c>
      <c r="B42" s="38">
        <v>341</v>
      </c>
      <c r="C42" s="780">
        <v>1767</v>
      </c>
      <c r="D42" s="780"/>
      <c r="E42" s="782">
        <v>259</v>
      </c>
      <c r="F42" s="782"/>
      <c r="G42" s="782"/>
      <c r="H42" s="782"/>
      <c r="I42" s="780">
        <v>628</v>
      </c>
      <c r="J42" s="780"/>
      <c r="K42" s="780">
        <v>78</v>
      </c>
      <c r="L42" s="780"/>
      <c r="M42" s="780">
        <v>1130</v>
      </c>
      <c r="N42" s="780"/>
      <c r="O42" s="780">
        <v>71</v>
      </c>
      <c r="P42" s="780"/>
      <c r="Q42" s="780">
        <v>1066</v>
      </c>
      <c r="R42" s="780"/>
      <c r="S42" s="41">
        <v>7</v>
      </c>
      <c r="T42" s="780">
        <v>64</v>
      </c>
      <c r="U42" s="781"/>
      <c r="V42" s="41"/>
      <c r="W42" s="41"/>
      <c r="X42" s="41"/>
      <c r="Y42" s="41"/>
      <c r="Z42" s="41"/>
      <c r="AA42" s="41"/>
      <c r="AB42" s="41"/>
      <c r="AC42" s="41"/>
      <c r="AD42" s="41"/>
      <c r="AE42" s="41"/>
      <c r="AF42" s="41"/>
      <c r="AG42" s="41"/>
      <c r="AH42" s="41"/>
      <c r="AI42" s="41"/>
      <c r="AJ42" s="41"/>
      <c r="AK42" s="41"/>
      <c r="AL42" s="41"/>
      <c r="AM42" s="41"/>
    </row>
    <row r="43" spans="1:39" s="189" customFormat="1" ht="22.5" customHeight="1">
      <c r="A43" s="202" t="s">
        <v>38</v>
      </c>
      <c r="B43" s="38">
        <v>424</v>
      </c>
      <c r="C43" s="780">
        <v>2551</v>
      </c>
      <c r="D43" s="780"/>
      <c r="E43" s="782">
        <v>261</v>
      </c>
      <c r="F43" s="782"/>
      <c r="G43" s="782"/>
      <c r="H43" s="782"/>
      <c r="I43" s="780">
        <v>714</v>
      </c>
      <c r="J43" s="780"/>
      <c r="K43" s="780">
        <v>157</v>
      </c>
      <c r="L43" s="780"/>
      <c r="M43" s="780">
        <v>1824</v>
      </c>
      <c r="N43" s="780"/>
      <c r="O43" s="780">
        <v>134</v>
      </c>
      <c r="P43" s="780"/>
      <c r="Q43" s="780">
        <v>1388</v>
      </c>
      <c r="R43" s="780"/>
      <c r="S43" s="41">
        <v>23</v>
      </c>
      <c r="T43" s="780">
        <v>436</v>
      </c>
      <c r="U43" s="781"/>
      <c r="V43" s="41"/>
      <c r="W43" s="41"/>
      <c r="X43" s="41"/>
      <c r="Y43" s="41"/>
      <c r="Z43" s="41"/>
      <c r="AA43" s="41"/>
      <c r="AB43" s="41"/>
      <c r="AC43" s="41"/>
      <c r="AD43" s="41"/>
      <c r="AE43" s="41"/>
      <c r="AF43" s="41"/>
      <c r="AG43" s="41"/>
      <c r="AH43" s="41"/>
      <c r="AI43" s="41"/>
      <c r="AJ43" s="41"/>
      <c r="AK43" s="41"/>
      <c r="AL43" s="41"/>
      <c r="AM43" s="41"/>
    </row>
    <row r="44" spans="1:39" s="189" customFormat="1" ht="22.5" customHeight="1">
      <c r="A44" s="202" t="s">
        <v>39</v>
      </c>
      <c r="B44" s="38">
        <v>121</v>
      </c>
      <c r="C44" s="780">
        <v>727</v>
      </c>
      <c r="D44" s="780"/>
      <c r="E44" s="782">
        <v>64</v>
      </c>
      <c r="F44" s="782"/>
      <c r="G44" s="782"/>
      <c r="H44" s="782"/>
      <c r="I44" s="780">
        <v>156</v>
      </c>
      <c r="J44" s="780"/>
      <c r="K44" s="780">
        <v>57</v>
      </c>
      <c r="L44" s="780"/>
      <c r="M44" s="780">
        <v>571</v>
      </c>
      <c r="N44" s="780"/>
      <c r="O44" s="780">
        <v>53</v>
      </c>
      <c r="P44" s="780"/>
      <c r="Q44" s="780">
        <v>515</v>
      </c>
      <c r="R44" s="780"/>
      <c r="S44" s="41">
        <v>4</v>
      </c>
      <c r="T44" s="780">
        <v>56</v>
      </c>
      <c r="U44" s="781"/>
      <c r="V44" s="41"/>
      <c r="W44" s="41"/>
      <c r="X44" s="41"/>
      <c r="Y44" s="41"/>
      <c r="Z44" s="41"/>
      <c r="AA44" s="41"/>
      <c r="AB44" s="41"/>
      <c r="AC44" s="41"/>
      <c r="AD44" s="41"/>
      <c r="AE44" s="41"/>
      <c r="AF44" s="41"/>
      <c r="AG44" s="41"/>
      <c r="AH44" s="41"/>
      <c r="AI44" s="41"/>
      <c r="AJ44" s="41"/>
      <c r="AK44" s="41"/>
      <c r="AL44" s="41"/>
      <c r="AM44" s="41"/>
    </row>
    <row r="45" spans="1:39" s="189" customFormat="1" ht="22.5" customHeight="1">
      <c r="A45" s="202" t="s">
        <v>40</v>
      </c>
      <c r="B45" s="38">
        <v>4</v>
      </c>
      <c r="C45" s="780">
        <v>145</v>
      </c>
      <c r="D45" s="780"/>
      <c r="E45" s="782">
        <v>0</v>
      </c>
      <c r="F45" s="782"/>
      <c r="G45" s="782"/>
      <c r="H45" s="782"/>
      <c r="I45" s="780">
        <v>0</v>
      </c>
      <c r="J45" s="780"/>
      <c r="K45" s="780">
        <v>4</v>
      </c>
      <c r="L45" s="780"/>
      <c r="M45" s="780">
        <v>145</v>
      </c>
      <c r="N45" s="780"/>
      <c r="O45" s="780">
        <v>4</v>
      </c>
      <c r="P45" s="780"/>
      <c r="Q45" s="780">
        <v>145</v>
      </c>
      <c r="R45" s="780"/>
      <c r="S45" s="41">
        <v>0</v>
      </c>
      <c r="T45" s="780">
        <v>0</v>
      </c>
      <c r="U45" s="781"/>
      <c r="V45" s="41"/>
      <c r="W45" s="41"/>
      <c r="X45" s="41"/>
      <c r="Y45" s="41"/>
      <c r="Z45" s="41"/>
      <c r="AA45" s="41"/>
      <c r="AB45" s="41"/>
      <c r="AC45" s="41"/>
      <c r="AD45" s="41"/>
      <c r="AE45" s="41"/>
      <c r="AF45" s="41"/>
      <c r="AG45" s="41"/>
      <c r="AH45" s="41"/>
      <c r="AI45" s="41"/>
      <c r="AJ45" s="41"/>
      <c r="AK45" s="41"/>
      <c r="AL45" s="41"/>
      <c r="AM45" s="41"/>
    </row>
    <row r="46" spans="1:39" s="189" customFormat="1" ht="22.5" customHeight="1">
      <c r="A46" s="202" t="s">
        <v>41</v>
      </c>
      <c r="B46" s="38">
        <v>255</v>
      </c>
      <c r="C46" s="780">
        <v>5082</v>
      </c>
      <c r="D46" s="780"/>
      <c r="E46" s="782">
        <v>99</v>
      </c>
      <c r="F46" s="782"/>
      <c r="G46" s="782"/>
      <c r="H46" s="782"/>
      <c r="I46" s="780">
        <v>270</v>
      </c>
      <c r="J46" s="780"/>
      <c r="K46" s="780">
        <v>150</v>
      </c>
      <c r="L46" s="780"/>
      <c r="M46" s="780">
        <v>4801</v>
      </c>
      <c r="N46" s="780"/>
      <c r="O46" s="780">
        <v>139</v>
      </c>
      <c r="P46" s="780"/>
      <c r="Q46" s="780">
        <v>4618</v>
      </c>
      <c r="R46" s="780"/>
      <c r="S46" s="41">
        <v>11</v>
      </c>
      <c r="T46" s="780">
        <v>183</v>
      </c>
      <c r="U46" s="781"/>
      <c r="V46" s="41"/>
      <c r="W46" s="41"/>
      <c r="X46" s="41"/>
      <c r="Y46" s="41"/>
      <c r="Z46" s="41"/>
      <c r="AA46" s="41"/>
      <c r="AB46" s="41"/>
      <c r="AC46" s="41"/>
      <c r="AD46" s="41"/>
      <c r="AE46" s="41"/>
      <c r="AF46" s="41"/>
      <c r="AG46" s="41"/>
      <c r="AH46" s="41"/>
      <c r="AI46" s="41"/>
      <c r="AJ46" s="41"/>
      <c r="AK46" s="41"/>
      <c r="AL46" s="41"/>
      <c r="AM46" s="41"/>
    </row>
    <row r="47" spans="1:39" s="189" customFormat="1" ht="22.5" customHeight="1">
      <c r="A47" s="202" t="s">
        <v>42</v>
      </c>
      <c r="B47" s="38">
        <v>279</v>
      </c>
      <c r="C47" s="780">
        <v>1812</v>
      </c>
      <c r="D47" s="780"/>
      <c r="E47" s="782">
        <v>179</v>
      </c>
      <c r="F47" s="782"/>
      <c r="G47" s="782"/>
      <c r="H47" s="782"/>
      <c r="I47" s="780">
        <v>437</v>
      </c>
      <c r="J47" s="780"/>
      <c r="K47" s="780">
        <v>96</v>
      </c>
      <c r="L47" s="780"/>
      <c r="M47" s="780">
        <v>1368</v>
      </c>
      <c r="N47" s="780"/>
      <c r="O47" s="780">
        <v>88</v>
      </c>
      <c r="P47" s="780"/>
      <c r="Q47" s="780">
        <v>1182</v>
      </c>
      <c r="R47" s="780"/>
      <c r="S47" s="41">
        <v>8</v>
      </c>
      <c r="T47" s="780">
        <v>186</v>
      </c>
      <c r="U47" s="781"/>
      <c r="V47" s="41"/>
      <c r="W47" s="41"/>
      <c r="X47" s="41"/>
      <c r="Y47" s="41"/>
      <c r="Z47" s="41"/>
      <c r="AA47" s="41"/>
      <c r="AB47" s="41"/>
      <c r="AC47" s="41"/>
      <c r="AD47" s="41"/>
      <c r="AE47" s="41"/>
      <c r="AF47" s="41"/>
      <c r="AG47" s="41"/>
      <c r="AH47" s="41"/>
      <c r="AI47" s="41"/>
      <c r="AJ47" s="41"/>
      <c r="AK47" s="41"/>
      <c r="AL47" s="41"/>
      <c r="AM47" s="41"/>
    </row>
    <row r="48" spans="1:39" s="189" customFormat="1" ht="22.5" customHeight="1">
      <c r="A48" s="202" t="s">
        <v>43</v>
      </c>
      <c r="B48" s="38">
        <v>71</v>
      </c>
      <c r="C48" s="780">
        <v>988</v>
      </c>
      <c r="D48" s="780"/>
      <c r="E48" s="782">
        <v>30</v>
      </c>
      <c r="F48" s="782"/>
      <c r="G48" s="782"/>
      <c r="H48" s="782"/>
      <c r="I48" s="780">
        <v>130</v>
      </c>
      <c r="J48" s="780"/>
      <c r="K48" s="780">
        <v>37</v>
      </c>
      <c r="L48" s="780"/>
      <c r="M48" s="780">
        <v>843</v>
      </c>
      <c r="N48" s="780"/>
      <c r="O48" s="780">
        <v>32</v>
      </c>
      <c r="P48" s="780"/>
      <c r="Q48" s="780">
        <v>673</v>
      </c>
      <c r="R48" s="780"/>
      <c r="S48" s="41">
        <v>5</v>
      </c>
      <c r="T48" s="780">
        <v>170</v>
      </c>
      <c r="U48" s="781"/>
      <c r="V48" s="41"/>
      <c r="W48" s="41"/>
      <c r="X48" s="41"/>
      <c r="Y48" s="41"/>
      <c r="Z48" s="41"/>
      <c r="AA48" s="41"/>
      <c r="AB48" s="41"/>
      <c r="AC48" s="41"/>
      <c r="AD48" s="41"/>
      <c r="AE48" s="41"/>
      <c r="AF48" s="41"/>
      <c r="AG48" s="41"/>
      <c r="AH48" s="41"/>
      <c r="AI48" s="41"/>
      <c r="AJ48" s="41"/>
      <c r="AK48" s="41"/>
      <c r="AL48" s="41"/>
      <c r="AM48" s="41"/>
    </row>
    <row r="49" spans="1:39" s="189" customFormat="1" ht="22.5" customHeight="1">
      <c r="A49" s="202" t="s">
        <v>44</v>
      </c>
      <c r="B49" s="38">
        <v>186</v>
      </c>
      <c r="C49" s="780">
        <v>2231</v>
      </c>
      <c r="D49" s="780"/>
      <c r="E49" s="782">
        <v>86</v>
      </c>
      <c r="F49" s="782"/>
      <c r="G49" s="782"/>
      <c r="H49" s="782"/>
      <c r="I49" s="780">
        <v>393</v>
      </c>
      <c r="J49" s="780"/>
      <c r="K49" s="780">
        <v>98</v>
      </c>
      <c r="L49" s="780"/>
      <c r="M49" s="780">
        <v>1818</v>
      </c>
      <c r="N49" s="780"/>
      <c r="O49" s="780">
        <v>84</v>
      </c>
      <c r="P49" s="780"/>
      <c r="Q49" s="780">
        <v>1167</v>
      </c>
      <c r="R49" s="780"/>
      <c r="S49" s="41">
        <v>14</v>
      </c>
      <c r="T49" s="780">
        <v>651</v>
      </c>
      <c r="U49" s="781"/>
      <c r="V49" s="41"/>
      <c r="W49" s="41"/>
      <c r="X49" s="41"/>
      <c r="Y49" s="41"/>
      <c r="Z49" s="41"/>
      <c r="AA49" s="41"/>
      <c r="AB49" s="41"/>
      <c r="AC49" s="41"/>
      <c r="AD49" s="41"/>
      <c r="AE49" s="41"/>
      <c r="AF49" s="41"/>
      <c r="AG49" s="41"/>
      <c r="AH49" s="41"/>
      <c r="AI49" s="41"/>
      <c r="AJ49" s="41"/>
      <c r="AK49" s="41"/>
      <c r="AL49" s="41"/>
      <c r="AM49" s="41"/>
    </row>
    <row r="50" spans="1:39" s="189" customFormat="1" ht="22.5" customHeight="1">
      <c r="A50" s="202" t="s">
        <v>45</v>
      </c>
      <c r="B50" s="38">
        <v>287</v>
      </c>
      <c r="C50" s="780">
        <v>2610</v>
      </c>
      <c r="D50" s="780"/>
      <c r="E50" s="782">
        <v>163</v>
      </c>
      <c r="F50" s="782"/>
      <c r="G50" s="782"/>
      <c r="H50" s="782"/>
      <c r="I50" s="780">
        <v>477</v>
      </c>
      <c r="J50" s="780"/>
      <c r="K50" s="780">
        <v>120</v>
      </c>
      <c r="L50" s="780"/>
      <c r="M50" s="780">
        <v>2118</v>
      </c>
      <c r="N50" s="780"/>
      <c r="O50" s="780">
        <v>104</v>
      </c>
      <c r="P50" s="780"/>
      <c r="Q50" s="780">
        <v>1604</v>
      </c>
      <c r="R50" s="780"/>
      <c r="S50" s="41">
        <v>16</v>
      </c>
      <c r="T50" s="780">
        <v>514</v>
      </c>
      <c r="U50" s="781"/>
      <c r="V50" s="41"/>
      <c r="W50" s="41"/>
      <c r="X50" s="41"/>
      <c r="Y50" s="41"/>
      <c r="Z50" s="41"/>
      <c r="AA50" s="41"/>
      <c r="AB50" s="41"/>
      <c r="AC50" s="41"/>
      <c r="AD50" s="41"/>
      <c r="AE50" s="41"/>
      <c r="AF50" s="41"/>
      <c r="AG50" s="41"/>
      <c r="AH50" s="41"/>
      <c r="AI50" s="41"/>
      <c r="AJ50" s="41"/>
      <c r="AK50" s="41"/>
      <c r="AL50" s="41"/>
      <c r="AM50" s="41"/>
    </row>
    <row r="51" spans="1:39" s="189" customFormat="1" ht="22.5" customHeight="1">
      <c r="A51" s="202" t="s">
        <v>46</v>
      </c>
      <c r="B51" s="38">
        <v>280</v>
      </c>
      <c r="C51" s="780">
        <v>2553</v>
      </c>
      <c r="D51" s="780"/>
      <c r="E51" s="782">
        <v>145</v>
      </c>
      <c r="F51" s="782"/>
      <c r="G51" s="782"/>
      <c r="H51" s="782"/>
      <c r="I51" s="780">
        <v>386</v>
      </c>
      <c r="J51" s="780"/>
      <c r="K51" s="780">
        <v>130</v>
      </c>
      <c r="L51" s="780"/>
      <c r="M51" s="780">
        <v>2148</v>
      </c>
      <c r="N51" s="780"/>
      <c r="O51" s="780">
        <v>118</v>
      </c>
      <c r="P51" s="780"/>
      <c r="Q51" s="780">
        <v>1676</v>
      </c>
      <c r="R51" s="780"/>
      <c r="S51" s="41">
        <v>12</v>
      </c>
      <c r="T51" s="780">
        <v>472</v>
      </c>
      <c r="U51" s="781"/>
      <c r="V51" s="41"/>
      <c r="W51" s="41"/>
      <c r="X51" s="41"/>
      <c r="Y51" s="41"/>
      <c r="Z51" s="41"/>
      <c r="AA51" s="41"/>
      <c r="AB51" s="41"/>
      <c r="AC51" s="41"/>
      <c r="AD51" s="41"/>
      <c r="AE51" s="41"/>
      <c r="AF51" s="41"/>
      <c r="AG51" s="41"/>
      <c r="AH51" s="41"/>
      <c r="AI51" s="41"/>
      <c r="AJ51" s="41"/>
      <c r="AK51" s="41"/>
      <c r="AL51" s="41"/>
      <c r="AM51" s="41"/>
    </row>
    <row r="52" spans="1:39" s="189" customFormat="1" ht="22.5" customHeight="1">
      <c r="A52" s="202" t="s">
        <v>47</v>
      </c>
      <c r="B52" s="38">
        <v>162</v>
      </c>
      <c r="C52" s="780">
        <v>1504</v>
      </c>
      <c r="D52" s="780"/>
      <c r="E52" s="782">
        <v>63</v>
      </c>
      <c r="F52" s="782"/>
      <c r="G52" s="782"/>
      <c r="H52" s="782"/>
      <c r="I52" s="780">
        <v>208</v>
      </c>
      <c r="J52" s="780"/>
      <c r="K52" s="780">
        <v>97</v>
      </c>
      <c r="L52" s="780"/>
      <c r="M52" s="780">
        <v>1294</v>
      </c>
      <c r="N52" s="780"/>
      <c r="O52" s="780">
        <v>85</v>
      </c>
      <c r="P52" s="780"/>
      <c r="Q52" s="780">
        <v>1109</v>
      </c>
      <c r="R52" s="780"/>
      <c r="S52" s="41">
        <v>12</v>
      </c>
      <c r="T52" s="780">
        <v>185</v>
      </c>
      <c r="U52" s="781"/>
      <c r="V52" s="41"/>
      <c r="W52" s="41"/>
      <c r="X52" s="41"/>
      <c r="Y52" s="41"/>
      <c r="Z52" s="41"/>
      <c r="AA52" s="41"/>
      <c r="AB52" s="41"/>
      <c r="AC52" s="41"/>
      <c r="AD52" s="41"/>
      <c r="AE52" s="41"/>
      <c r="AF52" s="41"/>
      <c r="AG52" s="41"/>
      <c r="AH52" s="41"/>
      <c r="AI52" s="41"/>
      <c r="AJ52" s="41"/>
      <c r="AK52" s="41"/>
      <c r="AL52" s="41"/>
      <c r="AM52" s="41"/>
    </row>
    <row r="53" spans="1:39" s="189" customFormat="1" ht="22.5" customHeight="1">
      <c r="A53" s="202" t="s">
        <v>48</v>
      </c>
      <c r="B53" s="38">
        <v>188</v>
      </c>
      <c r="C53" s="780">
        <v>1761</v>
      </c>
      <c r="D53" s="780"/>
      <c r="E53" s="782">
        <v>109</v>
      </c>
      <c r="F53" s="782"/>
      <c r="G53" s="782"/>
      <c r="H53" s="782"/>
      <c r="I53" s="780">
        <v>353</v>
      </c>
      <c r="J53" s="780"/>
      <c r="K53" s="780">
        <v>78</v>
      </c>
      <c r="L53" s="780"/>
      <c r="M53" s="780">
        <v>1406</v>
      </c>
      <c r="N53" s="780"/>
      <c r="O53" s="780">
        <v>69</v>
      </c>
      <c r="P53" s="780"/>
      <c r="Q53" s="780">
        <v>1123</v>
      </c>
      <c r="R53" s="780"/>
      <c r="S53" s="41">
        <v>9</v>
      </c>
      <c r="T53" s="780">
        <v>283</v>
      </c>
      <c r="U53" s="781"/>
      <c r="V53" s="41"/>
      <c r="W53" s="41"/>
      <c r="X53" s="41"/>
      <c r="Y53" s="41"/>
      <c r="Z53" s="41"/>
      <c r="AA53" s="41"/>
      <c r="AB53" s="41"/>
      <c r="AC53" s="41"/>
      <c r="AD53" s="41"/>
      <c r="AE53" s="41"/>
      <c r="AF53" s="41"/>
      <c r="AG53" s="41"/>
      <c r="AH53" s="41"/>
      <c r="AI53" s="41"/>
      <c r="AJ53" s="41"/>
      <c r="AK53" s="41"/>
      <c r="AL53" s="41"/>
      <c r="AM53" s="41"/>
    </row>
    <row r="54" spans="1:39" s="189" customFormat="1" ht="22.5" customHeight="1">
      <c r="A54" s="202" t="s">
        <v>49</v>
      </c>
      <c r="B54" s="38">
        <v>90</v>
      </c>
      <c r="C54" s="780">
        <v>3424</v>
      </c>
      <c r="D54" s="780"/>
      <c r="E54" s="782">
        <v>0</v>
      </c>
      <c r="F54" s="782"/>
      <c r="G54" s="782"/>
      <c r="H54" s="782"/>
      <c r="I54" s="780">
        <v>0</v>
      </c>
      <c r="J54" s="780"/>
      <c r="K54" s="780">
        <v>89</v>
      </c>
      <c r="L54" s="780"/>
      <c r="M54" s="780">
        <v>3423</v>
      </c>
      <c r="N54" s="780"/>
      <c r="O54" s="780">
        <v>87</v>
      </c>
      <c r="P54" s="780"/>
      <c r="Q54" s="780">
        <v>3418</v>
      </c>
      <c r="R54" s="780"/>
      <c r="S54" s="41">
        <v>2</v>
      </c>
      <c r="T54" s="780">
        <v>5</v>
      </c>
      <c r="U54" s="781"/>
      <c r="V54" s="41"/>
      <c r="W54" s="41"/>
      <c r="X54" s="41"/>
      <c r="Y54" s="41"/>
      <c r="Z54" s="41"/>
      <c r="AA54" s="41"/>
      <c r="AB54" s="41"/>
      <c r="AC54" s="41"/>
      <c r="AD54" s="41"/>
      <c r="AE54" s="41"/>
      <c r="AF54" s="41"/>
      <c r="AG54" s="41"/>
      <c r="AH54" s="41"/>
      <c r="AI54" s="41"/>
      <c r="AJ54" s="41"/>
      <c r="AK54" s="41"/>
      <c r="AL54" s="41"/>
      <c r="AM54" s="41"/>
    </row>
    <row r="55" spans="1:39" s="189" customFormat="1" ht="22.5" customHeight="1" thickBot="1">
      <c r="A55" s="203" t="s">
        <v>50</v>
      </c>
      <c r="B55" s="391">
        <v>87</v>
      </c>
      <c r="C55" s="780">
        <v>1307</v>
      </c>
      <c r="D55" s="780"/>
      <c r="E55" s="782">
        <v>7</v>
      </c>
      <c r="F55" s="782"/>
      <c r="G55" s="782"/>
      <c r="H55" s="782"/>
      <c r="I55" s="795">
        <v>21</v>
      </c>
      <c r="J55" s="795"/>
      <c r="K55" s="795">
        <v>80</v>
      </c>
      <c r="L55" s="795"/>
      <c r="M55" s="795">
        <v>1286</v>
      </c>
      <c r="N55" s="795"/>
      <c r="O55" s="795">
        <v>69</v>
      </c>
      <c r="P55" s="795"/>
      <c r="Q55" s="795">
        <v>1164</v>
      </c>
      <c r="R55" s="795"/>
      <c r="S55" s="391">
        <v>11</v>
      </c>
      <c r="T55" s="795">
        <v>122</v>
      </c>
      <c r="U55" s="796"/>
      <c r="V55" s="41"/>
      <c r="W55" s="41"/>
      <c r="X55" s="41"/>
      <c r="Y55" s="41"/>
      <c r="Z55" s="41"/>
      <c r="AA55" s="41"/>
      <c r="AB55" s="41"/>
      <c r="AC55" s="41"/>
      <c r="AD55" s="41"/>
      <c r="AE55" s="41"/>
      <c r="AF55" s="41"/>
      <c r="AG55" s="41"/>
      <c r="AH55" s="41"/>
      <c r="AI55" s="41"/>
      <c r="AJ55" s="41"/>
      <c r="AK55" s="41"/>
      <c r="AL55" s="41"/>
      <c r="AM55" s="41"/>
    </row>
    <row r="56" spans="1:39" ht="13.5" customHeight="1">
      <c r="A56" s="793" t="s">
        <v>427</v>
      </c>
      <c r="B56" s="793"/>
      <c r="C56" s="793"/>
      <c r="D56" s="793"/>
      <c r="E56" s="793"/>
      <c r="F56" s="793"/>
      <c r="G56" s="793"/>
      <c r="H56" s="793"/>
      <c r="I56" s="794"/>
      <c r="J56" s="794"/>
      <c r="K56" s="794"/>
      <c r="L56" s="794"/>
      <c r="M56" s="794"/>
      <c r="N56" s="188"/>
      <c r="O56" s="188"/>
      <c r="P56" s="732" t="s">
        <v>423</v>
      </c>
      <c r="R56" s="188"/>
      <c r="S56" s="188"/>
      <c r="T56" s="188"/>
      <c r="U56" s="188"/>
      <c r="V56" s="188"/>
      <c r="W56" s="188"/>
      <c r="X56" s="138"/>
      <c r="Y56" s="138"/>
      <c r="Z56" s="138"/>
      <c r="AA56" s="138"/>
      <c r="AB56" s="138"/>
      <c r="AC56" s="138"/>
      <c r="AD56" s="138"/>
      <c r="AE56" s="138"/>
      <c r="AF56" s="138"/>
      <c r="AG56" s="138"/>
      <c r="AH56" s="138"/>
      <c r="AI56" s="138"/>
      <c r="AJ56" s="138"/>
      <c r="AK56" s="138"/>
      <c r="AL56" s="15"/>
      <c r="AM56" s="15"/>
    </row>
  </sheetData>
  <sheetProtection selectLockedCells="1" selectUnlockedCells="1"/>
  <mergeCells count="207">
    <mergeCell ref="AJ4:AK5"/>
    <mergeCell ref="A2:L2"/>
    <mergeCell ref="A3:A6"/>
    <mergeCell ref="B3:C5"/>
    <mergeCell ref="D3:E5"/>
    <mergeCell ref="L4:M5"/>
    <mergeCell ref="H4:I5"/>
    <mergeCell ref="N3:AM3"/>
    <mergeCell ref="V4:W5"/>
    <mergeCell ref="P4:Q5"/>
    <mergeCell ref="Z4:AA5"/>
    <mergeCell ref="AB4:AC5"/>
    <mergeCell ref="E32:J33"/>
    <mergeCell ref="K32:N33"/>
    <mergeCell ref="K45:L45"/>
    <mergeCell ref="M41:N41"/>
    <mergeCell ref="M42:N42"/>
    <mergeCell ref="M43:N43"/>
    <mergeCell ref="O36:P36"/>
    <mergeCell ref="O37:P37"/>
    <mergeCell ref="O38:P38"/>
    <mergeCell ref="O39:P39"/>
    <mergeCell ref="M36:N36"/>
    <mergeCell ref="M37:N37"/>
    <mergeCell ref="M38:N38"/>
    <mergeCell ref="O35:P35"/>
    <mergeCell ref="M39:N39"/>
    <mergeCell ref="I43:J43"/>
    <mergeCell ref="I44:J44"/>
    <mergeCell ref="I45:J45"/>
    <mergeCell ref="I40:J40"/>
    <mergeCell ref="I41:J41"/>
    <mergeCell ref="T36:U36"/>
    <mergeCell ref="J4:K5"/>
    <mergeCell ref="H3:M3"/>
    <mergeCell ref="AD4:AE5"/>
    <mergeCell ref="AF4:AG5"/>
    <mergeCell ref="AL4:AM5"/>
    <mergeCell ref="A31:A34"/>
    <mergeCell ref="F4:G5"/>
    <mergeCell ref="Y30:AI30"/>
    <mergeCell ref="E36:H36"/>
    <mergeCell ref="X4:Y5"/>
    <mergeCell ref="AH4:AI5"/>
    <mergeCell ref="N4:O5"/>
    <mergeCell ref="M35:N35"/>
    <mergeCell ref="Q35:R35"/>
    <mergeCell ref="T35:U35"/>
    <mergeCell ref="C36:D36"/>
    <mergeCell ref="T4:U5"/>
    <mergeCell ref="O34:P34"/>
    <mergeCell ref="Q34:R34"/>
    <mergeCell ref="T34:U34"/>
    <mergeCell ref="S33:U33"/>
    <mergeCell ref="O33:R33"/>
    <mergeCell ref="R4:S5"/>
    <mergeCell ref="C35:D35"/>
    <mergeCell ref="E35:H35"/>
    <mergeCell ref="I35:J35"/>
    <mergeCell ref="K35:L35"/>
    <mergeCell ref="K36:L36"/>
    <mergeCell ref="C37:D37"/>
    <mergeCell ref="C38:D38"/>
    <mergeCell ref="C39:D39"/>
    <mergeCell ref="E37:H37"/>
    <mergeCell ref="I37:J37"/>
    <mergeCell ref="K39:L39"/>
    <mergeCell ref="I39:J39"/>
    <mergeCell ref="Q54:R54"/>
    <mergeCell ref="T54:U54"/>
    <mergeCell ref="T55:U55"/>
    <mergeCell ref="Q55:R55"/>
    <mergeCell ref="K40:L40"/>
    <mergeCell ref="K41:L41"/>
    <mergeCell ref="K42:L42"/>
    <mergeCell ref="K43:L43"/>
    <mergeCell ref="O54:P54"/>
    <mergeCell ref="O55:P55"/>
    <mergeCell ref="M40:N40"/>
    <mergeCell ref="K53:L53"/>
    <mergeCell ref="K48:L48"/>
    <mergeCell ref="K49:L49"/>
    <mergeCell ref="K50:L50"/>
    <mergeCell ref="K51:L51"/>
    <mergeCell ref="M51:N51"/>
    <mergeCell ref="M44:N44"/>
    <mergeCell ref="M45:N45"/>
    <mergeCell ref="M46:N46"/>
    <mergeCell ref="M47:N47"/>
    <mergeCell ref="M48:N48"/>
    <mergeCell ref="M49:N49"/>
    <mergeCell ref="M50:N50"/>
    <mergeCell ref="C42:D42"/>
    <mergeCell ref="C43:D43"/>
    <mergeCell ref="C40:D40"/>
    <mergeCell ref="C41:D41"/>
    <mergeCell ref="K37:L37"/>
    <mergeCell ref="K38:L38"/>
    <mergeCell ref="K44:L44"/>
    <mergeCell ref="A56:M56"/>
    <mergeCell ref="C55:D55"/>
    <mergeCell ref="I55:J55"/>
    <mergeCell ref="K54:L54"/>
    <mergeCell ref="K55:L55"/>
    <mergeCell ref="M54:N54"/>
    <mergeCell ref="M55:N55"/>
    <mergeCell ref="C54:D54"/>
    <mergeCell ref="C48:D48"/>
    <mergeCell ref="C49:D49"/>
    <mergeCell ref="C50:D50"/>
    <mergeCell ref="C51:D51"/>
    <mergeCell ref="C52:D52"/>
    <mergeCell ref="C53:D53"/>
    <mergeCell ref="I52:J52"/>
    <mergeCell ref="I53:J53"/>
    <mergeCell ref="E54:H54"/>
    <mergeCell ref="E55:H55"/>
    <mergeCell ref="I54:J54"/>
    <mergeCell ref="E53:H53"/>
    <mergeCell ref="M52:N52"/>
    <mergeCell ref="M53:N53"/>
    <mergeCell ref="E52:H52"/>
    <mergeCell ref="K52:L52"/>
    <mergeCell ref="B31:D33"/>
    <mergeCell ref="C34:D34"/>
    <mergeCell ref="E34:H34"/>
    <mergeCell ref="I34:J34"/>
    <mergeCell ref="K34:L34"/>
    <mergeCell ref="M34:N34"/>
    <mergeCell ref="K46:L46"/>
    <mergeCell ref="K47:L47"/>
    <mergeCell ref="I36:J36"/>
    <mergeCell ref="E38:H38"/>
    <mergeCell ref="E39:H39"/>
    <mergeCell ref="E40:H40"/>
    <mergeCell ref="I38:J38"/>
    <mergeCell ref="E41:H41"/>
    <mergeCell ref="E42:H42"/>
    <mergeCell ref="E43:H43"/>
    <mergeCell ref="I42:J42"/>
    <mergeCell ref="C44:D44"/>
    <mergeCell ref="C45:D45"/>
    <mergeCell ref="C46:D46"/>
    <mergeCell ref="C47:D47"/>
    <mergeCell ref="I50:J50"/>
    <mergeCell ref="I51:J51"/>
    <mergeCell ref="I46:J46"/>
    <mergeCell ref="I47:J47"/>
    <mergeCell ref="I48:J48"/>
    <mergeCell ref="I49:J49"/>
    <mergeCell ref="E51:H51"/>
    <mergeCell ref="E44:H44"/>
    <mergeCell ref="E45:H45"/>
    <mergeCell ref="E46:H46"/>
    <mergeCell ref="E49:H49"/>
    <mergeCell ref="E47:H47"/>
    <mergeCell ref="E50:H50"/>
    <mergeCell ref="E48:H48"/>
    <mergeCell ref="O50:P50"/>
    <mergeCell ref="O51:P51"/>
    <mergeCell ref="O40:P40"/>
    <mergeCell ref="O41:P41"/>
    <mergeCell ref="O42:P42"/>
    <mergeCell ref="O43:P43"/>
    <mergeCell ref="Q48:R48"/>
    <mergeCell ref="Q49:R49"/>
    <mergeCell ref="O44:P44"/>
    <mergeCell ref="O45:P45"/>
    <mergeCell ref="O46:P46"/>
    <mergeCell ref="O47:P47"/>
    <mergeCell ref="O48:P48"/>
    <mergeCell ref="O49:P49"/>
    <mergeCell ref="T37:U37"/>
    <mergeCell ref="T38:U38"/>
    <mergeCell ref="T39:U39"/>
    <mergeCell ref="O52:P52"/>
    <mergeCell ref="O53:P53"/>
    <mergeCell ref="Q44:R44"/>
    <mergeCell ref="Q45:R45"/>
    <mergeCell ref="Q46:R46"/>
    <mergeCell ref="Q47:R47"/>
    <mergeCell ref="T40:U40"/>
    <mergeCell ref="T41:U41"/>
    <mergeCell ref="T44:U44"/>
    <mergeCell ref="T45:U45"/>
    <mergeCell ref="T42:U42"/>
    <mergeCell ref="T43:U43"/>
    <mergeCell ref="T46:U46"/>
    <mergeCell ref="T47:U47"/>
    <mergeCell ref="Q51:R51"/>
    <mergeCell ref="T52:U52"/>
    <mergeCell ref="T53:U53"/>
    <mergeCell ref="T48:U48"/>
    <mergeCell ref="T49:U49"/>
    <mergeCell ref="T50:U50"/>
    <mergeCell ref="T51:U51"/>
    <mergeCell ref="Q52:R52"/>
    <mergeCell ref="Q53:R53"/>
    <mergeCell ref="Q36:R36"/>
    <mergeCell ref="Q37:R37"/>
    <mergeCell ref="Q38:R38"/>
    <mergeCell ref="Q39:R39"/>
    <mergeCell ref="Q40:R40"/>
    <mergeCell ref="Q41:R41"/>
    <mergeCell ref="Q42:R42"/>
    <mergeCell ref="Q43:R43"/>
    <mergeCell ref="Q50:R50"/>
  </mergeCells>
  <phoneticPr fontId="18"/>
  <printOptions horizontalCentered="1"/>
  <pageMargins left="0.59055118110236227" right="0.59055118110236227" top="0.59055118110236227" bottom="0.59055118110236227" header="0.39370078740157483" footer="0.39370078740157483"/>
  <pageSetup paperSize="9" scale="70" firstPageNumber="64" orientation="portrait" useFirstPageNumber="1" verticalDpi="300" r:id="rId1"/>
  <headerFooter scaleWithDoc="0" alignWithMargins="0">
    <oddHeader>&amp;L事業所</oddHeader>
    <oddFooter>&amp;C&amp;11－&amp;12&amp;P&amp;11－</oddFooter>
  </headerFooter>
  <colBreaks count="1" manualBreakCount="1">
    <brk id="21" max="55" man="1"/>
  </colBreaks>
</worksheet>
</file>

<file path=xl/worksheets/sheet3.xml><?xml version="1.0" encoding="utf-8"?>
<worksheet xmlns="http://schemas.openxmlformats.org/spreadsheetml/2006/main" xmlns:r="http://schemas.openxmlformats.org/officeDocument/2006/relationships">
  <sheetPr>
    <pageSetUpPr fitToPage="1"/>
  </sheetPr>
  <dimension ref="A1:AM56"/>
  <sheetViews>
    <sheetView view="pageBreakPreview" zoomScaleNormal="100" zoomScaleSheetLayoutView="100" workbookViewId="0">
      <pane xSplit="1" topLeftCell="B1" activePane="topRight" state="frozen"/>
      <selection activeCell="A26" sqref="A26"/>
      <selection pane="topRight" sqref="A1:XFD1048576"/>
    </sheetView>
  </sheetViews>
  <sheetFormatPr defaultRowHeight="15" customHeight="1"/>
  <cols>
    <col min="1" max="1" width="10.5703125" style="16" customWidth="1"/>
    <col min="2" max="2" width="7.7109375" style="16" customWidth="1"/>
    <col min="3" max="3" width="8.7109375" style="16" customWidth="1"/>
    <col min="4" max="4" width="4.85546875" style="16" customWidth="1"/>
    <col min="5" max="5" width="5.42578125" style="16" customWidth="1"/>
    <col min="6" max="7" width="7" style="16" hidden="1" customWidth="1"/>
    <col min="8" max="8" width="5.140625" style="16" customWidth="1"/>
    <col min="9" max="9" width="5.5703125" style="16" customWidth="1"/>
    <col min="10" max="10" width="7" style="16" customWidth="1"/>
    <col min="11" max="11" width="8.42578125" style="16" customWidth="1"/>
    <col min="12" max="12" width="5.7109375" style="16" customWidth="1"/>
    <col min="13" max="13" width="9.42578125" style="16" customWidth="1"/>
    <col min="14" max="14" width="5.5703125" style="16" customWidth="1"/>
    <col min="15" max="15" width="7.7109375" style="16" customWidth="1"/>
    <col min="16" max="16" width="5.28515625" style="16" customWidth="1"/>
    <col min="17" max="17" width="7.85546875" style="16" customWidth="1"/>
    <col min="18" max="18" width="6.28515625" style="16" customWidth="1"/>
    <col min="19" max="20" width="7.7109375" style="16" customWidth="1"/>
    <col min="21" max="21" width="8.7109375" style="16" customWidth="1"/>
    <col min="22" max="22" width="5.140625" style="16" customWidth="1"/>
    <col min="23" max="23" width="6.85546875" style="16" customWidth="1"/>
    <col min="24" max="24" width="6.5703125" style="16" customWidth="1"/>
    <col min="25" max="25" width="7" style="16" customWidth="1"/>
    <col min="26" max="27" width="7.140625" style="16" customWidth="1"/>
    <col min="28" max="29" width="6.85546875" style="16" customWidth="1"/>
    <col min="30" max="30" width="7.140625" style="16" customWidth="1"/>
    <col min="31" max="31" width="7.7109375" style="16" customWidth="1"/>
    <col min="32" max="32" width="7.28515625" style="16" customWidth="1"/>
    <col min="33" max="33" width="7.7109375" style="16" customWidth="1"/>
    <col min="34" max="34" width="7" style="16" customWidth="1"/>
    <col min="35" max="35" width="8.7109375" style="16" customWidth="1"/>
    <col min="36" max="36" width="5.7109375" style="16" customWidth="1"/>
    <col min="37" max="37" width="7.5703125" style="16" customWidth="1"/>
    <col min="38" max="38" width="7.7109375" style="16" bestFit="1" customWidth="1"/>
    <col min="39" max="39" width="7.5703125" style="16" customWidth="1"/>
    <col min="40" max="16384" width="9.140625" style="15"/>
  </cols>
  <sheetData>
    <row r="1" spans="1:39" ht="5.0999999999999996" customHeight="1"/>
    <row r="2" spans="1:39" ht="15" customHeight="1" thickBot="1">
      <c r="A2" s="832" t="s">
        <v>420</v>
      </c>
      <c r="B2" s="832"/>
      <c r="C2" s="832"/>
      <c r="D2" s="832"/>
      <c r="E2" s="832"/>
      <c r="F2" s="832"/>
      <c r="G2" s="832"/>
      <c r="H2" s="832"/>
      <c r="I2" s="832"/>
      <c r="J2" s="832"/>
      <c r="K2" s="832"/>
      <c r="L2" s="832"/>
      <c r="AK2" s="4" t="s">
        <v>14</v>
      </c>
      <c r="AM2" s="4" t="s">
        <v>14</v>
      </c>
    </row>
    <row r="3" spans="1:39" ht="14.25" customHeight="1" thickBot="1">
      <c r="A3" s="833" t="s">
        <v>24</v>
      </c>
      <c r="B3" s="834" t="s">
        <v>406</v>
      </c>
      <c r="C3" s="835"/>
      <c r="D3" s="834" t="s">
        <v>494</v>
      </c>
      <c r="E3" s="835"/>
      <c r="F3" s="389"/>
      <c r="G3" s="390"/>
      <c r="H3" s="803" t="s">
        <v>495</v>
      </c>
      <c r="I3" s="804"/>
      <c r="J3" s="804"/>
      <c r="K3" s="804"/>
      <c r="L3" s="804"/>
      <c r="M3" s="805"/>
      <c r="N3" s="803" t="s">
        <v>27</v>
      </c>
      <c r="O3" s="804"/>
      <c r="P3" s="804"/>
      <c r="Q3" s="804"/>
      <c r="R3" s="804"/>
      <c r="S3" s="804"/>
      <c r="T3" s="804"/>
      <c r="U3" s="804"/>
      <c r="V3" s="804"/>
      <c r="W3" s="804"/>
      <c r="X3" s="804"/>
      <c r="Y3" s="804"/>
      <c r="Z3" s="804"/>
      <c r="AA3" s="804"/>
      <c r="AB3" s="804"/>
      <c r="AC3" s="804"/>
      <c r="AD3" s="804"/>
      <c r="AE3" s="804"/>
      <c r="AF3" s="804"/>
      <c r="AG3" s="804"/>
      <c r="AH3" s="804"/>
      <c r="AI3" s="804"/>
      <c r="AJ3" s="804"/>
      <c r="AK3" s="804"/>
      <c r="AL3" s="804"/>
      <c r="AM3" s="837"/>
    </row>
    <row r="4" spans="1:39" ht="28.5" customHeight="1" thickBot="1">
      <c r="A4" s="833"/>
      <c r="B4" s="835"/>
      <c r="C4" s="835"/>
      <c r="D4" s="835"/>
      <c r="E4" s="835"/>
      <c r="F4" s="802" t="s">
        <v>25</v>
      </c>
      <c r="G4" s="802"/>
      <c r="H4" s="801" t="s">
        <v>407</v>
      </c>
      <c r="I4" s="802"/>
      <c r="J4" s="801" t="s">
        <v>496</v>
      </c>
      <c r="K4" s="802"/>
      <c r="L4" s="836" t="s">
        <v>497</v>
      </c>
      <c r="M4" s="776"/>
      <c r="N4" s="806" t="s">
        <v>408</v>
      </c>
      <c r="O4" s="817"/>
      <c r="P4" s="806" t="s">
        <v>413</v>
      </c>
      <c r="Q4" s="817"/>
      <c r="R4" s="806" t="s">
        <v>409</v>
      </c>
      <c r="S4" s="817"/>
      <c r="T4" s="806" t="s">
        <v>410</v>
      </c>
      <c r="U4" s="817"/>
      <c r="V4" s="806" t="s">
        <v>411</v>
      </c>
      <c r="W4" s="817"/>
      <c r="X4" s="806" t="s">
        <v>412</v>
      </c>
      <c r="Y4" s="807"/>
      <c r="Z4" s="806" t="s">
        <v>414</v>
      </c>
      <c r="AA4" s="807"/>
      <c r="AB4" s="806" t="s">
        <v>415</v>
      </c>
      <c r="AC4" s="807"/>
      <c r="AD4" s="806" t="s">
        <v>416</v>
      </c>
      <c r="AE4" s="807"/>
      <c r="AF4" s="806" t="s">
        <v>417</v>
      </c>
      <c r="AG4" s="807"/>
      <c r="AH4" s="816" t="s">
        <v>498</v>
      </c>
      <c r="AI4" s="816"/>
      <c r="AJ4" s="810" t="s">
        <v>418</v>
      </c>
      <c r="AK4" s="811"/>
      <c r="AL4" s="810" t="s">
        <v>419</v>
      </c>
      <c r="AM4" s="811"/>
    </row>
    <row r="5" spans="1:39" ht="28.5" customHeight="1" thickBot="1">
      <c r="A5" s="833"/>
      <c r="B5" s="835"/>
      <c r="C5" s="835"/>
      <c r="D5" s="835"/>
      <c r="E5" s="835"/>
      <c r="F5" s="802"/>
      <c r="G5" s="802"/>
      <c r="H5" s="802"/>
      <c r="I5" s="802"/>
      <c r="J5" s="802"/>
      <c r="K5" s="802"/>
      <c r="L5" s="776"/>
      <c r="M5" s="776"/>
      <c r="N5" s="818"/>
      <c r="O5" s="754"/>
      <c r="P5" s="818"/>
      <c r="Q5" s="754"/>
      <c r="R5" s="818"/>
      <c r="S5" s="754"/>
      <c r="T5" s="818"/>
      <c r="U5" s="754"/>
      <c r="V5" s="818"/>
      <c r="W5" s="754"/>
      <c r="X5" s="808"/>
      <c r="Y5" s="809"/>
      <c r="Z5" s="808"/>
      <c r="AA5" s="809"/>
      <c r="AB5" s="808"/>
      <c r="AC5" s="809"/>
      <c r="AD5" s="808"/>
      <c r="AE5" s="809"/>
      <c r="AF5" s="808"/>
      <c r="AG5" s="809"/>
      <c r="AH5" s="816"/>
      <c r="AI5" s="816"/>
      <c r="AJ5" s="811"/>
      <c r="AK5" s="811"/>
      <c r="AL5" s="811"/>
      <c r="AM5" s="811"/>
    </row>
    <row r="6" spans="1:39" ht="15" customHeight="1">
      <c r="A6" s="833"/>
      <c r="B6" s="185" t="s">
        <v>16</v>
      </c>
      <c r="C6" s="186" t="s">
        <v>30</v>
      </c>
      <c r="D6" s="185" t="s">
        <v>16</v>
      </c>
      <c r="E6" s="185" t="s">
        <v>30</v>
      </c>
      <c r="F6" s="185" t="s">
        <v>16</v>
      </c>
      <c r="G6" s="185" t="s">
        <v>30</v>
      </c>
      <c r="H6" s="185" t="s">
        <v>16</v>
      </c>
      <c r="I6" s="185" t="s">
        <v>30</v>
      </c>
      <c r="J6" s="185" t="s">
        <v>16</v>
      </c>
      <c r="K6" s="185" t="s">
        <v>30</v>
      </c>
      <c r="L6" s="185" t="s">
        <v>16</v>
      </c>
      <c r="M6" s="185" t="s">
        <v>30</v>
      </c>
      <c r="N6" s="185" t="s">
        <v>16</v>
      </c>
      <c r="O6" s="185" t="s">
        <v>30</v>
      </c>
      <c r="P6" s="185" t="s">
        <v>16</v>
      </c>
      <c r="Q6" s="185" t="s">
        <v>30</v>
      </c>
      <c r="R6" s="185" t="s">
        <v>16</v>
      </c>
      <c r="S6" s="185" t="s">
        <v>30</v>
      </c>
      <c r="T6" s="185" t="s">
        <v>16</v>
      </c>
      <c r="U6" s="720" t="s">
        <v>30</v>
      </c>
      <c r="V6" s="719" t="s">
        <v>16</v>
      </c>
      <c r="W6" s="185" t="s">
        <v>30</v>
      </c>
      <c r="X6" s="185" t="s">
        <v>16</v>
      </c>
      <c r="Y6" s="185" t="s">
        <v>30</v>
      </c>
      <c r="Z6" s="185" t="s">
        <v>16</v>
      </c>
      <c r="AA6" s="185" t="s">
        <v>30</v>
      </c>
      <c r="AB6" s="185" t="s">
        <v>16</v>
      </c>
      <c r="AC6" s="185" t="s">
        <v>30</v>
      </c>
      <c r="AD6" s="185" t="s">
        <v>16</v>
      </c>
      <c r="AE6" s="185" t="s">
        <v>30</v>
      </c>
      <c r="AF6" s="185" t="s">
        <v>16</v>
      </c>
      <c r="AG6" s="185" t="s">
        <v>30</v>
      </c>
      <c r="AH6" s="185" t="s">
        <v>16</v>
      </c>
      <c r="AI6" s="185" t="s">
        <v>30</v>
      </c>
      <c r="AJ6" s="185" t="s">
        <v>499</v>
      </c>
      <c r="AK6" s="187" t="s">
        <v>30</v>
      </c>
      <c r="AL6" s="185" t="s">
        <v>499</v>
      </c>
      <c r="AM6" s="187" t="s">
        <v>30</v>
      </c>
    </row>
    <row r="7" spans="1:39" s="392" customFormat="1" ht="22.5" customHeight="1">
      <c r="A7" s="199" t="s">
        <v>500</v>
      </c>
      <c r="B7" s="374">
        <f t="shared" ref="B7:M7" si="0">SUM(B8:B27)</f>
        <v>4840</v>
      </c>
      <c r="C7" s="388">
        <f t="shared" si="0"/>
        <v>53339</v>
      </c>
      <c r="D7" s="388">
        <f t="shared" si="0"/>
        <v>3</v>
      </c>
      <c r="E7" s="388">
        <f t="shared" si="0"/>
        <v>31</v>
      </c>
      <c r="F7" s="388">
        <f t="shared" si="0"/>
        <v>517</v>
      </c>
      <c r="G7" s="388">
        <f t="shared" si="0"/>
        <v>7486</v>
      </c>
      <c r="H7" s="388">
        <f t="shared" si="0"/>
        <v>3</v>
      </c>
      <c r="I7" s="388">
        <f t="shared" si="0"/>
        <v>18</v>
      </c>
      <c r="J7" s="388">
        <f t="shared" si="0"/>
        <v>353</v>
      </c>
      <c r="K7" s="388">
        <f t="shared" si="0"/>
        <v>4139</v>
      </c>
      <c r="L7" s="388">
        <f t="shared" si="0"/>
        <v>161</v>
      </c>
      <c r="M7" s="388">
        <f t="shared" si="0"/>
        <v>3329</v>
      </c>
      <c r="N7" s="388">
        <f>SUM(N8:N27)</f>
        <v>4</v>
      </c>
      <c r="O7" s="388">
        <f>SUM(O8:O27)</f>
        <v>1076</v>
      </c>
      <c r="P7" s="388">
        <f t="shared" ref="P7:AM7" si="1">SUM(P8:P27)</f>
        <v>88</v>
      </c>
      <c r="Q7" s="388">
        <f t="shared" si="1"/>
        <v>3042</v>
      </c>
      <c r="R7" s="388">
        <f t="shared" si="1"/>
        <v>104</v>
      </c>
      <c r="S7" s="388">
        <f t="shared" si="1"/>
        <v>3108</v>
      </c>
      <c r="T7" s="388">
        <f t="shared" si="1"/>
        <v>1152</v>
      </c>
      <c r="U7" s="388">
        <f t="shared" si="1"/>
        <v>14204</v>
      </c>
      <c r="V7" s="388">
        <f t="shared" si="1"/>
        <v>81</v>
      </c>
      <c r="W7" s="388">
        <f t="shared" si="1"/>
        <v>981</v>
      </c>
      <c r="X7" s="388">
        <f t="shared" si="1"/>
        <v>628</v>
      </c>
      <c r="Y7" s="388">
        <f t="shared" si="1"/>
        <v>1725</v>
      </c>
      <c r="Z7" s="388">
        <f t="shared" si="1"/>
        <v>248</v>
      </c>
      <c r="AA7" s="388">
        <f t="shared" si="1"/>
        <v>1873</v>
      </c>
      <c r="AB7" s="388">
        <f t="shared" si="1"/>
        <v>662</v>
      </c>
      <c r="AC7" s="388">
        <f t="shared" si="1"/>
        <v>3681</v>
      </c>
      <c r="AD7" s="388">
        <f t="shared" si="1"/>
        <v>407</v>
      </c>
      <c r="AE7" s="388">
        <f t="shared" si="1"/>
        <v>2161</v>
      </c>
      <c r="AF7" s="388">
        <f t="shared" si="1"/>
        <v>209</v>
      </c>
      <c r="AG7" s="388">
        <f t="shared" si="1"/>
        <v>1260</v>
      </c>
      <c r="AH7" s="388">
        <f t="shared" si="1"/>
        <v>371</v>
      </c>
      <c r="AI7" s="388">
        <f t="shared" si="1"/>
        <v>7177</v>
      </c>
      <c r="AJ7" s="388">
        <f t="shared" si="1"/>
        <v>22</v>
      </c>
      <c r="AK7" s="388">
        <f t="shared" si="1"/>
        <v>198</v>
      </c>
      <c r="AL7" s="388">
        <f t="shared" si="1"/>
        <v>344</v>
      </c>
      <c r="AM7" s="375">
        <f t="shared" si="1"/>
        <v>5336</v>
      </c>
    </row>
    <row r="8" spans="1:39" s="189" customFormat="1" ht="22.5" customHeight="1">
      <c r="A8" s="541" t="s">
        <v>501</v>
      </c>
      <c r="B8" s="190">
        <v>206</v>
      </c>
      <c r="C8" s="191">
        <v>1485</v>
      </c>
      <c r="D8" s="191">
        <v>1</v>
      </c>
      <c r="E8" s="191">
        <v>3</v>
      </c>
      <c r="F8" s="191">
        <f>+H8+J8+L8</f>
        <v>24</v>
      </c>
      <c r="G8" s="191">
        <f>+I8+K8+M8</f>
        <v>141</v>
      </c>
      <c r="H8" s="191">
        <v>0</v>
      </c>
      <c r="I8" s="191">
        <v>0</v>
      </c>
      <c r="J8" s="191">
        <v>20</v>
      </c>
      <c r="K8" s="191">
        <v>125</v>
      </c>
      <c r="L8" s="191">
        <v>4</v>
      </c>
      <c r="M8" s="191">
        <v>16</v>
      </c>
      <c r="N8" s="191">
        <v>0</v>
      </c>
      <c r="O8" s="191">
        <v>0</v>
      </c>
      <c r="P8" s="41">
        <v>3</v>
      </c>
      <c r="Q8" s="41">
        <v>14</v>
      </c>
      <c r="R8" s="41">
        <v>3</v>
      </c>
      <c r="S8" s="41">
        <v>190</v>
      </c>
      <c r="T8" s="41">
        <v>39</v>
      </c>
      <c r="U8" s="41">
        <v>466</v>
      </c>
      <c r="V8" s="41">
        <v>0</v>
      </c>
      <c r="W8" s="41">
        <v>0</v>
      </c>
      <c r="X8" s="41">
        <v>42</v>
      </c>
      <c r="Y8" s="41">
        <v>62</v>
      </c>
      <c r="Z8" s="41">
        <v>10</v>
      </c>
      <c r="AA8" s="41">
        <v>50</v>
      </c>
      <c r="AB8" s="41">
        <v>19</v>
      </c>
      <c r="AC8" s="41">
        <v>98</v>
      </c>
      <c r="AD8" s="41">
        <v>16</v>
      </c>
      <c r="AE8" s="41">
        <v>93</v>
      </c>
      <c r="AF8" s="41">
        <v>13</v>
      </c>
      <c r="AG8" s="41">
        <v>28</v>
      </c>
      <c r="AH8" s="41">
        <v>20</v>
      </c>
      <c r="AI8" s="41">
        <v>191</v>
      </c>
      <c r="AJ8" s="41">
        <v>1</v>
      </c>
      <c r="AK8" s="41">
        <v>52</v>
      </c>
      <c r="AL8" s="41">
        <v>15</v>
      </c>
      <c r="AM8" s="192">
        <v>97</v>
      </c>
    </row>
    <row r="9" spans="1:39" s="189" customFormat="1" ht="22.5" customHeight="1">
      <c r="A9" s="541" t="s">
        <v>502</v>
      </c>
      <c r="B9" s="190">
        <v>182</v>
      </c>
      <c r="C9" s="191">
        <v>812</v>
      </c>
      <c r="D9" s="191">
        <v>0</v>
      </c>
      <c r="E9" s="191">
        <v>0</v>
      </c>
      <c r="F9" s="191">
        <f t="shared" ref="F9:G26" si="2">+H9+J9+L9</f>
        <v>27</v>
      </c>
      <c r="G9" s="191">
        <f t="shared" si="2"/>
        <v>195</v>
      </c>
      <c r="H9" s="191">
        <v>0</v>
      </c>
      <c r="I9" s="191">
        <v>0</v>
      </c>
      <c r="J9" s="191">
        <v>19</v>
      </c>
      <c r="K9" s="191">
        <v>148</v>
      </c>
      <c r="L9" s="191">
        <v>8</v>
      </c>
      <c r="M9" s="191">
        <v>47</v>
      </c>
      <c r="N9" s="191">
        <v>0</v>
      </c>
      <c r="O9" s="191">
        <v>0</v>
      </c>
      <c r="P9" s="41">
        <v>6</v>
      </c>
      <c r="Q9" s="41">
        <v>42</v>
      </c>
      <c r="R9" s="41">
        <v>5</v>
      </c>
      <c r="S9" s="41">
        <v>5</v>
      </c>
      <c r="T9" s="41">
        <v>29</v>
      </c>
      <c r="U9" s="41">
        <v>79</v>
      </c>
      <c r="V9" s="41">
        <v>4</v>
      </c>
      <c r="W9" s="41">
        <v>53</v>
      </c>
      <c r="X9" s="41">
        <v>25</v>
      </c>
      <c r="Y9" s="41">
        <v>39</v>
      </c>
      <c r="Z9" s="41">
        <v>15</v>
      </c>
      <c r="AA9" s="41">
        <v>61</v>
      </c>
      <c r="AB9" s="41">
        <v>27</v>
      </c>
      <c r="AC9" s="41">
        <v>74</v>
      </c>
      <c r="AD9" s="41">
        <v>11</v>
      </c>
      <c r="AE9" s="41">
        <v>16</v>
      </c>
      <c r="AF9" s="41">
        <v>11</v>
      </c>
      <c r="AG9" s="41">
        <v>23</v>
      </c>
      <c r="AH9" s="41">
        <v>12</v>
      </c>
      <c r="AI9" s="41">
        <v>104</v>
      </c>
      <c r="AJ9" s="41">
        <v>1</v>
      </c>
      <c r="AK9" s="41">
        <v>47</v>
      </c>
      <c r="AL9" s="41">
        <v>9</v>
      </c>
      <c r="AM9" s="192">
        <v>74</v>
      </c>
    </row>
    <row r="10" spans="1:39" s="189" customFormat="1" ht="22.5" customHeight="1">
      <c r="A10" s="541" t="s">
        <v>289</v>
      </c>
      <c r="B10" s="190">
        <v>429</v>
      </c>
      <c r="C10" s="191">
        <v>4604</v>
      </c>
      <c r="D10" s="191">
        <v>0</v>
      </c>
      <c r="E10" s="191">
        <v>0</v>
      </c>
      <c r="F10" s="191">
        <f t="shared" si="2"/>
        <v>45</v>
      </c>
      <c r="G10" s="191">
        <f t="shared" si="2"/>
        <v>478</v>
      </c>
      <c r="H10" s="191">
        <v>0</v>
      </c>
      <c r="I10" s="191">
        <v>0</v>
      </c>
      <c r="J10" s="191">
        <v>33</v>
      </c>
      <c r="K10" s="191">
        <v>367</v>
      </c>
      <c r="L10" s="191">
        <v>12</v>
      </c>
      <c r="M10" s="191">
        <v>111</v>
      </c>
      <c r="N10" s="191">
        <v>0</v>
      </c>
      <c r="O10" s="191">
        <v>0</v>
      </c>
      <c r="P10" s="41">
        <v>6</v>
      </c>
      <c r="Q10" s="41">
        <v>102</v>
      </c>
      <c r="R10" s="41">
        <v>4</v>
      </c>
      <c r="S10" s="41">
        <v>124</v>
      </c>
      <c r="T10" s="41">
        <v>95</v>
      </c>
      <c r="U10" s="41">
        <v>837</v>
      </c>
      <c r="V10" s="41">
        <v>7</v>
      </c>
      <c r="W10" s="41">
        <v>35</v>
      </c>
      <c r="X10" s="41">
        <v>61</v>
      </c>
      <c r="Y10" s="41">
        <v>183</v>
      </c>
      <c r="Z10" s="41">
        <v>30</v>
      </c>
      <c r="AA10" s="41">
        <v>251</v>
      </c>
      <c r="AB10" s="41">
        <v>51</v>
      </c>
      <c r="AC10" s="41">
        <v>527</v>
      </c>
      <c r="AD10" s="41">
        <v>43</v>
      </c>
      <c r="AE10" s="41">
        <v>185</v>
      </c>
      <c r="AF10" s="41">
        <v>18</v>
      </c>
      <c r="AG10" s="41">
        <v>145</v>
      </c>
      <c r="AH10" s="41">
        <v>46</v>
      </c>
      <c r="AI10" s="41">
        <v>1575</v>
      </c>
      <c r="AJ10" s="41">
        <v>2</v>
      </c>
      <c r="AK10" s="41">
        <v>9</v>
      </c>
      <c r="AL10" s="41">
        <v>21</v>
      </c>
      <c r="AM10" s="192">
        <v>153</v>
      </c>
    </row>
    <row r="11" spans="1:39" s="189" customFormat="1" ht="22.5" customHeight="1">
      <c r="A11" s="541" t="s">
        <v>503</v>
      </c>
      <c r="B11" s="190">
        <v>565</v>
      </c>
      <c r="C11" s="191">
        <v>9421</v>
      </c>
      <c r="D11" s="191">
        <v>2</v>
      </c>
      <c r="E11" s="191">
        <v>28</v>
      </c>
      <c r="F11" s="191">
        <f t="shared" si="2"/>
        <v>68</v>
      </c>
      <c r="G11" s="191">
        <f t="shared" si="2"/>
        <v>1340</v>
      </c>
      <c r="H11" s="191">
        <v>0</v>
      </c>
      <c r="I11" s="191">
        <v>0</v>
      </c>
      <c r="J11" s="191">
        <v>49</v>
      </c>
      <c r="K11" s="191">
        <v>1012</v>
      </c>
      <c r="L11" s="191">
        <v>19</v>
      </c>
      <c r="M11" s="191">
        <v>328</v>
      </c>
      <c r="N11" s="191">
        <v>4</v>
      </c>
      <c r="O11" s="41">
        <v>1076</v>
      </c>
      <c r="P11" s="41">
        <v>13</v>
      </c>
      <c r="Q11" s="41">
        <v>293</v>
      </c>
      <c r="R11" s="41">
        <v>7</v>
      </c>
      <c r="S11" s="41">
        <v>141</v>
      </c>
      <c r="T11" s="41">
        <v>145</v>
      </c>
      <c r="U11" s="41">
        <v>2150</v>
      </c>
      <c r="V11" s="41">
        <v>12</v>
      </c>
      <c r="W11" s="41">
        <v>254</v>
      </c>
      <c r="X11" s="41">
        <v>39</v>
      </c>
      <c r="Y11" s="41">
        <v>306</v>
      </c>
      <c r="Z11" s="41">
        <v>33</v>
      </c>
      <c r="AA11" s="41">
        <v>240</v>
      </c>
      <c r="AB11" s="41">
        <v>81</v>
      </c>
      <c r="AC11" s="41">
        <v>568</v>
      </c>
      <c r="AD11" s="41">
        <v>44</v>
      </c>
      <c r="AE11" s="41">
        <v>261</v>
      </c>
      <c r="AF11" s="41">
        <v>22</v>
      </c>
      <c r="AG11" s="41">
        <v>171</v>
      </c>
      <c r="AH11" s="41">
        <v>41</v>
      </c>
      <c r="AI11" s="41">
        <v>1071</v>
      </c>
      <c r="AJ11" s="41">
        <v>3</v>
      </c>
      <c r="AK11" s="41">
        <v>25</v>
      </c>
      <c r="AL11" s="41">
        <v>51</v>
      </c>
      <c r="AM11" s="192">
        <v>1497</v>
      </c>
    </row>
    <row r="12" spans="1:39" s="189" customFormat="1" ht="22.5" customHeight="1">
      <c r="A12" s="541" t="s">
        <v>504</v>
      </c>
      <c r="B12" s="190">
        <v>254</v>
      </c>
      <c r="C12" s="191">
        <v>3100</v>
      </c>
      <c r="D12" s="191">
        <v>0</v>
      </c>
      <c r="E12" s="191">
        <v>0</v>
      </c>
      <c r="F12" s="191">
        <f t="shared" si="2"/>
        <v>31</v>
      </c>
      <c r="G12" s="191">
        <f t="shared" si="2"/>
        <v>571</v>
      </c>
      <c r="H12" s="191">
        <v>0</v>
      </c>
      <c r="I12" s="191">
        <v>0</v>
      </c>
      <c r="J12" s="191">
        <v>17</v>
      </c>
      <c r="K12" s="191">
        <v>181</v>
      </c>
      <c r="L12" s="191">
        <v>14</v>
      </c>
      <c r="M12" s="191">
        <v>390</v>
      </c>
      <c r="N12" s="191">
        <v>0</v>
      </c>
      <c r="O12" s="191">
        <v>0</v>
      </c>
      <c r="P12" s="41">
        <v>5</v>
      </c>
      <c r="Q12" s="41">
        <v>80</v>
      </c>
      <c r="R12" s="41">
        <v>2</v>
      </c>
      <c r="S12" s="41">
        <v>76</v>
      </c>
      <c r="T12" s="41">
        <v>58</v>
      </c>
      <c r="U12" s="41">
        <v>1020</v>
      </c>
      <c r="V12" s="41">
        <v>11</v>
      </c>
      <c r="W12" s="41">
        <v>154</v>
      </c>
      <c r="X12" s="41">
        <v>11</v>
      </c>
      <c r="Y12" s="41">
        <v>44</v>
      </c>
      <c r="Z12" s="41">
        <v>21</v>
      </c>
      <c r="AA12" s="41">
        <v>149</v>
      </c>
      <c r="AB12" s="41">
        <v>35</v>
      </c>
      <c r="AC12" s="41">
        <v>220</v>
      </c>
      <c r="AD12" s="41">
        <v>15</v>
      </c>
      <c r="AE12" s="41">
        <v>117</v>
      </c>
      <c r="AF12" s="41">
        <v>14</v>
      </c>
      <c r="AG12" s="41">
        <v>60</v>
      </c>
      <c r="AH12" s="41">
        <v>15</v>
      </c>
      <c r="AI12" s="41">
        <v>192</v>
      </c>
      <c r="AJ12" s="41">
        <v>0</v>
      </c>
      <c r="AK12" s="41">
        <v>0</v>
      </c>
      <c r="AL12" s="41">
        <v>36</v>
      </c>
      <c r="AM12" s="192">
        <v>417</v>
      </c>
    </row>
    <row r="13" spans="1:39" s="189" customFormat="1" ht="22.5" customHeight="1">
      <c r="A13" s="541" t="s">
        <v>505</v>
      </c>
      <c r="B13" s="190">
        <v>429</v>
      </c>
      <c r="C13" s="191">
        <v>5455</v>
      </c>
      <c r="D13" s="191">
        <v>0</v>
      </c>
      <c r="E13" s="191">
        <v>0</v>
      </c>
      <c r="F13" s="191">
        <f t="shared" si="2"/>
        <v>26</v>
      </c>
      <c r="G13" s="191">
        <f t="shared" si="2"/>
        <v>404</v>
      </c>
      <c r="H13" s="191">
        <v>0</v>
      </c>
      <c r="I13" s="191">
        <v>0</v>
      </c>
      <c r="J13" s="191">
        <v>19</v>
      </c>
      <c r="K13" s="191">
        <v>244</v>
      </c>
      <c r="L13" s="191">
        <v>7</v>
      </c>
      <c r="M13" s="191">
        <v>160</v>
      </c>
      <c r="N13" s="191">
        <v>0</v>
      </c>
      <c r="O13" s="191">
        <v>0</v>
      </c>
      <c r="P13" s="41">
        <v>10</v>
      </c>
      <c r="Q13" s="41">
        <v>1542</v>
      </c>
      <c r="R13" s="41">
        <v>11</v>
      </c>
      <c r="S13" s="41">
        <v>208</v>
      </c>
      <c r="T13" s="41">
        <v>111</v>
      </c>
      <c r="U13" s="41">
        <v>1258</v>
      </c>
      <c r="V13" s="41">
        <v>9</v>
      </c>
      <c r="W13" s="41">
        <v>107</v>
      </c>
      <c r="X13" s="41">
        <v>51</v>
      </c>
      <c r="Y13" s="41">
        <v>150</v>
      </c>
      <c r="Z13" s="41">
        <v>20</v>
      </c>
      <c r="AA13" s="41">
        <v>201</v>
      </c>
      <c r="AB13" s="41">
        <v>69</v>
      </c>
      <c r="AC13" s="41">
        <v>395</v>
      </c>
      <c r="AD13" s="41">
        <v>56</v>
      </c>
      <c r="AE13" s="41">
        <v>344</v>
      </c>
      <c r="AF13" s="41">
        <v>23</v>
      </c>
      <c r="AG13" s="41">
        <v>193</v>
      </c>
      <c r="AH13" s="41">
        <v>23</v>
      </c>
      <c r="AI13" s="41">
        <v>476</v>
      </c>
      <c r="AJ13" s="41">
        <v>3</v>
      </c>
      <c r="AK13" s="41">
        <v>13</v>
      </c>
      <c r="AL13" s="41">
        <v>17</v>
      </c>
      <c r="AM13" s="192">
        <v>164</v>
      </c>
    </row>
    <row r="14" spans="1:39" s="189" customFormat="1" ht="22.5" customHeight="1">
      <c r="A14" s="541" t="s">
        <v>506</v>
      </c>
      <c r="B14" s="190">
        <v>341</v>
      </c>
      <c r="C14" s="191">
        <v>1767</v>
      </c>
      <c r="D14" s="191">
        <v>0</v>
      </c>
      <c r="E14" s="191">
        <v>0</v>
      </c>
      <c r="F14" s="191">
        <f t="shared" si="2"/>
        <v>13</v>
      </c>
      <c r="G14" s="191">
        <f t="shared" si="2"/>
        <v>91</v>
      </c>
      <c r="H14" s="191">
        <v>0</v>
      </c>
      <c r="I14" s="191">
        <v>0</v>
      </c>
      <c r="J14" s="191">
        <v>10</v>
      </c>
      <c r="K14" s="191">
        <v>64</v>
      </c>
      <c r="L14" s="191">
        <v>3</v>
      </c>
      <c r="M14" s="191">
        <v>27</v>
      </c>
      <c r="N14" s="191">
        <v>0</v>
      </c>
      <c r="O14" s="191">
        <v>0</v>
      </c>
      <c r="P14" s="41">
        <v>4</v>
      </c>
      <c r="Q14" s="41">
        <v>28</v>
      </c>
      <c r="R14" s="41">
        <v>4</v>
      </c>
      <c r="S14" s="41">
        <v>326</v>
      </c>
      <c r="T14" s="41">
        <v>45</v>
      </c>
      <c r="U14" s="41">
        <v>134</v>
      </c>
      <c r="V14" s="41">
        <v>7</v>
      </c>
      <c r="W14" s="41">
        <v>75</v>
      </c>
      <c r="X14" s="41">
        <v>30</v>
      </c>
      <c r="Y14" s="41">
        <v>130</v>
      </c>
      <c r="Z14" s="41">
        <v>13</v>
      </c>
      <c r="AA14" s="41">
        <v>86</v>
      </c>
      <c r="AB14" s="41">
        <v>147</v>
      </c>
      <c r="AC14" s="41">
        <v>402</v>
      </c>
      <c r="AD14" s="41">
        <v>34</v>
      </c>
      <c r="AE14" s="41">
        <v>128</v>
      </c>
      <c r="AF14" s="41">
        <v>13</v>
      </c>
      <c r="AG14" s="41">
        <v>40</v>
      </c>
      <c r="AH14" s="41">
        <v>17</v>
      </c>
      <c r="AI14" s="41">
        <v>154</v>
      </c>
      <c r="AJ14" s="41">
        <v>1</v>
      </c>
      <c r="AK14" s="41">
        <v>5</v>
      </c>
      <c r="AL14" s="41">
        <v>13</v>
      </c>
      <c r="AM14" s="192">
        <v>168</v>
      </c>
    </row>
    <row r="15" spans="1:39" s="189" customFormat="1" ht="22.5" customHeight="1">
      <c r="A15" s="541" t="s">
        <v>507</v>
      </c>
      <c r="B15" s="190">
        <v>424</v>
      </c>
      <c r="C15" s="191">
        <v>2551</v>
      </c>
      <c r="D15" s="191">
        <v>0</v>
      </c>
      <c r="E15" s="191">
        <v>0</v>
      </c>
      <c r="F15" s="191">
        <f t="shared" si="2"/>
        <v>38</v>
      </c>
      <c r="G15" s="191">
        <f t="shared" si="2"/>
        <v>327</v>
      </c>
      <c r="H15" s="191">
        <v>0</v>
      </c>
      <c r="I15" s="191">
        <v>0</v>
      </c>
      <c r="J15" s="191">
        <v>25</v>
      </c>
      <c r="K15" s="191">
        <v>152</v>
      </c>
      <c r="L15" s="191">
        <v>13</v>
      </c>
      <c r="M15" s="191">
        <v>175</v>
      </c>
      <c r="N15" s="191">
        <v>0</v>
      </c>
      <c r="O15" s="191">
        <v>0</v>
      </c>
      <c r="P15" s="41">
        <v>9</v>
      </c>
      <c r="Q15" s="41">
        <v>75</v>
      </c>
      <c r="R15" s="41">
        <v>4</v>
      </c>
      <c r="S15" s="41">
        <v>127</v>
      </c>
      <c r="T15" s="41">
        <v>91</v>
      </c>
      <c r="U15" s="41">
        <v>631</v>
      </c>
      <c r="V15" s="41">
        <v>5</v>
      </c>
      <c r="W15" s="41">
        <v>44</v>
      </c>
      <c r="X15" s="41">
        <v>98</v>
      </c>
      <c r="Y15" s="41">
        <v>185</v>
      </c>
      <c r="Z15" s="41">
        <v>25</v>
      </c>
      <c r="AA15" s="41">
        <v>157</v>
      </c>
      <c r="AB15" s="41">
        <v>24</v>
      </c>
      <c r="AC15" s="41">
        <v>120</v>
      </c>
      <c r="AD15" s="41">
        <v>52</v>
      </c>
      <c r="AE15" s="41">
        <v>162</v>
      </c>
      <c r="AF15" s="41">
        <v>21</v>
      </c>
      <c r="AG15" s="41">
        <v>131</v>
      </c>
      <c r="AH15" s="41">
        <v>41</v>
      </c>
      <c r="AI15" s="41">
        <v>525</v>
      </c>
      <c r="AJ15" s="41">
        <v>2</v>
      </c>
      <c r="AK15" s="41">
        <v>10</v>
      </c>
      <c r="AL15" s="41">
        <v>14</v>
      </c>
      <c r="AM15" s="192">
        <v>57</v>
      </c>
    </row>
    <row r="16" spans="1:39" s="189" customFormat="1" ht="22.5" customHeight="1">
      <c r="A16" s="541" t="s">
        <v>508</v>
      </c>
      <c r="B16" s="190">
        <v>121</v>
      </c>
      <c r="C16" s="191">
        <v>727</v>
      </c>
      <c r="D16" s="191">
        <v>0</v>
      </c>
      <c r="E16" s="191">
        <v>0</v>
      </c>
      <c r="F16" s="191">
        <f t="shared" si="2"/>
        <v>13</v>
      </c>
      <c r="G16" s="191">
        <f t="shared" si="2"/>
        <v>91</v>
      </c>
      <c r="H16" s="191">
        <v>0</v>
      </c>
      <c r="I16" s="191">
        <v>0</v>
      </c>
      <c r="J16" s="191">
        <v>5</v>
      </c>
      <c r="K16" s="191">
        <v>44</v>
      </c>
      <c r="L16" s="191">
        <v>8</v>
      </c>
      <c r="M16" s="191">
        <v>47</v>
      </c>
      <c r="N16" s="191">
        <v>0</v>
      </c>
      <c r="O16" s="191">
        <v>0</v>
      </c>
      <c r="P16" s="41">
        <v>3</v>
      </c>
      <c r="Q16" s="41">
        <v>11</v>
      </c>
      <c r="R16" s="41">
        <v>2</v>
      </c>
      <c r="S16" s="41">
        <v>28</v>
      </c>
      <c r="T16" s="41">
        <v>33</v>
      </c>
      <c r="U16" s="41">
        <v>261</v>
      </c>
      <c r="V16" s="41">
        <v>1</v>
      </c>
      <c r="W16" s="41">
        <v>12</v>
      </c>
      <c r="X16" s="41">
        <v>22</v>
      </c>
      <c r="Y16" s="41">
        <v>47</v>
      </c>
      <c r="Z16" s="41">
        <v>4</v>
      </c>
      <c r="AA16" s="41">
        <v>32</v>
      </c>
      <c r="AB16" s="41">
        <v>13</v>
      </c>
      <c r="AC16" s="41">
        <v>37</v>
      </c>
      <c r="AD16" s="41">
        <v>5</v>
      </c>
      <c r="AE16" s="41">
        <v>6</v>
      </c>
      <c r="AF16" s="41">
        <v>5</v>
      </c>
      <c r="AG16" s="41">
        <v>35</v>
      </c>
      <c r="AH16" s="41">
        <v>10</v>
      </c>
      <c r="AI16" s="41">
        <v>87</v>
      </c>
      <c r="AJ16" s="41">
        <v>0</v>
      </c>
      <c r="AK16" s="41">
        <v>0</v>
      </c>
      <c r="AL16" s="41">
        <v>10</v>
      </c>
      <c r="AM16" s="192">
        <v>80</v>
      </c>
    </row>
    <row r="17" spans="1:39" s="189" customFormat="1" ht="22.5" customHeight="1">
      <c r="A17" s="541" t="s">
        <v>509</v>
      </c>
      <c r="B17" s="190">
        <v>4</v>
      </c>
      <c r="C17" s="191">
        <v>145</v>
      </c>
      <c r="D17" s="191">
        <v>0</v>
      </c>
      <c r="E17" s="191">
        <v>0</v>
      </c>
      <c r="F17" s="191">
        <f t="shared" si="2"/>
        <v>0</v>
      </c>
      <c r="G17" s="191">
        <f t="shared" si="2"/>
        <v>0</v>
      </c>
      <c r="H17" s="191">
        <v>0</v>
      </c>
      <c r="I17" s="191">
        <v>0</v>
      </c>
      <c r="J17" s="191">
        <v>0</v>
      </c>
      <c r="K17" s="191">
        <v>0</v>
      </c>
      <c r="L17" s="191">
        <v>0</v>
      </c>
      <c r="M17" s="191">
        <v>0</v>
      </c>
      <c r="N17" s="191">
        <v>0</v>
      </c>
      <c r="O17" s="191">
        <v>0</v>
      </c>
      <c r="P17" s="41">
        <v>2</v>
      </c>
      <c r="Q17" s="41">
        <v>31</v>
      </c>
      <c r="R17" s="41">
        <v>1</v>
      </c>
      <c r="S17" s="41">
        <v>103</v>
      </c>
      <c r="T17" s="41">
        <v>1</v>
      </c>
      <c r="U17" s="41">
        <v>11</v>
      </c>
      <c r="V17" s="41">
        <v>0</v>
      </c>
      <c r="W17" s="41">
        <v>0</v>
      </c>
      <c r="X17" s="189">
        <v>0</v>
      </c>
      <c r="Y17" s="41">
        <v>0</v>
      </c>
      <c r="Z17" s="41">
        <v>0</v>
      </c>
      <c r="AA17" s="41">
        <v>0</v>
      </c>
      <c r="AB17" s="189">
        <v>0</v>
      </c>
      <c r="AC17" s="41">
        <v>0</v>
      </c>
      <c r="AD17" s="41">
        <v>0</v>
      </c>
      <c r="AE17" s="41">
        <v>0</v>
      </c>
      <c r="AF17" s="41">
        <v>0</v>
      </c>
      <c r="AG17" s="41">
        <v>0</v>
      </c>
      <c r="AH17" s="189">
        <v>0</v>
      </c>
      <c r="AI17" s="41">
        <v>0</v>
      </c>
      <c r="AJ17" s="41">
        <v>0</v>
      </c>
      <c r="AK17" s="41">
        <v>0</v>
      </c>
      <c r="AL17" s="41">
        <v>0</v>
      </c>
      <c r="AM17" s="192">
        <v>0</v>
      </c>
    </row>
    <row r="18" spans="1:39" s="189" customFormat="1" ht="22.5" customHeight="1">
      <c r="A18" s="541" t="s">
        <v>510</v>
      </c>
      <c r="B18" s="190">
        <v>255</v>
      </c>
      <c r="C18" s="191">
        <v>5082</v>
      </c>
      <c r="D18" s="191">
        <v>0</v>
      </c>
      <c r="E18" s="191">
        <v>0</v>
      </c>
      <c r="F18" s="191">
        <f t="shared" si="2"/>
        <v>31</v>
      </c>
      <c r="G18" s="191">
        <f t="shared" si="2"/>
        <v>1366</v>
      </c>
      <c r="H18" s="191">
        <v>2</v>
      </c>
      <c r="I18" s="191">
        <v>16</v>
      </c>
      <c r="J18" s="191">
        <v>14</v>
      </c>
      <c r="K18" s="191">
        <v>289</v>
      </c>
      <c r="L18" s="191">
        <v>15</v>
      </c>
      <c r="M18" s="191">
        <v>1061</v>
      </c>
      <c r="N18" s="191">
        <v>0</v>
      </c>
      <c r="O18" s="191">
        <v>0</v>
      </c>
      <c r="P18" s="41">
        <v>11</v>
      </c>
      <c r="Q18" s="41">
        <v>275</v>
      </c>
      <c r="R18" s="41">
        <v>5</v>
      </c>
      <c r="S18" s="41">
        <v>179</v>
      </c>
      <c r="T18" s="41">
        <v>71</v>
      </c>
      <c r="U18" s="41">
        <v>1153</v>
      </c>
      <c r="V18" s="41">
        <v>2</v>
      </c>
      <c r="W18" s="41">
        <v>13</v>
      </c>
      <c r="X18" s="41">
        <v>38</v>
      </c>
      <c r="Y18" s="41">
        <v>99</v>
      </c>
      <c r="Z18" s="41">
        <v>19</v>
      </c>
      <c r="AA18" s="41">
        <v>334</v>
      </c>
      <c r="AB18" s="41">
        <v>21</v>
      </c>
      <c r="AC18" s="41">
        <v>102</v>
      </c>
      <c r="AD18" s="41">
        <v>15</v>
      </c>
      <c r="AE18" s="41">
        <v>91</v>
      </c>
      <c r="AF18" s="41">
        <v>9</v>
      </c>
      <c r="AG18" s="41">
        <v>95</v>
      </c>
      <c r="AH18" s="41">
        <v>10</v>
      </c>
      <c r="AI18" s="41">
        <v>88</v>
      </c>
      <c r="AJ18" s="41">
        <v>1</v>
      </c>
      <c r="AK18" s="41">
        <v>4</v>
      </c>
      <c r="AL18" s="41">
        <v>22</v>
      </c>
      <c r="AM18" s="192">
        <v>1283</v>
      </c>
    </row>
    <row r="19" spans="1:39" s="189" customFormat="1" ht="22.5" customHeight="1">
      <c r="A19" s="541" t="s">
        <v>511</v>
      </c>
      <c r="B19" s="190">
        <v>279</v>
      </c>
      <c r="C19" s="191">
        <v>1812</v>
      </c>
      <c r="D19" s="191">
        <v>0</v>
      </c>
      <c r="E19" s="191">
        <v>0</v>
      </c>
      <c r="F19" s="191">
        <f t="shared" si="2"/>
        <v>13</v>
      </c>
      <c r="G19" s="191">
        <f t="shared" si="2"/>
        <v>118</v>
      </c>
      <c r="H19" s="191">
        <v>0</v>
      </c>
      <c r="I19" s="191">
        <v>0</v>
      </c>
      <c r="J19" s="191">
        <v>9</v>
      </c>
      <c r="K19" s="191">
        <v>94</v>
      </c>
      <c r="L19" s="191">
        <v>4</v>
      </c>
      <c r="M19" s="191">
        <v>24</v>
      </c>
      <c r="N19" s="191">
        <v>0</v>
      </c>
      <c r="O19" s="191">
        <v>0</v>
      </c>
      <c r="P19" s="41">
        <v>2</v>
      </c>
      <c r="Q19" s="41">
        <v>135</v>
      </c>
      <c r="R19" s="41">
        <v>2</v>
      </c>
      <c r="S19" s="41">
        <v>75</v>
      </c>
      <c r="T19" s="41">
        <v>57</v>
      </c>
      <c r="U19" s="41">
        <v>379</v>
      </c>
      <c r="V19" s="41">
        <v>5</v>
      </c>
      <c r="W19" s="41">
        <v>123</v>
      </c>
      <c r="X19" s="41">
        <v>48</v>
      </c>
      <c r="Y19" s="41">
        <v>81</v>
      </c>
      <c r="Z19" s="41">
        <v>9</v>
      </c>
      <c r="AA19" s="41">
        <v>17</v>
      </c>
      <c r="AB19" s="41">
        <v>54</v>
      </c>
      <c r="AC19" s="41">
        <v>225</v>
      </c>
      <c r="AD19" s="41">
        <v>30</v>
      </c>
      <c r="AE19" s="41">
        <v>65</v>
      </c>
      <c r="AF19" s="41">
        <v>14</v>
      </c>
      <c r="AG19" s="41">
        <v>34</v>
      </c>
      <c r="AH19" s="41">
        <v>23</v>
      </c>
      <c r="AI19" s="41">
        <v>317</v>
      </c>
      <c r="AJ19" s="41">
        <v>2</v>
      </c>
      <c r="AK19" s="41">
        <v>9</v>
      </c>
      <c r="AL19" s="41">
        <v>20</v>
      </c>
      <c r="AM19" s="192">
        <v>234</v>
      </c>
    </row>
    <row r="20" spans="1:39" s="189" customFormat="1" ht="22.5" customHeight="1">
      <c r="A20" s="541" t="s">
        <v>512</v>
      </c>
      <c r="B20" s="190">
        <v>71</v>
      </c>
      <c r="C20" s="191">
        <v>988</v>
      </c>
      <c r="D20" s="191">
        <v>0</v>
      </c>
      <c r="E20" s="191">
        <v>0</v>
      </c>
      <c r="F20" s="191">
        <f t="shared" si="2"/>
        <v>15</v>
      </c>
      <c r="G20" s="191">
        <f t="shared" si="2"/>
        <v>136</v>
      </c>
      <c r="H20" s="191">
        <v>0</v>
      </c>
      <c r="I20" s="191">
        <v>0</v>
      </c>
      <c r="J20" s="191">
        <v>11</v>
      </c>
      <c r="K20" s="191">
        <v>89</v>
      </c>
      <c r="L20" s="191">
        <v>4</v>
      </c>
      <c r="M20" s="191">
        <v>47</v>
      </c>
      <c r="N20" s="191">
        <v>0</v>
      </c>
      <c r="O20" s="191">
        <v>0</v>
      </c>
      <c r="P20" s="41">
        <v>2</v>
      </c>
      <c r="Q20" s="41">
        <v>281</v>
      </c>
      <c r="R20" s="41">
        <v>2</v>
      </c>
      <c r="S20" s="41">
        <v>14</v>
      </c>
      <c r="T20" s="41">
        <v>6</v>
      </c>
      <c r="U20" s="41">
        <v>73</v>
      </c>
      <c r="V20" s="41">
        <v>0</v>
      </c>
      <c r="W20" s="41">
        <v>0</v>
      </c>
      <c r="X20" s="41">
        <v>6</v>
      </c>
      <c r="Y20" s="41">
        <v>11</v>
      </c>
      <c r="Z20" s="41">
        <v>2</v>
      </c>
      <c r="AA20" s="41">
        <v>12</v>
      </c>
      <c r="AB20" s="41">
        <v>6</v>
      </c>
      <c r="AC20" s="41">
        <v>54</v>
      </c>
      <c r="AD20" s="41">
        <v>3</v>
      </c>
      <c r="AE20" s="41">
        <v>87</v>
      </c>
      <c r="AF20" s="41">
        <v>1</v>
      </c>
      <c r="AG20" s="41">
        <v>110</v>
      </c>
      <c r="AH20" s="41">
        <v>11</v>
      </c>
      <c r="AI20" s="41">
        <v>138</v>
      </c>
      <c r="AJ20" s="41">
        <v>1</v>
      </c>
      <c r="AK20" s="41">
        <v>4</v>
      </c>
      <c r="AL20" s="41">
        <v>16</v>
      </c>
      <c r="AM20" s="192">
        <v>68</v>
      </c>
    </row>
    <row r="21" spans="1:39" s="189" customFormat="1" ht="22.5" customHeight="1">
      <c r="A21" s="541" t="s">
        <v>513</v>
      </c>
      <c r="B21" s="190">
        <v>186</v>
      </c>
      <c r="C21" s="191">
        <v>2231</v>
      </c>
      <c r="D21" s="191">
        <v>0</v>
      </c>
      <c r="E21" s="191">
        <v>0</v>
      </c>
      <c r="F21" s="191">
        <f t="shared" si="2"/>
        <v>16</v>
      </c>
      <c r="G21" s="191">
        <f t="shared" si="2"/>
        <v>217</v>
      </c>
      <c r="H21" s="191">
        <v>0</v>
      </c>
      <c r="I21" s="191">
        <v>0</v>
      </c>
      <c r="J21" s="191">
        <v>15</v>
      </c>
      <c r="K21" s="191">
        <v>215</v>
      </c>
      <c r="L21" s="191">
        <v>1</v>
      </c>
      <c r="M21" s="191">
        <v>2</v>
      </c>
      <c r="N21" s="191">
        <v>0</v>
      </c>
      <c r="O21" s="191">
        <v>0</v>
      </c>
      <c r="P21" s="41">
        <v>0</v>
      </c>
      <c r="Q21" s="41">
        <v>0</v>
      </c>
      <c r="R21" s="41">
        <v>1</v>
      </c>
      <c r="S21" s="41">
        <v>20</v>
      </c>
      <c r="T21" s="41">
        <v>57</v>
      </c>
      <c r="U21" s="41">
        <v>872</v>
      </c>
      <c r="V21" s="41">
        <v>5</v>
      </c>
      <c r="W21" s="41">
        <v>20</v>
      </c>
      <c r="X21" s="41">
        <v>20</v>
      </c>
      <c r="Y21" s="41">
        <v>33</v>
      </c>
      <c r="Z21" s="41">
        <v>6</v>
      </c>
      <c r="AA21" s="41">
        <v>20</v>
      </c>
      <c r="AB21" s="41">
        <v>26</v>
      </c>
      <c r="AC21" s="41">
        <v>187</v>
      </c>
      <c r="AD21" s="41">
        <v>18</v>
      </c>
      <c r="AE21" s="41">
        <v>50</v>
      </c>
      <c r="AF21" s="41">
        <v>3</v>
      </c>
      <c r="AG21" s="41">
        <v>17</v>
      </c>
      <c r="AH21" s="41">
        <v>25</v>
      </c>
      <c r="AI21" s="41">
        <v>751</v>
      </c>
      <c r="AJ21" s="41">
        <v>1</v>
      </c>
      <c r="AK21" s="41">
        <v>4</v>
      </c>
      <c r="AL21" s="41">
        <v>8</v>
      </c>
      <c r="AM21" s="192">
        <v>40</v>
      </c>
    </row>
    <row r="22" spans="1:39" s="189" customFormat="1" ht="22.5" customHeight="1">
      <c r="A22" s="541" t="s">
        <v>514</v>
      </c>
      <c r="B22" s="190">
        <v>287</v>
      </c>
      <c r="C22" s="191">
        <v>2610</v>
      </c>
      <c r="D22" s="191">
        <v>0</v>
      </c>
      <c r="E22" s="191">
        <v>0</v>
      </c>
      <c r="F22" s="191">
        <f t="shared" si="2"/>
        <v>42</v>
      </c>
      <c r="G22" s="191">
        <f t="shared" si="2"/>
        <v>556</v>
      </c>
      <c r="H22" s="191">
        <v>0</v>
      </c>
      <c r="I22" s="191">
        <v>0</v>
      </c>
      <c r="J22" s="191">
        <v>34</v>
      </c>
      <c r="K22" s="191">
        <v>419</v>
      </c>
      <c r="L22" s="191">
        <v>8</v>
      </c>
      <c r="M22" s="191">
        <v>137</v>
      </c>
      <c r="N22" s="191">
        <v>0</v>
      </c>
      <c r="O22" s="191">
        <v>0</v>
      </c>
      <c r="P22" s="41">
        <v>3</v>
      </c>
      <c r="Q22" s="41">
        <v>41</v>
      </c>
      <c r="R22" s="41">
        <v>6</v>
      </c>
      <c r="S22" s="41">
        <v>190</v>
      </c>
      <c r="T22" s="41">
        <v>61</v>
      </c>
      <c r="U22" s="41">
        <v>441</v>
      </c>
      <c r="V22" s="41">
        <v>1</v>
      </c>
      <c r="W22" s="41">
        <v>6</v>
      </c>
      <c r="X22" s="41">
        <v>25</v>
      </c>
      <c r="Y22" s="41">
        <v>80</v>
      </c>
      <c r="Z22" s="41">
        <v>16</v>
      </c>
      <c r="AA22" s="41">
        <v>108</v>
      </c>
      <c r="AB22" s="41">
        <v>33</v>
      </c>
      <c r="AC22" s="41">
        <v>137</v>
      </c>
      <c r="AD22" s="41">
        <v>25</v>
      </c>
      <c r="AE22" s="41">
        <v>76</v>
      </c>
      <c r="AF22" s="41">
        <v>18</v>
      </c>
      <c r="AG22" s="41">
        <v>91</v>
      </c>
      <c r="AH22" s="41">
        <v>28</v>
      </c>
      <c r="AI22" s="41">
        <v>597</v>
      </c>
      <c r="AJ22" s="41">
        <v>1</v>
      </c>
      <c r="AK22" s="41">
        <v>4</v>
      </c>
      <c r="AL22" s="41">
        <v>28</v>
      </c>
      <c r="AM22" s="192">
        <v>283</v>
      </c>
    </row>
    <row r="23" spans="1:39" s="189" customFormat="1" ht="22.5" customHeight="1">
      <c r="A23" s="541" t="s">
        <v>515</v>
      </c>
      <c r="B23" s="190">
        <v>280</v>
      </c>
      <c r="C23" s="191">
        <v>2553</v>
      </c>
      <c r="D23" s="191">
        <v>0</v>
      </c>
      <c r="E23" s="191">
        <v>0</v>
      </c>
      <c r="F23" s="191">
        <f t="shared" si="2"/>
        <v>51</v>
      </c>
      <c r="G23" s="191">
        <f t="shared" si="2"/>
        <v>620</v>
      </c>
      <c r="H23" s="191">
        <v>0</v>
      </c>
      <c r="I23" s="191">
        <v>0</v>
      </c>
      <c r="J23" s="191">
        <v>39</v>
      </c>
      <c r="K23" s="191">
        <v>434</v>
      </c>
      <c r="L23" s="191">
        <v>12</v>
      </c>
      <c r="M23" s="191">
        <v>186</v>
      </c>
      <c r="N23" s="191">
        <v>0</v>
      </c>
      <c r="O23" s="191">
        <v>0</v>
      </c>
      <c r="P23" s="41">
        <v>1</v>
      </c>
      <c r="Q23" s="41">
        <v>5</v>
      </c>
      <c r="R23" s="41">
        <v>10</v>
      </c>
      <c r="S23" s="41">
        <v>272</v>
      </c>
      <c r="T23" s="41">
        <v>61</v>
      </c>
      <c r="U23" s="41">
        <v>489</v>
      </c>
      <c r="V23" s="41">
        <v>1</v>
      </c>
      <c r="W23" s="41">
        <v>2</v>
      </c>
      <c r="X23" s="41">
        <v>51</v>
      </c>
      <c r="Y23" s="41">
        <v>93</v>
      </c>
      <c r="Z23" s="41">
        <v>8</v>
      </c>
      <c r="AA23" s="41">
        <v>40</v>
      </c>
      <c r="AB23" s="41">
        <v>19</v>
      </c>
      <c r="AC23" s="41">
        <v>134</v>
      </c>
      <c r="AD23" s="41">
        <v>21</v>
      </c>
      <c r="AE23" s="41">
        <v>424</v>
      </c>
      <c r="AF23" s="41">
        <v>8</v>
      </c>
      <c r="AG23" s="41">
        <v>30</v>
      </c>
      <c r="AH23" s="41">
        <v>16</v>
      </c>
      <c r="AI23" s="41">
        <v>251</v>
      </c>
      <c r="AJ23" s="41">
        <v>2</v>
      </c>
      <c r="AK23" s="41">
        <v>9</v>
      </c>
      <c r="AL23" s="41">
        <v>31</v>
      </c>
      <c r="AM23" s="192">
        <v>184</v>
      </c>
    </row>
    <row r="24" spans="1:39" s="189" customFormat="1" ht="22.5" customHeight="1">
      <c r="A24" s="541" t="s">
        <v>516</v>
      </c>
      <c r="B24" s="190">
        <v>162</v>
      </c>
      <c r="C24" s="191">
        <v>1504</v>
      </c>
      <c r="D24" s="191">
        <v>0</v>
      </c>
      <c r="E24" s="191">
        <v>0</v>
      </c>
      <c r="F24" s="191">
        <f t="shared" si="2"/>
        <v>19</v>
      </c>
      <c r="G24" s="191">
        <f t="shared" si="2"/>
        <v>116</v>
      </c>
      <c r="H24" s="191">
        <v>0</v>
      </c>
      <c r="I24" s="191">
        <v>0</v>
      </c>
      <c r="J24" s="191">
        <v>12</v>
      </c>
      <c r="K24" s="191">
        <v>63</v>
      </c>
      <c r="L24" s="191">
        <v>7</v>
      </c>
      <c r="M24" s="191">
        <v>53</v>
      </c>
      <c r="N24" s="191">
        <v>0</v>
      </c>
      <c r="O24" s="191">
        <v>0</v>
      </c>
      <c r="P24" s="41">
        <v>3</v>
      </c>
      <c r="Q24" s="41">
        <v>24</v>
      </c>
      <c r="R24" s="41">
        <v>2</v>
      </c>
      <c r="S24" s="41">
        <v>69</v>
      </c>
      <c r="T24" s="41">
        <v>48</v>
      </c>
      <c r="U24" s="41">
        <v>491</v>
      </c>
      <c r="V24" s="191">
        <v>1</v>
      </c>
      <c r="W24" s="191">
        <v>4</v>
      </c>
      <c r="X24" s="41">
        <v>24</v>
      </c>
      <c r="Y24" s="41">
        <v>101</v>
      </c>
      <c r="Z24" s="41">
        <v>2</v>
      </c>
      <c r="AA24" s="41">
        <v>16</v>
      </c>
      <c r="AB24" s="41">
        <v>21</v>
      </c>
      <c r="AC24" s="41">
        <v>321</v>
      </c>
      <c r="AD24" s="41">
        <v>7</v>
      </c>
      <c r="AE24" s="41">
        <v>20</v>
      </c>
      <c r="AF24" s="41">
        <v>9</v>
      </c>
      <c r="AG24" s="41">
        <v>33</v>
      </c>
      <c r="AH24" s="41">
        <v>14</v>
      </c>
      <c r="AI24" s="41">
        <v>241</v>
      </c>
      <c r="AJ24" s="41">
        <v>0</v>
      </c>
      <c r="AK24" s="41">
        <v>0</v>
      </c>
      <c r="AL24" s="41">
        <v>12</v>
      </c>
      <c r="AM24" s="192">
        <v>68</v>
      </c>
    </row>
    <row r="25" spans="1:39" s="189" customFormat="1" ht="22.5" customHeight="1">
      <c r="A25" s="541" t="s">
        <v>517</v>
      </c>
      <c r="B25" s="190">
        <v>188</v>
      </c>
      <c r="C25" s="191">
        <v>1761</v>
      </c>
      <c r="D25" s="191">
        <v>0</v>
      </c>
      <c r="E25" s="191">
        <v>0</v>
      </c>
      <c r="F25" s="191">
        <f t="shared" si="2"/>
        <v>31</v>
      </c>
      <c r="G25" s="191">
        <f t="shared" si="2"/>
        <v>276</v>
      </c>
      <c r="H25" s="191">
        <v>0</v>
      </c>
      <c r="I25" s="191">
        <v>0</v>
      </c>
      <c r="J25" s="191">
        <v>19</v>
      </c>
      <c r="K25" s="191">
        <v>169</v>
      </c>
      <c r="L25" s="191">
        <v>12</v>
      </c>
      <c r="M25" s="191">
        <v>107</v>
      </c>
      <c r="N25" s="191">
        <v>0</v>
      </c>
      <c r="O25" s="191">
        <v>0</v>
      </c>
      <c r="P25" s="41">
        <v>3</v>
      </c>
      <c r="Q25" s="41">
        <v>10</v>
      </c>
      <c r="R25" s="41">
        <v>3</v>
      </c>
      <c r="S25" s="41">
        <v>4</v>
      </c>
      <c r="T25" s="41">
        <v>42</v>
      </c>
      <c r="U25" s="41">
        <v>410</v>
      </c>
      <c r="V25" s="41">
        <v>2</v>
      </c>
      <c r="W25" s="41">
        <v>6</v>
      </c>
      <c r="X25" s="41">
        <v>31</v>
      </c>
      <c r="Y25" s="41">
        <v>59</v>
      </c>
      <c r="Z25" s="41">
        <v>14</v>
      </c>
      <c r="AA25" s="41">
        <v>88</v>
      </c>
      <c r="AB25" s="41">
        <v>14</v>
      </c>
      <c r="AC25" s="41">
        <v>72</v>
      </c>
      <c r="AD25" s="41">
        <v>12</v>
      </c>
      <c r="AE25" s="41">
        <v>36</v>
      </c>
      <c r="AF25" s="41">
        <v>7</v>
      </c>
      <c r="AG25" s="41">
        <v>24</v>
      </c>
      <c r="AH25" s="41">
        <v>19</v>
      </c>
      <c r="AI25" s="41">
        <v>419</v>
      </c>
      <c r="AJ25" s="41">
        <v>0</v>
      </c>
      <c r="AK25" s="41">
        <v>0</v>
      </c>
      <c r="AL25" s="41">
        <v>10</v>
      </c>
      <c r="AM25" s="192">
        <v>357</v>
      </c>
    </row>
    <row r="26" spans="1:39" s="189" customFormat="1" ht="22.5" customHeight="1">
      <c r="A26" s="541" t="s">
        <v>518</v>
      </c>
      <c r="B26" s="190">
        <v>90</v>
      </c>
      <c r="C26" s="191">
        <v>3424</v>
      </c>
      <c r="D26" s="191">
        <v>0</v>
      </c>
      <c r="E26" s="191">
        <v>0</v>
      </c>
      <c r="F26" s="191">
        <f t="shared" si="2"/>
        <v>3</v>
      </c>
      <c r="G26" s="191">
        <f t="shared" si="2"/>
        <v>350</v>
      </c>
      <c r="H26" s="191">
        <v>0</v>
      </c>
      <c r="I26" s="191">
        <v>0</v>
      </c>
      <c r="J26" s="191">
        <v>0</v>
      </c>
      <c r="K26" s="191">
        <v>0</v>
      </c>
      <c r="L26" s="191">
        <v>3</v>
      </c>
      <c r="M26" s="191">
        <v>350</v>
      </c>
      <c r="N26" s="191">
        <v>0</v>
      </c>
      <c r="O26" s="191">
        <v>0</v>
      </c>
      <c r="P26" s="41">
        <v>1</v>
      </c>
      <c r="Q26" s="41">
        <v>28</v>
      </c>
      <c r="R26" s="41">
        <v>20</v>
      </c>
      <c r="S26" s="41">
        <v>619</v>
      </c>
      <c r="T26" s="41">
        <v>53</v>
      </c>
      <c r="U26" s="41">
        <v>2334</v>
      </c>
      <c r="V26" s="41">
        <v>4</v>
      </c>
      <c r="W26" s="41">
        <v>61</v>
      </c>
      <c r="X26" s="41">
        <v>5</v>
      </c>
      <c r="Y26" s="41">
        <v>17</v>
      </c>
      <c r="Z26" s="41">
        <v>0</v>
      </c>
      <c r="AA26" s="41">
        <v>0</v>
      </c>
      <c r="AB26" s="41">
        <v>0</v>
      </c>
      <c r="AC26" s="41">
        <v>0</v>
      </c>
      <c r="AD26" s="41">
        <v>0</v>
      </c>
      <c r="AE26" s="41">
        <v>0</v>
      </c>
      <c r="AF26" s="41">
        <v>0</v>
      </c>
      <c r="AG26" s="41">
        <v>0</v>
      </c>
      <c r="AH26" s="41">
        <v>0</v>
      </c>
      <c r="AI26" s="41">
        <v>0</v>
      </c>
      <c r="AJ26" s="41">
        <v>0</v>
      </c>
      <c r="AK26" s="41">
        <v>0</v>
      </c>
      <c r="AL26" s="41">
        <v>4</v>
      </c>
      <c r="AM26" s="192">
        <v>15</v>
      </c>
    </row>
    <row r="27" spans="1:39" s="189" customFormat="1" ht="22.5" customHeight="1" thickBot="1">
      <c r="A27" s="200" t="s">
        <v>50</v>
      </c>
      <c r="B27" s="193">
        <v>87</v>
      </c>
      <c r="C27" s="194">
        <v>1307</v>
      </c>
      <c r="D27" s="194">
        <v>0</v>
      </c>
      <c r="E27" s="194">
        <v>0</v>
      </c>
      <c r="F27" s="194">
        <f>+H27+J27+L27</f>
        <v>11</v>
      </c>
      <c r="G27" s="194">
        <f>+I27+K27+M27</f>
        <v>93</v>
      </c>
      <c r="H27" s="194">
        <v>1</v>
      </c>
      <c r="I27" s="194">
        <v>2</v>
      </c>
      <c r="J27" s="194">
        <v>3</v>
      </c>
      <c r="K27" s="194">
        <v>30</v>
      </c>
      <c r="L27" s="194">
        <v>7</v>
      </c>
      <c r="M27" s="194">
        <v>61</v>
      </c>
      <c r="N27" s="194">
        <v>0</v>
      </c>
      <c r="O27" s="194">
        <v>0</v>
      </c>
      <c r="P27" s="44">
        <v>1</v>
      </c>
      <c r="Q27" s="44">
        <v>25</v>
      </c>
      <c r="R27" s="44">
        <v>10</v>
      </c>
      <c r="S27" s="44">
        <v>338</v>
      </c>
      <c r="T27" s="44">
        <v>49</v>
      </c>
      <c r="U27" s="44">
        <v>715</v>
      </c>
      <c r="V27" s="44">
        <v>4</v>
      </c>
      <c r="W27" s="44">
        <v>12</v>
      </c>
      <c r="X27" s="44">
        <v>1</v>
      </c>
      <c r="Y27" s="44">
        <v>5</v>
      </c>
      <c r="Z27" s="44">
        <v>1</v>
      </c>
      <c r="AA27" s="44">
        <v>11</v>
      </c>
      <c r="AB27" s="44">
        <v>2</v>
      </c>
      <c r="AC27" s="44">
        <v>8</v>
      </c>
      <c r="AD27" s="44">
        <v>0</v>
      </c>
      <c r="AE27" s="44">
        <v>0</v>
      </c>
      <c r="AF27" s="44">
        <v>0</v>
      </c>
      <c r="AG27" s="44">
        <v>0</v>
      </c>
      <c r="AH27" s="44">
        <v>0</v>
      </c>
      <c r="AI27" s="44">
        <v>0</v>
      </c>
      <c r="AJ27" s="44">
        <v>1</v>
      </c>
      <c r="AK27" s="44">
        <v>3</v>
      </c>
      <c r="AL27" s="44">
        <v>7</v>
      </c>
      <c r="AM27" s="195">
        <v>97</v>
      </c>
    </row>
    <row r="28" spans="1:39" s="189" customFormat="1" ht="15" customHeight="1">
      <c r="A28" s="196" t="s">
        <v>421</v>
      </c>
      <c r="B28" s="196"/>
      <c r="C28" s="196"/>
      <c r="D28" s="196"/>
      <c r="E28" s="196"/>
      <c r="F28" s="196"/>
      <c r="G28" s="196"/>
      <c r="H28" s="196"/>
      <c r="I28" s="196"/>
      <c r="J28" s="196"/>
      <c r="K28" s="196"/>
      <c r="L28" s="196"/>
      <c r="M28" s="196"/>
      <c r="N28" s="196"/>
      <c r="O28" s="196"/>
      <c r="P28" s="196"/>
      <c r="Q28" s="196"/>
      <c r="R28" s="196"/>
      <c r="S28" s="197"/>
      <c r="T28" s="197"/>
      <c r="U28" s="197"/>
      <c r="V28" s="197"/>
      <c r="W28" s="197"/>
      <c r="X28" s="403"/>
      <c r="Y28" s="403"/>
      <c r="Z28" s="403"/>
      <c r="AA28" s="403"/>
      <c r="AB28" s="403"/>
      <c r="AC28" s="403"/>
      <c r="AD28" s="403"/>
      <c r="AE28" s="403"/>
      <c r="AF28" s="403"/>
      <c r="AG28" s="403"/>
      <c r="AH28" s="403"/>
      <c r="AI28" s="403"/>
      <c r="AJ28" s="403"/>
      <c r="AK28" s="403"/>
      <c r="AM28" s="731" t="s">
        <v>422</v>
      </c>
    </row>
    <row r="29" spans="1:39" s="189" customFormat="1" ht="12" customHeight="1">
      <c r="A29" s="196"/>
      <c r="B29" s="196"/>
      <c r="C29" s="196"/>
      <c r="D29" s="196"/>
      <c r="E29" s="196"/>
      <c r="F29" s="196"/>
      <c r="G29" s="196"/>
      <c r="H29" s="196"/>
      <c r="I29" s="196"/>
      <c r="J29" s="196"/>
      <c r="K29" s="196"/>
      <c r="L29" s="196"/>
      <c r="M29" s="196"/>
      <c r="N29" s="196"/>
      <c r="O29" s="196"/>
      <c r="P29" s="196"/>
      <c r="Q29" s="196"/>
      <c r="R29" s="196"/>
      <c r="S29" s="197"/>
      <c r="T29" s="197"/>
      <c r="U29" s="197"/>
      <c r="V29" s="197"/>
      <c r="W29" s="197"/>
      <c r="X29" s="197"/>
      <c r="Y29" s="197"/>
      <c r="Z29" s="197"/>
      <c r="AA29" s="197"/>
      <c r="AB29" s="197"/>
      <c r="AC29" s="197"/>
      <c r="AD29" s="197"/>
      <c r="AE29" s="197"/>
      <c r="AF29" s="197"/>
      <c r="AG29" s="197"/>
      <c r="AH29" s="197"/>
      <c r="AI29" s="197"/>
      <c r="AJ29" s="197"/>
      <c r="AK29" s="197"/>
      <c r="AL29" s="197"/>
      <c r="AM29" s="197"/>
    </row>
    <row r="30" spans="1:39" s="189" customFormat="1" ht="15" customHeight="1" thickBot="1">
      <c r="A30" s="197" t="s">
        <v>433</v>
      </c>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815"/>
      <c r="Z30" s="815"/>
      <c r="AA30" s="815"/>
      <c r="AB30" s="815"/>
      <c r="AC30" s="815"/>
      <c r="AD30" s="815"/>
      <c r="AE30" s="815"/>
      <c r="AF30" s="815"/>
      <c r="AG30" s="815"/>
      <c r="AH30" s="815"/>
      <c r="AI30" s="815"/>
      <c r="AJ30" s="197"/>
      <c r="AK30" s="197"/>
      <c r="AL30" s="197"/>
      <c r="AM30" s="197"/>
    </row>
    <row r="31" spans="1:39" s="189" customFormat="1" ht="14.25" customHeight="1">
      <c r="A31" s="812" t="s">
        <v>24</v>
      </c>
      <c r="B31" s="783" t="s">
        <v>519</v>
      </c>
      <c r="C31" s="784"/>
      <c r="D31" s="784"/>
      <c r="E31" s="400"/>
      <c r="F31" s="400"/>
      <c r="G31" s="400"/>
      <c r="H31" s="400"/>
      <c r="I31" s="400"/>
      <c r="J31" s="400"/>
      <c r="K31" s="198"/>
      <c r="L31" s="198"/>
      <c r="M31" s="400"/>
      <c r="N31" s="400"/>
      <c r="O31" s="400"/>
      <c r="P31" s="400"/>
      <c r="Q31" s="400"/>
      <c r="R31" s="400"/>
      <c r="S31" s="400"/>
      <c r="T31" s="400"/>
      <c r="U31" s="401"/>
      <c r="V31" s="191"/>
      <c r="W31" s="191"/>
      <c r="X31" s="393"/>
      <c r="Y31" s="393"/>
      <c r="Z31" s="393"/>
      <c r="AA31" s="393"/>
      <c r="AB31" s="393"/>
      <c r="AC31" s="393"/>
      <c r="AD31" s="393"/>
      <c r="AE31" s="393"/>
      <c r="AF31" s="393"/>
      <c r="AG31" s="393"/>
      <c r="AH31" s="191"/>
      <c r="AI31" s="191"/>
      <c r="AJ31" s="191"/>
      <c r="AK31" s="191"/>
      <c r="AL31" s="191"/>
      <c r="AM31" s="191"/>
    </row>
    <row r="32" spans="1:39" s="189" customFormat="1" ht="13.5" customHeight="1">
      <c r="A32" s="813"/>
      <c r="B32" s="785"/>
      <c r="C32" s="786"/>
      <c r="D32" s="786"/>
      <c r="E32" s="824" t="s">
        <v>520</v>
      </c>
      <c r="F32" s="825"/>
      <c r="G32" s="825"/>
      <c r="H32" s="825"/>
      <c r="I32" s="825"/>
      <c r="J32" s="826"/>
      <c r="K32" s="828" t="s">
        <v>521</v>
      </c>
      <c r="L32" s="829"/>
      <c r="M32" s="829"/>
      <c r="N32" s="829"/>
      <c r="O32" s="398"/>
      <c r="P32" s="395"/>
      <c r="Q32" s="395"/>
      <c r="R32" s="396"/>
      <c r="S32" s="396"/>
      <c r="T32" s="396"/>
      <c r="U32" s="402"/>
      <c r="V32" s="196"/>
      <c r="W32" s="196"/>
      <c r="X32" s="191"/>
      <c r="Y32" s="191"/>
      <c r="Z32" s="191"/>
      <c r="AA32" s="191"/>
      <c r="AB32" s="191"/>
      <c r="AC32" s="191"/>
      <c r="AD32" s="191"/>
      <c r="AE32" s="191"/>
      <c r="AF32" s="191"/>
      <c r="AG32" s="191"/>
      <c r="AH32" s="191"/>
      <c r="AI32" s="191"/>
      <c r="AJ32" s="191"/>
      <c r="AK32" s="191"/>
    </row>
    <row r="33" spans="1:39" s="189" customFormat="1" ht="13.5" customHeight="1">
      <c r="A33" s="813"/>
      <c r="B33" s="787"/>
      <c r="C33" s="788"/>
      <c r="D33" s="788"/>
      <c r="E33" s="785"/>
      <c r="F33" s="786"/>
      <c r="G33" s="786"/>
      <c r="H33" s="786"/>
      <c r="I33" s="786"/>
      <c r="J33" s="827"/>
      <c r="K33" s="830"/>
      <c r="L33" s="831"/>
      <c r="M33" s="831"/>
      <c r="N33" s="831"/>
      <c r="O33" s="822" t="s">
        <v>522</v>
      </c>
      <c r="P33" s="822"/>
      <c r="Q33" s="822"/>
      <c r="R33" s="822"/>
      <c r="S33" s="822" t="s">
        <v>426</v>
      </c>
      <c r="T33" s="822"/>
      <c r="U33" s="823"/>
      <c r="V33" s="196"/>
      <c r="W33" s="196"/>
      <c r="X33" s="191"/>
      <c r="Y33" s="191"/>
      <c r="Z33" s="191"/>
      <c r="AA33" s="191"/>
      <c r="AB33" s="191"/>
      <c r="AC33" s="191"/>
      <c r="AD33" s="191"/>
      <c r="AE33" s="191"/>
      <c r="AF33" s="191"/>
      <c r="AG33" s="191"/>
      <c r="AH33" s="191"/>
      <c r="AI33" s="191"/>
      <c r="AJ33" s="191"/>
      <c r="AK33" s="191"/>
    </row>
    <row r="34" spans="1:39" s="189" customFormat="1" ht="15" customHeight="1">
      <c r="A34" s="814"/>
      <c r="B34" s="713" t="s">
        <v>16</v>
      </c>
      <c r="C34" s="789" t="s">
        <v>30</v>
      </c>
      <c r="D34" s="789"/>
      <c r="E34" s="789" t="s">
        <v>16</v>
      </c>
      <c r="F34" s="789"/>
      <c r="G34" s="789"/>
      <c r="H34" s="789"/>
      <c r="I34" s="790" t="s">
        <v>424</v>
      </c>
      <c r="J34" s="791"/>
      <c r="K34" s="792" t="s">
        <v>425</v>
      </c>
      <c r="L34" s="791"/>
      <c r="M34" s="792" t="s">
        <v>424</v>
      </c>
      <c r="N34" s="790"/>
      <c r="O34" s="789" t="s">
        <v>425</v>
      </c>
      <c r="P34" s="789"/>
      <c r="Q34" s="789" t="s">
        <v>424</v>
      </c>
      <c r="R34" s="789"/>
      <c r="S34" s="397" t="s">
        <v>425</v>
      </c>
      <c r="T34" s="789" t="s">
        <v>424</v>
      </c>
      <c r="U34" s="821"/>
      <c r="V34" s="41"/>
      <c r="W34" s="41"/>
      <c r="X34" s="394"/>
      <c r="Y34" s="41"/>
      <c r="Z34" s="41"/>
      <c r="AA34" s="41"/>
      <c r="AB34" s="41"/>
      <c r="AC34" s="41"/>
      <c r="AD34" s="41"/>
      <c r="AE34" s="41"/>
      <c r="AF34" s="41"/>
      <c r="AG34" s="41"/>
      <c r="AH34" s="41"/>
      <c r="AI34" s="41"/>
      <c r="AJ34" s="41"/>
      <c r="AK34" s="41"/>
      <c r="AL34" s="41"/>
      <c r="AM34" s="41"/>
    </row>
    <row r="35" spans="1:39" s="189" customFormat="1" ht="20.25" customHeight="1">
      <c r="A35" s="201" t="s">
        <v>500</v>
      </c>
      <c r="B35" s="399">
        <f>SUM(B36:B55)</f>
        <v>4840</v>
      </c>
      <c r="C35" s="797">
        <f>SUM(C36:C55)</f>
        <v>53339</v>
      </c>
      <c r="D35" s="797"/>
      <c r="E35" s="798">
        <f>SUM(E36:H55)</f>
        <v>2439</v>
      </c>
      <c r="F35" s="798"/>
      <c r="G35" s="798"/>
      <c r="H35" s="798"/>
      <c r="I35" s="799">
        <f>SUM(I36:J55)</f>
        <v>7324</v>
      </c>
      <c r="J35" s="799"/>
      <c r="K35" s="800">
        <f>SUM(K36:L55)</f>
        <v>2324</v>
      </c>
      <c r="L35" s="800"/>
      <c r="M35" s="800">
        <f>SUM(M36:M55)</f>
        <v>45757</v>
      </c>
      <c r="N35" s="800"/>
      <c r="O35" s="800">
        <f>SUM(O36:O55)</f>
        <v>2060</v>
      </c>
      <c r="P35" s="800"/>
      <c r="Q35" s="800">
        <f>SUM(Q36:Q55)</f>
        <v>38739</v>
      </c>
      <c r="R35" s="800"/>
      <c r="S35" s="399">
        <f>SUM(S36:S55)</f>
        <v>264</v>
      </c>
      <c r="T35" s="819">
        <f>SUM(T36:T55)</f>
        <v>7018</v>
      </c>
      <c r="U35" s="820"/>
      <c r="V35" s="41"/>
      <c r="W35" s="41"/>
      <c r="X35" s="41"/>
      <c r="Y35" s="41"/>
      <c r="Z35" s="41"/>
      <c r="AA35" s="41"/>
      <c r="AB35" s="41"/>
      <c r="AC35" s="41"/>
      <c r="AD35" s="41"/>
      <c r="AE35" s="41"/>
      <c r="AF35" s="41"/>
      <c r="AG35" s="41"/>
      <c r="AH35" s="41"/>
      <c r="AI35" s="41"/>
      <c r="AJ35" s="41"/>
      <c r="AK35" s="41"/>
      <c r="AL35" s="41"/>
      <c r="AM35" s="41"/>
    </row>
    <row r="36" spans="1:39" s="189" customFormat="1" ht="22.5" customHeight="1">
      <c r="A36" s="202" t="s">
        <v>31</v>
      </c>
      <c r="B36" s="38">
        <v>206</v>
      </c>
      <c r="C36" s="780">
        <v>1485</v>
      </c>
      <c r="D36" s="780"/>
      <c r="E36" s="782">
        <v>120</v>
      </c>
      <c r="F36" s="782"/>
      <c r="G36" s="782"/>
      <c r="H36" s="782"/>
      <c r="I36" s="780">
        <v>314</v>
      </c>
      <c r="J36" s="780"/>
      <c r="K36" s="780">
        <v>76</v>
      </c>
      <c r="L36" s="780"/>
      <c r="M36" s="780">
        <v>1117</v>
      </c>
      <c r="N36" s="780"/>
      <c r="O36" s="780">
        <v>58</v>
      </c>
      <c r="P36" s="780"/>
      <c r="Q36" s="780">
        <v>889</v>
      </c>
      <c r="R36" s="780"/>
      <c r="S36" s="41">
        <v>18</v>
      </c>
      <c r="T36" s="780">
        <v>228</v>
      </c>
      <c r="U36" s="781"/>
      <c r="V36" s="41"/>
      <c r="W36" s="41"/>
      <c r="X36" s="41"/>
      <c r="Y36" s="41"/>
      <c r="Z36" s="41"/>
      <c r="AA36" s="41"/>
      <c r="AB36" s="41"/>
      <c r="AC36" s="41"/>
      <c r="AD36" s="41"/>
      <c r="AE36" s="41"/>
      <c r="AF36" s="41"/>
      <c r="AG36" s="41"/>
      <c r="AH36" s="41"/>
      <c r="AI36" s="41"/>
      <c r="AJ36" s="41"/>
      <c r="AK36" s="41"/>
      <c r="AL36" s="41"/>
      <c r="AM36" s="41"/>
    </row>
    <row r="37" spans="1:39" s="189" customFormat="1" ht="22.5" customHeight="1">
      <c r="A37" s="202" t="s">
        <v>32</v>
      </c>
      <c r="B37" s="38">
        <v>182</v>
      </c>
      <c r="C37" s="780">
        <v>812</v>
      </c>
      <c r="D37" s="780"/>
      <c r="E37" s="782">
        <v>105</v>
      </c>
      <c r="F37" s="782"/>
      <c r="G37" s="782"/>
      <c r="H37" s="782"/>
      <c r="I37" s="780">
        <v>271</v>
      </c>
      <c r="J37" s="780"/>
      <c r="K37" s="780">
        <v>72</v>
      </c>
      <c r="L37" s="780"/>
      <c r="M37" s="780">
        <v>530</v>
      </c>
      <c r="N37" s="780"/>
      <c r="O37" s="780">
        <v>64</v>
      </c>
      <c r="P37" s="780"/>
      <c r="Q37" s="780">
        <v>419</v>
      </c>
      <c r="R37" s="780"/>
      <c r="S37" s="41">
        <v>8</v>
      </c>
      <c r="T37" s="780">
        <v>111</v>
      </c>
      <c r="U37" s="781"/>
      <c r="V37" s="41"/>
      <c r="W37" s="41"/>
      <c r="X37" s="41"/>
      <c r="Y37" s="41"/>
      <c r="Z37" s="41"/>
      <c r="AA37" s="41"/>
      <c r="AB37" s="41"/>
      <c r="AC37" s="41"/>
      <c r="AD37" s="41"/>
      <c r="AE37" s="41"/>
      <c r="AF37" s="41"/>
      <c r="AG37" s="41"/>
      <c r="AH37" s="41"/>
      <c r="AI37" s="41"/>
      <c r="AJ37" s="41"/>
      <c r="AK37" s="41"/>
      <c r="AL37" s="41"/>
      <c r="AM37" s="41"/>
    </row>
    <row r="38" spans="1:39" s="189" customFormat="1" ht="22.5" customHeight="1">
      <c r="A38" s="202" t="s">
        <v>33</v>
      </c>
      <c r="B38" s="38">
        <v>429</v>
      </c>
      <c r="C38" s="780">
        <v>4604</v>
      </c>
      <c r="D38" s="780"/>
      <c r="E38" s="782">
        <v>204</v>
      </c>
      <c r="F38" s="782"/>
      <c r="G38" s="782"/>
      <c r="H38" s="782"/>
      <c r="I38" s="780">
        <v>810</v>
      </c>
      <c r="J38" s="780"/>
      <c r="K38" s="780">
        <v>220</v>
      </c>
      <c r="L38" s="780"/>
      <c r="M38" s="780">
        <v>3781</v>
      </c>
      <c r="N38" s="780"/>
      <c r="O38" s="780">
        <v>193</v>
      </c>
      <c r="P38" s="780"/>
      <c r="Q38" s="780">
        <v>2308</v>
      </c>
      <c r="R38" s="780"/>
      <c r="S38" s="41">
        <v>27</v>
      </c>
      <c r="T38" s="780">
        <v>1473</v>
      </c>
      <c r="U38" s="781"/>
      <c r="V38" s="41"/>
      <c r="W38" s="41"/>
      <c r="X38" s="41"/>
      <c r="Y38" s="41"/>
      <c r="Z38" s="41"/>
      <c r="AA38" s="41"/>
      <c r="AB38" s="41"/>
      <c r="AC38" s="41"/>
      <c r="AD38" s="41"/>
      <c r="AE38" s="41"/>
      <c r="AF38" s="41"/>
      <c r="AG38" s="41"/>
      <c r="AH38" s="41"/>
      <c r="AI38" s="41"/>
      <c r="AJ38" s="41"/>
      <c r="AK38" s="41"/>
      <c r="AL38" s="41"/>
      <c r="AM38" s="41"/>
    </row>
    <row r="39" spans="1:39" s="189" customFormat="1" ht="22.5" customHeight="1">
      <c r="A39" s="202" t="s">
        <v>34</v>
      </c>
      <c r="B39" s="38">
        <v>565</v>
      </c>
      <c r="C39" s="780">
        <v>9421</v>
      </c>
      <c r="D39" s="780"/>
      <c r="E39" s="782">
        <v>218</v>
      </c>
      <c r="F39" s="782"/>
      <c r="G39" s="782"/>
      <c r="H39" s="782"/>
      <c r="I39" s="780">
        <v>733</v>
      </c>
      <c r="J39" s="780"/>
      <c r="K39" s="780">
        <v>338</v>
      </c>
      <c r="L39" s="780"/>
      <c r="M39" s="780">
        <v>8664</v>
      </c>
      <c r="N39" s="780"/>
      <c r="O39" s="780">
        <v>296</v>
      </c>
      <c r="P39" s="780"/>
      <c r="Q39" s="780">
        <v>7464</v>
      </c>
      <c r="R39" s="780"/>
      <c r="S39" s="41">
        <v>42</v>
      </c>
      <c r="T39" s="780">
        <v>1200</v>
      </c>
      <c r="U39" s="781"/>
      <c r="V39" s="41"/>
      <c r="W39" s="41"/>
      <c r="X39" s="41"/>
      <c r="Y39" s="41"/>
      <c r="Z39" s="41"/>
      <c r="AA39" s="41"/>
      <c r="AB39" s="41"/>
      <c r="AC39" s="41"/>
      <c r="AD39" s="41"/>
      <c r="AE39" s="41"/>
      <c r="AF39" s="41"/>
      <c r="AG39" s="41"/>
      <c r="AH39" s="41"/>
      <c r="AI39" s="41"/>
      <c r="AJ39" s="41"/>
      <c r="AK39" s="41"/>
      <c r="AL39" s="41"/>
      <c r="AM39" s="41"/>
    </row>
    <row r="40" spans="1:39" s="189" customFormat="1" ht="22.5" customHeight="1">
      <c r="A40" s="202" t="s">
        <v>35</v>
      </c>
      <c r="B40" s="38">
        <v>254</v>
      </c>
      <c r="C40" s="780">
        <v>3100</v>
      </c>
      <c r="D40" s="780"/>
      <c r="E40" s="782">
        <v>110</v>
      </c>
      <c r="F40" s="782"/>
      <c r="G40" s="782"/>
      <c r="H40" s="782"/>
      <c r="I40" s="780">
        <v>370</v>
      </c>
      <c r="J40" s="780"/>
      <c r="K40" s="780">
        <v>139</v>
      </c>
      <c r="L40" s="780"/>
      <c r="M40" s="780">
        <v>2693</v>
      </c>
      <c r="N40" s="780"/>
      <c r="O40" s="780">
        <v>117</v>
      </c>
      <c r="P40" s="780"/>
      <c r="Q40" s="780">
        <v>2413</v>
      </c>
      <c r="R40" s="780"/>
      <c r="S40" s="41">
        <v>22</v>
      </c>
      <c r="T40" s="780">
        <v>280</v>
      </c>
      <c r="U40" s="781"/>
      <c r="V40" s="41"/>
      <c r="W40" s="41"/>
      <c r="X40" s="41"/>
      <c r="Y40" s="41"/>
      <c r="Z40" s="41"/>
      <c r="AA40" s="41"/>
      <c r="AB40" s="41"/>
      <c r="AC40" s="41"/>
      <c r="AD40" s="41"/>
      <c r="AE40" s="41"/>
      <c r="AF40" s="41"/>
      <c r="AG40" s="41"/>
      <c r="AH40" s="41"/>
      <c r="AI40" s="41"/>
      <c r="AJ40" s="41"/>
      <c r="AK40" s="41"/>
      <c r="AL40" s="41"/>
      <c r="AM40" s="41"/>
    </row>
    <row r="41" spans="1:39" s="189" customFormat="1" ht="22.5" customHeight="1">
      <c r="A41" s="202" t="s">
        <v>36</v>
      </c>
      <c r="B41" s="38">
        <v>429</v>
      </c>
      <c r="C41" s="780">
        <v>5455</v>
      </c>
      <c r="D41" s="780"/>
      <c r="E41" s="782">
        <v>217</v>
      </c>
      <c r="F41" s="782"/>
      <c r="G41" s="782"/>
      <c r="H41" s="782"/>
      <c r="I41" s="780">
        <v>653</v>
      </c>
      <c r="J41" s="780"/>
      <c r="K41" s="780">
        <v>208</v>
      </c>
      <c r="L41" s="780"/>
      <c r="M41" s="780">
        <v>4797</v>
      </c>
      <c r="N41" s="780"/>
      <c r="O41" s="780">
        <v>195</v>
      </c>
      <c r="P41" s="780"/>
      <c r="Q41" s="780">
        <v>4398</v>
      </c>
      <c r="R41" s="780"/>
      <c r="S41" s="41">
        <v>13</v>
      </c>
      <c r="T41" s="780">
        <v>399</v>
      </c>
      <c r="U41" s="781"/>
      <c r="V41" s="41"/>
      <c r="W41" s="41"/>
      <c r="X41" s="41"/>
      <c r="Y41" s="41"/>
      <c r="Z41" s="41"/>
      <c r="AA41" s="41"/>
      <c r="AB41" s="41"/>
      <c r="AC41" s="41"/>
      <c r="AD41" s="41"/>
      <c r="AE41" s="41"/>
      <c r="AF41" s="41"/>
      <c r="AG41" s="41"/>
      <c r="AH41" s="41"/>
      <c r="AI41" s="41"/>
      <c r="AJ41" s="41"/>
      <c r="AK41" s="41"/>
      <c r="AL41" s="41"/>
      <c r="AM41" s="41"/>
    </row>
    <row r="42" spans="1:39" s="189" customFormat="1" ht="22.5" customHeight="1">
      <c r="A42" s="202" t="s">
        <v>37</v>
      </c>
      <c r="B42" s="38">
        <v>341</v>
      </c>
      <c r="C42" s="780">
        <v>1767</v>
      </c>
      <c r="D42" s="780"/>
      <c r="E42" s="782">
        <v>259</v>
      </c>
      <c r="F42" s="782"/>
      <c r="G42" s="782"/>
      <c r="H42" s="782"/>
      <c r="I42" s="780">
        <v>628</v>
      </c>
      <c r="J42" s="780"/>
      <c r="K42" s="780">
        <v>78</v>
      </c>
      <c r="L42" s="780"/>
      <c r="M42" s="780">
        <v>1130</v>
      </c>
      <c r="N42" s="780"/>
      <c r="O42" s="780">
        <v>71</v>
      </c>
      <c r="P42" s="780"/>
      <c r="Q42" s="780">
        <v>1066</v>
      </c>
      <c r="R42" s="780"/>
      <c r="S42" s="41">
        <v>7</v>
      </c>
      <c r="T42" s="780">
        <v>64</v>
      </c>
      <c r="U42" s="781"/>
      <c r="V42" s="41"/>
      <c r="W42" s="41"/>
      <c r="X42" s="41"/>
      <c r="Y42" s="41"/>
      <c r="Z42" s="41"/>
      <c r="AA42" s="41"/>
      <c r="AB42" s="41"/>
      <c r="AC42" s="41"/>
      <c r="AD42" s="41"/>
      <c r="AE42" s="41"/>
      <c r="AF42" s="41"/>
      <c r="AG42" s="41"/>
      <c r="AH42" s="41"/>
      <c r="AI42" s="41"/>
      <c r="AJ42" s="41"/>
      <c r="AK42" s="41"/>
      <c r="AL42" s="41"/>
      <c r="AM42" s="41"/>
    </row>
    <row r="43" spans="1:39" s="189" customFormat="1" ht="22.5" customHeight="1">
      <c r="A43" s="202" t="s">
        <v>38</v>
      </c>
      <c r="B43" s="38">
        <v>424</v>
      </c>
      <c r="C43" s="780">
        <v>2551</v>
      </c>
      <c r="D43" s="780"/>
      <c r="E43" s="782">
        <v>261</v>
      </c>
      <c r="F43" s="782"/>
      <c r="G43" s="782"/>
      <c r="H43" s="782"/>
      <c r="I43" s="780">
        <v>714</v>
      </c>
      <c r="J43" s="780"/>
      <c r="K43" s="780">
        <v>157</v>
      </c>
      <c r="L43" s="780"/>
      <c r="M43" s="780">
        <v>1824</v>
      </c>
      <c r="N43" s="780"/>
      <c r="O43" s="780">
        <v>134</v>
      </c>
      <c r="P43" s="780"/>
      <c r="Q43" s="780">
        <v>1388</v>
      </c>
      <c r="R43" s="780"/>
      <c r="S43" s="41">
        <v>23</v>
      </c>
      <c r="T43" s="780">
        <v>436</v>
      </c>
      <c r="U43" s="781"/>
      <c r="V43" s="41"/>
      <c r="W43" s="41"/>
      <c r="X43" s="41"/>
      <c r="Y43" s="41"/>
      <c r="Z43" s="41"/>
      <c r="AA43" s="41"/>
      <c r="AB43" s="41"/>
      <c r="AC43" s="41"/>
      <c r="AD43" s="41"/>
      <c r="AE43" s="41"/>
      <c r="AF43" s="41"/>
      <c r="AG43" s="41"/>
      <c r="AH43" s="41"/>
      <c r="AI43" s="41"/>
      <c r="AJ43" s="41"/>
      <c r="AK43" s="41"/>
      <c r="AL43" s="41"/>
      <c r="AM43" s="41"/>
    </row>
    <row r="44" spans="1:39" s="189" customFormat="1" ht="22.5" customHeight="1">
      <c r="A44" s="202" t="s">
        <v>39</v>
      </c>
      <c r="B44" s="38">
        <v>121</v>
      </c>
      <c r="C44" s="780">
        <v>727</v>
      </c>
      <c r="D44" s="780"/>
      <c r="E44" s="782">
        <v>64</v>
      </c>
      <c r="F44" s="782"/>
      <c r="G44" s="782"/>
      <c r="H44" s="782"/>
      <c r="I44" s="780">
        <v>156</v>
      </c>
      <c r="J44" s="780"/>
      <c r="K44" s="780">
        <v>57</v>
      </c>
      <c r="L44" s="780"/>
      <c r="M44" s="780">
        <v>571</v>
      </c>
      <c r="N44" s="780"/>
      <c r="O44" s="780">
        <v>53</v>
      </c>
      <c r="P44" s="780"/>
      <c r="Q44" s="780">
        <v>515</v>
      </c>
      <c r="R44" s="780"/>
      <c r="S44" s="41">
        <v>4</v>
      </c>
      <c r="T44" s="780">
        <v>56</v>
      </c>
      <c r="U44" s="781"/>
      <c r="V44" s="41"/>
      <c r="W44" s="41"/>
      <c r="X44" s="41"/>
      <c r="Y44" s="41"/>
      <c r="Z44" s="41"/>
      <c r="AA44" s="41"/>
      <c r="AB44" s="41"/>
      <c r="AC44" s="41"/>
      <c r="AD44" s="41"/>
      <c r="AE44" s="41"/>
      <c r="AF44" s="41"/>
      <c r="AG44" s="41"/>
      <c r="AH44" s="41"/>
      <c r="AI44" s="41"/>
      <c r="AJ44" s="41"/>
      <c r="AK44" s="41"/>
      <c r="AL44" s="41"/>
      <c r="AM44" s="41"/>
    </row>
    <row r="45" spans="1:39" s="189" customFormat="1" ht="22.5" customHeight="1">
      <c r="A45" s="202" t="s">
        <v>40</v>
      </c>
      <c r="B45" s="38">
        <v>4</v>
      </c>
      <c r="C45" s="780">
        <v>145</v>
      </c>
      <c r="D45" s="780"/>
      <c r="E45" s="782">
        <v>0</v>
      </c>
      <c r="F45" s="782"/>
      <c r="G45" s="782"/>
      <c r="H45" s="782"/>
      <c r="I45" s="780">
        <v>0</v>
      </c>
      <c r="J45" s="780"/>
      <c r="K45" s="780">
        <v>4</v>
      </c>
      <c r="L45" s="780"/>
      <c r="M45" s="780">
        <v>145</v>
      </c>
      <c r="N45" s="780"/>
      <c r="O45" s="780">
        <v>4</v>
      </c>
      <c r="P45" s="780"/>
      <c r="Q45" s="780">
        <v>145</v>
      </c>
      <c r="R45" s="780"/>
      <c r="S45" s="41">
        <v>0</v>
      </c>
      <c r="T45" s="780">
        <v>0</v>
      </c>
      <c r="U45" s="781"/>
      <c r="V45" s="41"/>
      <c r="W45" s="41"/>
      <c r="X45" s="41"/>
      <c r="Y45" s="41"/>
      <c r="Z45" s="41"/>
      <c r="AA45" s="41"/>
      <c r="AB45" s="41"/>
      <c r="AC45" s="41"/>
      <c r="AD45" s="41"/>
      <c r="AE45" s="41"/>
      <c r="AF45" s="41"/>
      <c r="AG45" s="41"/>
      <c r="AH45" s="41"/>
      <c r="AI45" s="41"/>
      <c r="AJ45" s="41"/>
      <c r="AK45" s="41"/>
      <c r="AL45" s="41"/>
      <c r="AM45" s="41"/>
    </row>
    <row r="46" spans="1:39" s="189" customFormat="1" ht="22.5" customHeight="1">
      <c r="A46" s="202" t="s">
        <v>41</v>
      </c>
      <c r="B46" s="38">
        <v>255</v>
      </c>
      <c r="C46" s="780">
        <v>5082</v>
      </c>
      <c r="D46" s="780"/>
      <c r="E46" s="782">
        <v>99</v>
      </c>
      <c r="F46" s="782"/>
      <c r="G46" s="782"/>
      <c r="H46" s="782"/>
      <c r="I46" s="780">
        <v>270</v>
      </c>
      <c r="J46" s="780"/>
      <c r="K46" s="780">
        <v>150</v>
      </c>
      <c r="L46" s="780"/>
      <c r="M46" s="780">
        <v>4801</v>
      </c>
      <c r="N46" s="780"/>
      <c r="O46" s="780">
        <v>139</v>
      </c>
      <c r="P46" s="780"/>
      <c r="Q46" s="780">
        <v>4618</v>
      </c>
      <c r="R46" s="780"/>
      <c r="S46" s="41">
        <v>11</v>
      </c>
      <c r="T46" s="780">
        <v>183</v>
      </c>
      <c r="U46" s="781"/>
      <c r="V46" s="41"/>
      <c r="W46" s="41"/>
      <c r="X46" s="41"/>
      <c r="Y46" s="41"/>
      <c r="Z46" s="41"/>
      <c r="AA46" s="41"/>
      <c r="AB46" s="41"/>
      <c r="AC46" s="41"/>
      <c r="AD46" s="41"/>
      <c r="AE46" s="41"/>
      <c r="AF46" s="41"/>
      <c r="AG46" s="41"/>
      <c r="AH46" s="41"/>
      <c r="AI46" s="41"/>
      <c r="AJ46" s="41"/>
      <c r="AK46" s="41"/>
      <c r="AL46" s="41"/>
      <c r="AM46" s="41"/>
    </row>
    <row r="47" spans="1:39" s="189" customFormat="1" ht="22.5" customHeight="1">
      <c r="A47" s="202" t="s">
        <v>42</v>
      </c>
      <c r="B47" s="38">
        <v>279</v>
      </c>
      <c r="C47" s="780">
        <v>1812</v>
      </c>
      <c r="D47" s="780"/>
      <c r="E47" s="782">
        <v>179</v>
      </c>
      <c r="F47" s="782"/>
      <c r="G47" s="782"/>
      <c r="H47" s="782"/>
      <c r="I47" s="780">
        <v>437</v>
      </c>
      <c r="J47" s="780"/>
      <c r="K47" s="780">
        <v>96</v>
      </c>
      <c r="L47" s="780"/>
      <c r="M47" s="780">
        <v>1368</v>
      </c>
      <c r="N47" s="780"/>
      <c r="O47" s="780">
        <v>88</v>
      </c>
      <c r="P47" s="780"/>
      <c r="Q47" s="780">
        <v>1182</v>
      </c>
      <c r="R47" s="780"/>
      <c r="S47" s="41">
        <v>8</v>
      </c>
      <c r="T47" s="780">
        <v>186</v>
      </c>
      <c r="U47" s="781"/>
      <c r="V47" s="41"/>
      <c r="W47" s="41"/>
      <c r="X47" s="41"/>
      <c r="Y47" s="41"/>
      <c r="Z47" s="41"/>
      <c r="AA47" s="41"/>
      <c r="AB47" s="41"/>
      <c r="AC47" s="41"/>
      <c r="AD47" s="41"/>
      <c r="AE47" s="41"/>
      <c r="AF47" s="41"/>
      <c r="AG47" s="41"/>
      <c r="AH47" s="41"/>
      <c r="AI47" s="41"/>
      <c r="AJ47" s="41"/>
      <c r="AK47" s="41"/>
      <c r="AL47" s="41"/>
      <c r="AM47" s="41"/>
    </row>
    <row r="48" spans="1:39" s="189" customFormat="1" ht="22.5" customHeight="1">
      <c r="A48" s="202" t="s">
        <v>43</v>
      </c>
      <c r="B48" s="38">
        <v>71</v>
      </c>
      <c r="C48" s="780">
        <v>988</v>
      </c>
      <c r="D48" s="780"/>
      <c r="E48" s="782">
        <v>30</v>
      </c>
      <c r="F48" s="782"/>
      <c r="G48" s="782"/>
      <c r="H48" s="782"/>
      <c r="I48" s="780">
        <v>130</v>
      </c>
      <c r="J48" s="780"/>
      <c r="K48" s="780">
        <v>37</v>
      </c>
      <c r="L48" s="780"/>
      <c r="M48" s="780">
        <v>843</v>
      </c>
      <c r="N48" s="780"/>
      <c r="O48" s="780">
        <v>32</v>
      </c>
      <c r="P48" s="780"/>
      <c r="Q48" s="780">
        <v>673</v>
      </c>
      <c r="R48" s="780"/>
      <c r="S48" s="41">
        <v>5</v>
      </c>
      <c r="T48" s="780">
        <v>170</v>
      </c>
      <c r="U48" s="781"/>
      <c r="V48" s="41"/>
      <c r="W48" s="41"/>
      <c r="X48" s="41"/>
      <c r="Y48" s="41"/>
      <c r="Z48" s="41"/>
      <c r="AA48" s="41"/>
      <c r="AB48" s="41"/>
      <c r="AC48" s="41"/>
      <c r="AD48" s="41"/>
      <c r="AE48" s="41"/>
      <c r="AF48" s="41"/>
      <c r="AG48" s="41"/>
      <c r="AH48" s="41"/>
      <c r="AI48" s="41"/>
      <c r="AJ48" s="41"/>
      <c r="AK48" s="41"/>
      <c r="AL48" s="41"/>
      <c r="AM48" s="41"/>
    </row>
    <row r="49" spans="1:39" s="189" customFormat="1" ht="22.5" customHeight="1">
      <c r="A49" s="202" t="s">
        <v>44</v>
      </c>
      <c r="B49" s="38">
        <v>186</v>
      </c>
      <c r="C49" s="780">
        <v>2231</v>
      </c>
      <c r="D49" s="780"/>
      <c r="E49" s="782">
        <v>86</v>
      </c>
      <c r="F49" s="782"/>
      <c r="G49" s="782"/>
      <c r="H49" s="782"/>
      <c r="I49" s="780">
        <v>393</v>
      </c>
      <c r="J49" s="780"/>
      <c r="K49" s="780">
        <v>98</v>
      </c>
      <c r="L49" s="780"/>
      <c r="M49" s="780">
        <v>1818</v>
      </c>
      <c r="N49" s="780"/>
      <c r="O49" s="780">
        <v>84</v>
      </c>
      <c r="P49" s="780"/>
      <c r="Q49" s="780">
        <v>1167</v>
      </c>
      <c r="R49" s="780"/>
      <c r="S49" s="41">
        <v>14</v>
      </c>
      <c r="T49" s="780">
        <v>651</v>
      </c>
      <c r="U49" s="781"/>
      <c r="V49" s="41"/>
      <c r="W49" s="41"/>
      <c r="X49" s="41"/>
      <c r="Y49" s="41"/>
      <c r="Z49" s="41"/>
      <c r="AA49" s="41"/>
      <c r="AB49" s="41"/>
      <c r="AC49" s="41"/>
      <c r="AD49" s="41"/>
      <c r="AE49" s="41"/>
      <c r="AF49" s="41"/>
      <c r="AG49" s="41"/>
      <c r="AH49" s="41"/>
      <c r="AI49" s="41"/>
      <c r="AJ49" s="41"/>
      <c r="AK49" s="41"/>
      <c r="AL49" s="41"/>
      <c r="AM49" s="41"/>
    </row>
    <row r="50" spans="1:39" s="189" customFormat="1" ht="22.5" customHeight="1">
      <c r="A50" s="202" t="s">
        <v>45</v>
      </c>
      <c r="B50" s="38">
        <v>287</v>
      </c>
      <c r="C50" s="780">
        <v>2610</v>
      </c>
      <c r="D50" s="780"/>
      <c r="E50" s="782">
        <v>163</v>
      </c>
      <c r="F50" s="782"/>
      <c r="G50" s="782"/>
      <c r="H50" s="782"/>
      <c r="I50" s="780">
        <v>477</v>
      </c>
      <c r="J50" s="780"/>
      <c r="K50" s="780">
        <v>120</v>
      </c>
      <c r="L50" s="780"/>
      <c r="M50" s="780">
        <v>2118</v>
      </c>
      <c r="N50" s="780"/>
      <c r="O50" s="780">
        <v>104</v>
      </c>
      <c r="P50" s="780"/>
      <c r="Q50" s="780">
        <v>1604</v>
      </c>
      <c r="R50" s="780"/>
      <c r="S50" s="41">
        <v>16</v>
      </c>
      <c r="T50" s="780">
        <v>514</v>
      </c>
      <c r="U50" s="781"/>
      <c r="V50" s="41"/>
      <c r="W50" s="41"/>
      <c r="X50" s="41"/>
      <c r="Y50" s="41"/>
      <c r="Z50" s="41"/>
      <c r="AA50" s="41"/>
      <c r="AB50" s="41"/>
      <c r="AC50" s="41"/>
      <c r="AD50" s="41"/>
      <c r="AE50" s="41"/>
      <c r="AF50" s="41"/>
      <c r="AG50" s="41"/>
      <c r="AH50" s="41"/>
      <c r="AI50" s="41"/>
      <c r="AJ50" s="41"/>
      <c r="AK50" s="41"/>
      <c r="AL50" s="41"/>
      <c r="AM50" s="41"/>
    </row>
    <row r="51" spans="1:39" s="189" customFormat="1" ht="22.5" customHeight="1">
      <c r="A51" s="202" t="s">
        <v>46</v>
      </c>
      <c r="B51" s="38">
        <v>280</v>
      </c>
      <c r="C51" s="780">
        <v>2553</v>
      </c>
      <c r="D51" s="780"/>
      <c r="E51" s="782">
        <v>145</v>
      </c>
      <c r="F51" s="782"/>
      <c r="G51" s="782"/>
      <c r="H51" s="782"/>
      <c r="I51" s="780">
        <v>386</v>
      </c>
      <c r="J51" s="780"/>
      <c r="K51" s="780">
        <v>130</v>
      </c>
      <c r="L51" s="780"/>
      <c r="M51" s="780">
        <v>2148</v>
      </c>
      <c r="N51" s="780"/>
      <c r="O51" s="780">
        <v>118</v>
      </c>
      <c r="P51" s="780"/>
      <c r="Q51" s="780">
        <v>1676</v>
      </c>
      <c r="R51" s="780"/>
      <c r="S51" s="41">
        <v>12</v>
      </c>
      <c r="T51" s="780">
        <v>472</v>
      </c>
      <c r="U51" s="781"/>
      <c r="V51" s="41"/>
      <c r="W51" s="41"/>
      <c r="X51" s="41"/>
      <c r="Y51" s="41"/>
      <c r="Z51" s="41"/>
      <c r="AA51" s="41"/>
      <c r="AB51" s="41"/>
      <c r="AC51" s="41"/>
      <c r="AD51" s="41"/>
      <c r="AE51" s="41"/>
      <c r="AF51" s="41"/>
      <c r="AG51" s="41"/>
      <c r="AH51" s="41"/>
      <c r="AI51" s="41"/>
      <c r="AJ51" s="41"/>
      <c r="AK51" s="41"/>
      <c r="AL51" s="41"/>
      <c r="AM51" s="41"/>
    </row>
    <row r="52" spans="1:39" s="189" customFormat="1" ht="22.5" customHeight="1">
      <c r="A52" s="202" t="s">
        <v>47</v>
      </c>
      <c r="B52" s="38">
        <v>162</v>
      </c>
      <c r="C52" s="780">
        <v>1504</v>
      </c>
      <c r="D52" s="780"/>
      <c r="E52" s="782">
        <v>63</v>
      </c>
      <c r="F52" s="782"/>
      <c r="G52" s="782"/>
      <c r="H52" s="782"/>
      <c r="I52" s="780">
        <v>208</v>
      </c>
      <c r="J52" s="780"/>
      <c r="K52" s="780">
        <v>97</v>
      </c>
      <c r="L52" s="780"/>
      <c r="M52" s="780">
        <v>1294</v>
      </c>
      <c r="N52" s="780"/>
      <c r="O52" s="780">
        <v>85</v>
      </c>
      <c r="P52" s="780"/>
      <c r="Q52" s="780">
        <v>1109</v>
      </c>
      <c r="R52" s="780"/>
      <c r="S52" s="41">
        <v>12</v>
      </c>
      <c r="T52" s="780">
        <v>185</v>
      </c>
      <c r="U52" s="781"/>
      <c r="V52" s="41"/>
      <c r="W52" s="41"/>
      <c r="X52" s="41"/>
      <c r="Y52" s="41"/>
      <c r="Z52" s="41"/>
      <c r="AA52" s="41"/>
      <c r="AB52" s="41"/>
      <c r="AC52" s="41"/>
      <c r="AD52" s="41"/>
      <c r="AE52" s="41"/>
      <c r="AF52" s="41"/>
      <c r="AG52" s="41"/>
      <c r="AH52" s="41"/>
      <c r="AI52" s="41"/>
      <c r="AJ52" s="41"/>
      <c r="AK52" s="41"/>
      <c r="AL52" s="41"/>
      <c r="AM52" s="41"/>
    </row>
    <row r="53" spans="1:39" s="189" customFormat="1" ht="22.5" customHeight="1">
      <c r="A53" s="202" t="s">
        <v>48</v>
      </c>
      <c r="B53" s="38">
        <v>188</v>
      </c>
      <c r="C53" s="780">
        <v>1761</v>
      </c>
      <c r="D53" s="780"/>
      <c r="E53" s="782">
        <v>109</v>
      </c>
      <c r="F53" s="782"/>
      <c r="G53" s="782"/>
      <c r="H53" s="782"/>
      <c r="I53" s="780">
        <v>353</v>
      </c>
      <c r="J53" s="780"/>
      <c r="K53" s="780">
        <v>78</v>
      </c>
      <c r="L53" s="780"/>
      <c r="M53" s="780">
        <v>1406</v>
      </c>
      <c r="N53" s="780"/>
      <c r="O53" s="780">
        <v>69</v>
      </c>
      <c r="P53" s="780"/>
      <c r="Q53" s="780">
        <v>1123</v>
      </c>
      <c r="R53" s="780"/>
      <c r="S53" s="41">
        <v>9</v>
      </c>
      <c r="T53" s="780">
        <v>283</v>
      </c>
      <c r="U53" s="781"/>
      <c r="V53" s="41"/>
      <c r="W53" s="41"/>
      <c r="X53" s="41"/>
      <c r="Y53" s="41"/>
      <c r="Z53" s="41"/>
      <c r="AA53" s="41"/>
      <c r="AB53" s="41"/>
      <c r="AC53" s="41"/>
      <c r="AD53" s="41"/>
      <c r="AE53" s="41"/>
      <c r="AF53" s="41"/>
      <c r="AG53" s="41"/>
      <c r="AH53" s="41"/>
      <c r="AI53" s="41"/>
      <c r="AJ53" s="41"/>
      <c r="AK53" s="41"/>
      <c r="AL53" s="41"/>
      <c r="AM53" s="41"/>
    </row>
    <row r="54" spans="1:39" s="189" customFormat="1" ht="22.5" customHeight="1">
      <c r="A54" s="202" t="s">
        <v>49</v>
      </c>
      <c r="B54" s="38">
        <v>90</v>
      </c>
      <c r="C54" s="780">
        <v>3424</v>
      </c>
      <c r="D54" s="780"/>
      <c r="E54" s="782">
        <v>0</v>
      </c>
      <c r="F54" s="782"/>
      <c r="G54" s="782"/>
      <c r="H54" s="782"/>
      <c r="I54" s="780">
        <v>0</v>
      </c>
      <c r="J54" s="780"/>
      <c r="K54" s="780">
        <v>89</v>
      </c>
      <c r="L54" s="780"/>
      <c r="M54" s="780">
        <v>3423</v>
      </c>
      <c r="N54" s="780"/>
      <c r="O54" s="780">
        <v>87</v>
      </c>
      <c r="P54" s="780"/>
      <c r="Q54" s="780">
        <v>3418</v>
      </c>
      <c r="R54" s="780"/>
      <c r="S54" s="41">
        <v>2</v>
      </c>
      <c r="T54" s="780">
        <v>5</v>
      </c>
      <c r="U54" s="781"/>
      <c r="V54" s="41"/>
      <c r="W54" s="41"/>
      <c r="X54" s="41"/>
      <c r="Y54" s="41"/>
      <c r="Z54" s="41"/>
      <c r="AA54" s="41"/>
      <c r="AB54" s="41"/>
      <c r="AC54" s="41"/>
      <c r="AD54" s="41"/>
      <c r="AE54" s="41"/>
      <c r="AF54" s="41"/>
      <c r="AG54" s="41"/>
      <c r="AH54" s="41"/>
      <c r="AI54" s="41"/>
      <c r="AJ54" s="41"/>
      <c r="AK54" s="41"/>
      <c r="AL54" s="41"/>
      <c r="AM54" s="41"/>
    </row>
    <row r="55" spans="1:39" s="189" customFormat="1" ht="22.5" customHeight="1" thickBot="1">
      <c r="A55" s="203" t="s">
        <v>50</v>
      </c>
      <c r="B55" s="391">
        <v>87</v>
      </c>
      <c r="C55" s="780">
        <v>1307</v>
      </c>
      <c r="D55" s="780"/>
      <c r="E55" s="782">
        <v>7</v>
      </c>
      <c r="F55" s="782"/>
      <c r="G55" s="782"/>
      <c r="H55" s="782"/>
      <c r="I55" s="795">
        <v>21</v>
      </c>
      <c r="J55" s="795"/>
      <c r="K55" s="795">
        <v>80</v>
      </c>
      <c r="L55" s="795"/>
      <c r="M55" s="795">
        <v>1286</v>
      </c>
      <c r="N55" s="795"/>
      <c r="O55" s="795">
        <v>69</v>
      </c>
      <c r="P55" s="795"/>
      <c r="Q55" s="795">
        <v>1164</v>
      </c>
      <c r="R55" s="795"/>
      <c r="S55" s="391">
        <v>11</v>
      </c>
      <c r="T55" s="795">
        <v>122</v>
      </c>
      <c r="U55" s="796"/>
      <c r="V55" s="41"/>
      <c r="W55" s="41"/>
      <c r="X55" s="41"/>
      <c r="Y55" s="41"/>
      <c r="Z55" s="41"/>
      <c r="AA55" s="41"/>
      <c r="AB55" s="41"/>
      <c r="AC55" s="41"/>
      <c r="AD55" s="41"/>
      <c r="AE55" s="41"/>
      <c r="AF55" s="41"/>
      <c r="AG55" s="41"/>
      <c r="AH55" s="41"/>
      <c r="AI55" s="41"/>
      <c r="AJ55" s="41"/>
      <c r="AK55" s="41"/>
      <c r="AL55" s="41"/>
      <c r="AM55" s="41"/>
    </row>
    <row r="56" spans="1:39" ht="13.5" customHeight="1">
      <c r="A56" s="793" t="s">
        <v>427</v>
      </c>
      <c r="B56" s="793"/>
      <c r="C56" s="793"/>
      <c r="D56" s="793"/>
      <c r="E56" s="793"/>
      <c r="F56" s="793"/>
      <c r="G56" s="793"/>
      <c r="H56" s="793"/>
      <c r="I56" s="794"/>
      <c r="J56" s="794"/>
      <c r="K56" s="794"/>
      <c r="L56" s="794"/>
      <c r="M56" s="794"/>
      <c r="N56" s="188"/>
      <c r="O56" s="188"/>
      <c r="P56" s="732" t="s">
        <v>423</v>
      </c>
      <c r="R56" s="188"/>
      <c r="S56" s="188"/>
      <c r="T56" s="188"/>
      <c r="U56" s="188"/>
      <c r="V56" s="188"/>
      <c r="W56" s="188"/>
      <c r="X56" s="138"/>
      <c r="Y56" s="138"/>
      <c r="Z56" s="138"/>
      <c r="AA56" s="138"/>
      <c r="AB56" s="138"/>
      <c r="AC56" s="138"/>
      <c r="AD56" s="138"/>
      <c r="AE56" s="138"/>
      <c r="AF56" s="138"/>
      <c r="AG56" s="138"/>
      <c r="AH56" s="138"/>
      <c r="AI56" s="138"/>
      <c r="AJ56" s="138"/>
      <c r="AK56" s="138"/>
      <c r="AL56" s="15"/>
      <c r="AM56" s="15"/>
    </row>
  </sheetData>
  <sheetProtection selectLockedCells="1" selectUnlockedCells="1"/>
  <mergeCells count="207">
    <mergeCell ref="T36:U36"/>
    <mergeCell ref="S33:U33"/>
    <mergeCell ref="A31:A34"/>
    <mergeCell ref="T34:U34"/>
    <mergeCell ref="A2:L2"/>
    <mergeCell ref="A3:A6"/>
    <mergeCell ref="B3:C5"/>
    <mergeCell ref="D3:E5"/>
    <mergeCell ref="L4:M5"/>
    <mergeCell ref="F4:G5"/>
    <mergeCell ref="H4:I5"/>
    <mergeCell ref="J4:K5"/>
    <mergeCell ref="Q35:R35"/>
    <mergeCell ref="C36:D36"/>
    <mergeCell ref="E36:H36"/>
    <mergeCell ref="I36:J36"/>
    <mergeCell ref="C35:D35"/>
    <mergeCell ref="E35:H35"/>
    <mergeCell ref="I35:J35"/>
    <mergeCell ref="K35:L35"/>
    <mergeCell ref="K36:L36"/>
    <mergeCell ref="Q36:R36"/>
    <mergeCell ref="B31:D33"/>
    <mergeCell ref="E32:J33"/>
    <mergeCell ref="K53:L53"/>
    <mergeCell ref="H3:M3"/>
    <mergeCell ref="N3:AM3"/>
    <mergeCell ref="AL4:AM5"/>
    <mergeCell ref="T49:U49"/>
    <mergeCell ref="T48:U48"/>
    <mergeCell ref="T45:U45"/>
    <mergeCell ref="T44:U44"/>
    <mergeCell ref="T52:U52"/>
    <mergeCell ref="T46:U46"/>
    <mergeCell ref="T47:U47"/>
    <mergeCell ref="AH4:AI5"/>
    <mergeCell ref="AJ4:AK5"/>
    <mergeCell ref="Y30:AI30"/>
    <mergeCell ref="T39:U39"/>
    <mergeCell ref="T38:U38"/>
    <mergeCell ref="T40:U40"/>
    <mergeCell ref="Q34:R34"/>
    <mergeCell ref="Q38:R38"/>
    <mergeCell ref="O40:P40"/>
    <mergeCell ref="Q40:R40"/>
    <mergeCell ref="K43:L43"/>
    <mergeCell ref="T37:U37"/>
    <mergeCell ref="T35:U35"/>
    <mergeCell ref="A56:M56"/>
    <mergeCell ref="T55:U55"/>
    <mergeCell ref="T53:U53"/>
    <mergeCell ref="T54:U54"/>
    <mergeCell ref="O55:P55"/>
    <mergeCell ref="Q55:R55"/>
    <mergeCell ref="C53:D53"/>
    <mergeCell ref="C41:D41"/>
    <mergeCell ref="E41:H41"/>
    <mergeCell ref="I41:J41"/>
    <mergeCell ref="K41:L41"/>
    <mergeCell ref="T51:U51"/>
    <mergeCell ref="T50:U50"/>
    <mergeCell ref="T41:U41"/>
    <mergeCell ref="T42:U42"/>
    <mergeCell ref="T43:U43"/>
    <mergeCell ref="M41:N41"/>
    <mergeCell ref="O41:P41"/>
    <mergeCell ref="Q41:R41"/>
    <mergeCell ref="C45:D45"/>
    <mergeCell ref="E45:H45"/>
    <mergeCell ref="I45:J45"/>
    <mergeCell ref="K45:L45"/>
    <mergeCell ref="I43:J43"/>
    <mergeCell ref="K32:N33"/>
    <mergeCell ref="O33:R33"/>
    <mergeCell ref="AD4:AE5"/>
    <mergeCell ref="AF4:AG5"/>
    <mergeCell ref="V4:W5"/>
    <mergeCell ref="X4:Y5"/>
    <mergeCell ref="Z4:AA5"/>
    <mergeCell ref="AB4:AC5"/>
    <mergeCell ref="N4:O5"/>
    <mergeCell ref="P4:Q5"/>
    <mergeCell ref="R4:S5"/>
    <mergeCell ref="T4:U5"/>
    <mergeCell ref="C34:D34"/>
    <mergeCell ref="E34:H34"/>
    <mergeCell ref="I34:J34"/>
    <mergeCell ref="K34:L34"/>
    <mergeCell ref="O38:P38"/>
    <mergeCell ref="M34:N34"/>
    <mergeCell ref="O34:P34"/>
    <mergeCell ref="O35:P35"/>
    <mergeCell ref="M37:N37"/>
    <mergeCell ref="O37:P37"/>
    <mergeCell ref="M35:N35"/>
    <mergeCell ref="M36:N36"/>
    <mergeCell ref="O36:P36"/>
    <mergeCell ref="C39:D39"/>
    <mergeCell ref="E39:H39"/>
    <mergeCell ref="Q37:R37"/>
    <mergeCell ref="C38:D38"/>
    <mergeCell ref="E38:H38"/>
    <mergeCell ref="I38:J38"/>
    <mergeCell ref="K38:L38"/>
    <mergeCell ref="M38:N38"/>
    <mergeCell ref="M39:N39"/>
    <mergeCell ref="O39:P39"/>
    <mergeCell ref="I39:J39"/>
    <mergeCell ref="K39:L39"/>
    <mergeCell ref="Q39:R39"/>
    <mergeCell ref="C37:D37"/>
    <mergeCell ref="E37:H37"/>
    <mergeCell ref="I37:J37"/>
    <mergeCell ref="K37:L37"/>
    <mergeCell ref="C40:D40"/>
    <mergeCell ref="E40:H40"/>
    <mergeCell ref="I40:J40"/>
    <mergeCell ref="K40:L40"/>
    <mergeCell ref="M40:N40"/>
    <mergeCell ref="Q42:R42"/>
    <mergeCell ref="Q43:R43"/>
    <mergeCell ref="C44:D44"/>
    <mergeCell ref="E44:H44"/>
    <mergeCell ref="I44:J44"/>
    <mergeCell ref="K44:L44"/>
    <mergeCell ref="M44:N44"/>
    <mergeCell ref="O44:P44"/>
    <mergeCell ref="Q44:R44"/>
    <mergeCell ref="E42:H42"/>
    <mergeCell ref="C43:D43"/>
    <mergeCell ref="E43:H43"/>
    <mergeCell ref="C42:D42"/>
    <mergeCell ref="O42:P42"/>
    <mergeCell ref="I42:J42"/>
    <mergeCell ref="K42:L42"/>
    <mergeCell ref="M42:N42"/>
    <mergeCell ref="M43:N43"/>
    <mergeCell ref="O43:P43"/>
    <mergeCell ref="C49:D49"/>
    <mergeCell ref="E49:H49"/>
    <mergeCell ref="C47:D47"/>
    <mergeCell ref="E47:H47"/>
    <mergeCell ref="I47:J47"/>
    <mergeCell ref="I49:J49"/>
    <mergeCell ref="C48:D48"/>
    <mergeCell ref="C46:D46"/>
    <mergeCell ref="E48:H48"/>
    <mergeCell ref="I48:J48"/>
    <mergeCell ref="M46:N46"/>
    <mergeCell ref="E46:H46"/>
    <mergeCell ref="I46:J46"/>
    <mergeCell ref="K46:L46"/>
    <mergeCell ref="O51:P51"/>
    <mergeCell ref="Q45:R45"/>
    <mergeCell ref="Q48:R48"/>
    <mergeCell ref="M47:N47"/>
    <mergeCell ref="O47:P47"/>
    <mergeCell ref="Q47:R47"/>
    <mergeCell ref="M48:N48"/>
    <mergeCell ref="O48:P48"/>
    <mergeCell ref="Q49:R49"/>
    <mergeCell ref="Q51:R51"/>
    <mergeCell ref="K50:L50"/>
    <mergeCell ref="K47:L47"/>
    <mergeCell ref="M49:N49"/>
    <mergeCell ref="O49:P49"/>
    <mergeCell ref="K49:L49"/>
    <mergeCell ref="K48:L48"/>
    <mergeCell ref="M45:N45"/>
    <mergeCell ref="O45:P45"/>
    <mergeCell ref="O46:P46"/>
    <mergeCell ref="Q46:R46"/>
    <mergeCell ref="O50:P50"/>
    <mergeCell ref="Q50:R50"/>
    <mergeCell ref="C51:D51"/>
    <mergeCell ref="E51:H51"/>
    <mergeCell ref="I51:J51"/>
    <mergeCell ref="C50:D50"/>
    <mergeCell ref="E50:H50"/>
    <mergeCell ref="I50:J50"/>
    <mergeCell ref="K51:L51"/>
    <mergeCell ref="M51:N51"/>
    <mergeCell ref="M50:N50"/>
    <mergeCell ref="O54:P54"/>
    <mergeCell ref="Q54:R54"/>
    <mergeCell ref="M53:N53"/>
    <mergeCell ref="O53:P53"/>
    <mergeCell ref="Q52:R52"/>
    <mergeCell ref="C55:D55"/>
    <mergeCell ref="E55:H55"/>
    <mergeCell ref="I55:J55"/>
    <mergeCell ref="K55:L55"/>
    <mergeCell ref="M55:N55"/>
    <mergeCell ref="M52:N52"/>
    <mergeCell ref="O52:P52"/>
    <mergeCell ref="I52:J52"/>
    <mergeCell ref="K52:L52"/>
    <mergeCell ref="Q53:R53"/>
    <mergeCell ref="C54:D54"/>
    <mergeCell ref="E54:H54"/>
    <mergeCell ref="I54:J54"/>
    <mergeCell ref="K54:L54"/>
    <mergeCell ref="M54:N54"/>
    <mergeCell ref="C52:D52"/>
    <mergeCell ref="E52:H52"/>
    <mergeCell ref="E53:H53"/>
    <mergeCell ref="I53:J53"/>
  </mergeCells>
  <phoneticPr fontId="18"/>
  <printOptions horizontalCentered="1"/>
  <pageMargins left="0.59055118110236227" right="0.59055118110236227" top="0.59055118110236227" bottom="0.59055118110236227" header="0.39370078740157483" footer="0.39370078740157483"/>
  <pageSetup paperSize="9" scale="70" firstPageNumber="65" orientation="portrait" useFirstPageNumber="1" verticalDpi="300" r:id="rId1"/>
  <headerFooter scaleWithDoc="0" alignWithMargins="0">
    <oddHeader>&amp;R事業所</oddHeader>
    <oddFooter>&amp;C&amp;12&amp;A</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R54"/>
  <sheetViews>
    <sheetView view="pageBreakPreview" topLeftCell="A22" zoomScaleNormal="100" zoomScaleSheetLayoutView="100" workbookViewId="0">
      <pane xSplit="2" topLeftCell="C1" activePane="topRight" state="frozen"/>
      <selection activeCell="A26" sqref="A26"/>
      <selection pane="topRight" activeCell="D20" sqref="D20"/>
    </sheetView>
  </sheetViews>
  <sheetFormatPr defaultRowHeight="18.95" customHeight="1"/>
  <cols>
    <col min="1" max="1" width="3.5703125" style="16" customWidth="1"/>
    <col min="2" max="2" width="22.85546875" style="16" customWidth="1"/>
    <col min="3" max="12" width="11.140625" style="16" customWidth="1"/>
    <col min="13" max="13" width="9.28515625" style="16" customWidth="1"/>
    <col min="14" max="14" width="9.85546875" style="16" customWidth="1"/>
    <col min="15" max="15" width="9" style="16" customWidth="1"/>
    <col min="16" max="16" width="8.85546875" style="16" customWidth="1"/>
    <col min="17" max="17" width="9" style="16" customWidth="1"/>
    <col min="18" max="18" width="11.140625" style="16" customWidth="1"/>
    <col min="19" max="16384" width="9.140625" style="16"/>
  </cols>
  <sheetData>
    <row r="1" spans="1:18" ht="5.0999999999999996" customHeight="1"/>
    <row r="2" spans="1:18" ht="15" customHeight="1" thickBot="1">
      <c r="A2" s="16" t="s">
        <v>339</v>
      </c>
      <c r="M2" s="441"/>
      <c r="N2" s="441"/>
      <c r="O2" s="441"/>
      <c r="P2" s="676"/>
      <c r="R2" s="309" t="s">
        <v>51</v>
      </c>
    </row>
    <row r="3" spans="1:18" ht="15" customHeight="1">
      <c r="A3" s="751" t="s">
        <v>52</v>
      </c>
      <c r="B3" s="752"/>
      <c r="C3" s="838" t="s">
        <v>53</v>
      </c>
      <c r="D3" s="838"/>
      <c r="E3" s="838" t="s">
        <v>438</v>
      </c>
      <c r="F3" s="838"/>
      <c r="G3" s="838" t="s">
        <v>556</v>
      </c>
      <c r="H3" s="838"/>
      <c r="I3" s="838" t="s">
        <v>557</v>
      </c>
      <c r="J3" s="838"/>
      <c r="K3" s="845" t="s">
        <v>558</v>
      </c>
      <c r="L3" s="846"/>
      <c r="M3" s="846"/>
      <c r="N3" s="847"/>
      <c r="O3" s="764" t="s">
        <v>434</v>
      </c>
      <c r="P3" s="764"/>
      <c r="Q3" s="764"/>
      <c r="R3" s="852"/>
    </row>
    <row r="4" spans="1:18" ht="15" customHeight="1">
      <c r="A4" s="753"/>
      <c r="B4" s="754"/>
      <c r="C4" s="677" t="s">
        <v>54</v>
      </c>
      <c r="D4" s="677" t="s">
        <v>17</v>
      </c>
      <c r="E4" s="677" t="s">
        <v>54</v>
      </c>
      <c r="F4" s="677" t="s">
        <v>17</v>
      </c>
      <c r="G4" s="677" t="s">
        <v>54</v>
      </c>
      <c r="H4" s="685" t="s">
        <v>17</v>
      </c>
      <c r="I4" s="376" t="s">
        <v>54</v>
      </c>
      <c r="J4" s="677" t="s">
        <v>17</v>
      </c>
      <c r="K4" s="848" t="s">
        <v>329</v>
      </c>
      <c r="L4" s="849"/>
      <c r="M4" s="415" t="s">
        <v>54</v>
      </c>
      <c r="N4" s="414" t="s">
        <v>17</v>
      </c>
      <c r="O4" s="850" t="s">
        <v>329</v>
      </c>
      <c r="P4" s="851"/>
      <c r="Q4" s="340" t="s">
        <v>54</v>
      </c>
      <c r="R4" s="296" t="s">
        <v>17</v>
      </c>
    </row>
    <row r="5" spans="1:18" s="36" customFormat="1" ht="16.5" customHeight="1">
      <c r="A5" s="859" t="s">
        <v>559</v>
      </c>
      <c r="B5" s="860"/>
      <c r="C5" s="166">
        <f>C6+C7+C11</f>
        <v>4986</v>
      </c>
      <c r="D5" s="166">
        <f>D6+D7+D11</f>
        <v>45973</v>
      </c>
      <c r="E5" s="166">
        <f t="shared" ref="E5:J5" si="0">E6+E7+E11</f>
        <v>6095</v>
      </c>
      <c r="F5" s="166">
        <f t="shared" si="0"/>
        <v>52838</v>
      </c>
      <c r="G5" s="166">
        <f t="shared" si="0"/>
        <v>5704</v>
      </c>
      <c r="H5" s="166">
        <f t="shared" si="0"/>
        <v>51850</v>
      </c>
      <c r="I5" s="166">
        <f t="shared" si="0"/>
        <v>5486</v>
      </c>
      <c r="J5" s="166">
        <f t="shared" si="0"/>
        <v>52615</v>
      </c>
      <c r="K5" s="404" t="s">
        <v>328</v>
      </c>
      <c r="L5" s="298">
        <f>L6+L7+L11</f>
        <v>0</v>
      </c>
      <c r="M5" s="411">
        <f>M6+M7+M11</f>
        <v>5324</v>
      </c>
      <c r="N5" s="412">
        <v>56570</v>
      </c>
      <c r="O5" s="853" t="s">
        <v>328</v>
      </c>
      <c r="P5" s="854"/>
      <c r="Q5" s="29">
        <f>Q6+Q7+Q11</f>
        <v>4840</v>
      </c>
      <c r="R5" s="300">
        <f>R6+R7+R11</f>
        <v>53339</v>
      </c>
    </row>
    <row r="6" spans="1:18" s="36" customFormat="1" ht="16.5" customHeight="1">
      <c r="A6" s="855" t="s">
        <v>560</v>
      </c>
      <c r="B6" s="856"/>
      <c r="C6" s="618">
        <v>1</v>
      </c>
      <c r="D6" s="617">
        <v>3</v>
      </c>
      <c r="E6" s="681">
        <v>5</v>
      </c>
      <c r="F6" s="681">
        <v>78</v>
      </c>
      <c r="G6" s="681">
        <v>3</v>
      </c>
      <c r="H6" s="681">
        <v>14</v>
      </c>
      <c r="I6" s="681">
        <v>3</v>
      </c>
      <c r="J6" s="681">
        <v>20</v>
      </c>
      <c r="K6" s="542" t="s">
        <v>330</v>
      </c>
      <c r="L6" s="543"/>
      <c r="M6" s="544">
        <v>2</v>
      </c>
      <c r="N6" s="683">
        <v>13</v>
      </c>
      <c r="O6" s="871" t="s">
        <v>330</v>
      </c>
      <c r="P6" s="872"/>
      <c r="Q6" s="703">
        <v>3</v>
      </c>
      <c r="R6" s="223">
        <v>31</v>
      </c>
    </row>
    <row r="7" spans="1:18" s="36" customFormat="1" ht="16.5" customHeight="1">
      <c r="A7" s="861" t="s">
        <v>561</v>
      </c>
      <c r="B7" s="204" t="s">
        <v>56</v>
      </c>
      <c r="C7" s="408">
        <f t="shared" ref="C7:J7" si="1">SUM(C8:C10)</f>
        <v>607</v>
      </c>
      <c r="D7" s="408">
        <f t="shared" si="1"/>
        <v>8707</v>
      </c>
      <c r="E7" s="408">
        <f t="shared" si="1"/>
        <v>728</v>
      </c>
      <c r="F7" s="408">
        <f t="shared" si="1"/>
        <v>9136</v>
      </c>
      <c r="G7" s="408">
        <f t="shared" si="1"/>
        <v>644</v>
      </c>
      <c r="H7" s="408">
        <f t="shared" si="1"/>
        <v>7908</v>
      </c>
      <c r="I7" s="408">
        <f t="shared" si="1"/>
        <v>581</v>
      </c>
      <c r="J7" s="408">
        <f t="shared" si="1"/>
        <v>7321</v>
      </c>
      <c r="K7" s="404" t="s">
        <v>328</v>
      </c>
      <c r="L7" s="298">
        <f>SUM(L8:L10)</f>
        <v>0</v>
      </c>
      <c r="M7" s="411">
        <f>SUM(M8:M10)</f>
        <v>552</v>
      </c>
      <c r="N7" s="690">
        <f>SUM(N8:N10)</f>
        <v>7419</v>
      </c>
      <c r="O7" s="853" t="s">
        <v>328</v>
      </c>
      <c r="P7" s="854"/>
      <c r="Q7" s="409">
        <f>SUM(Q8:Q10)</f>
        <v>517</v>
      </c>
      <c r="R7" s="410">
        <f>SUM(R8:R10)</f>
        <v>7486</v>
      </c>
    </row>
    <row r="8" spans="1:18" s="36" customFormat="1" ht="16.5" customHeight="1">
      <c r="A8" s="862"/>
      <c r="B8" s="699" t="s">
        <v>57</v>
      </c>
      <c r="C8" s="680">
        <v>1</v>
      </c>
      <c r="D8" s="681">
        <v>34</v>
      </c>
      <c r="E8" s="681">
        <v>2</v>
      </c>
      <c r="F8" s="681">
        <v>6</v>
      </c>
      <c r="G8" s="681">
        <v>3</v>
      </c>
      <c r="H8" s="681">
        <v>21</v>
      </c>
      <c r="I8" s="681">
        <v>3</v>
      </c>
      <c r="J8" s="681">
        <v>22</v>
      </c>
      <c r="K8" s="542" t="s">
        <v>331</v>
      </c>
      <c r="L8" s="543"/>
      <c r="M8" s="545">
        <v>7</v>
      </c>
      <c r="N8" s="679">
        <v>43</v>
      </c>
      <c r="O8" s="843" t="s">
        <v>331</v>
      </c>
      <c r="P8" s="844"/>
      <c r="Q8" s="703">
        <v>3</v>
      </c>
      <c r="R8" s="223">
        <v>18</v>
      </c>
    </row>
    <row r="9" spans="1:18" s="36" customFormat="1" ht="16.5" customHeight="1">
      <c r="A9" s="862"/>
      <c r="B9" s="699" t="s">
        <v>58</v>
      </c>
      <c r="C9" s="680">
        <v>399</v>
      </c>
      <c r="D9" s="681">
        <v>5173</v>
      </c>
      <c r="E9" s="681">
        <v>497</v>
      </c>
      <c r="F9" s="681">
        <v>5505</v>
      </c>
      <c r="G9" s="681">
        <v>441</v>
      </c>
      <c r="H9" s="681">
        <v>4998</v>
      </c>
      <c r="I9" s="681">
        <v>425</v>
      </c>
      <c r="J9" s="681">
        <v>4590</v>
      </c>
      <c r="K9" s="542" t="s">
        <v>332</v>
      </c>
      <c r="L9" s="543"/>
      <c r="M9" s="545">
        <v>392</v>
      </c>
      <c r="N9" s="679">
        <v>4466</v>
      </c>
      <c r="O9" s="843" t="s">
        <v>332</v>
      </c>
      <c r="P9" s="844"/>
      <c r="Q9" s="703">
        <v>353</v>
      </c>
      <c r="R9" s="223">
        <v>4139</v>
      </c>
    </row>
    <row r="10" spans="1:18" s="36" customFormat="1" ht="16.5" customHeight="1">
      <c r="A10" s="863"/>
      <c r="B10" s="546" t="s">
        <v>59</v>
      </c>
      <c r="C10" s="682">
        <v>207</v>
      </c>
      <c r="D10" s="683">
        <v>3500</v>
      </c>
      <c r="E10" s="683">
        <v>229</v>
      </c>
      <c r="F10" s="683">
        <v>3625</v>
      </c>
      <c r="G10" s="683">
        <v>200</v>
      </c>
      <c r="H10" s="683">
        <v>2889</v>
      </c>
      <c r="I10" s="683">
        <v>153</v>
      </c>
      <c r="J10" s="683">
        <v>2709</v>
      </c>
      <c r="K10" s="547" t="s">
        <v>333</v>
      </c>
      <c r="L10" s="548"/>
      <c r="M10" s="549">
        <v>153</v>
      </c>
      <c r="N10" s="550">
        <v>2910</v>
      </c>
      <c r="O10" s="871" t="s">
        <v>333</v>
      </c>
      <c r="P10" s="872"/>
      <c r="Q10" s="551">
        <v>161</v>
      </c>
      <c r="R10" s="552">
        <v>3329</v>
      </c>
    </row>
    <row r="11" spans="1:18" s="36" customFormat="1" ht="16.5" customHeight="1">
      <c r="A11" s="864" t="s">
        <v>562</v>
      </c>
      <c r="B11" s="311" t="s">
        <v>56</v>
      </c>
      <c r="C11" s="295">
        <f t="shared" ref="C11:J11" si="2">SUM(C12:C24)</f>
        <v>4378</v>
      </c>
      <c r="D11" s="295">
        <f t="shared" si="2"/>
        <v>37263</v>
      </c>
      <c r="E11" s="295">
        <f t="shared" si="2"/>
        <v>5362</v>
      </c>
      <c r="F11" s="295">
        <f t="shared" si="2"/>
        <v>43624</v>
      </c>
      <c r="G11" s="295">
        <f t="shared" si="2"/>
        <v>5057</v>
      </c>
      <c r="H11" s="295">
        <f t="shared" si="2"/>
        <v>43928</v>
      </c>
      <c r="I11" s="295">
        <f t="shared" si="2"/>
        <v>4902</v>
      </c>
      <c r="J11" s="295">
        <f t="shared" si="2"/>
        <v>45274</v>
      </c>
      <c r="K11" s="407" t="s">
        <v>328</v>
      </c>
      <c r="L11" s="299">
        <f>SUM(L12:L24)</f>
        <v>0</v>
      </c>
      <c r="M11" s="413">
        <f>SUM(M12:M24)</f>
        <v>4770</v>
      </c>
      <c r="N11" s="690">
        <f>SUM(N12:N24)</f>
        <v>49138</v>
      </c>
      <c r="O11" s="853" t="s">
        <v>328</v>
      </c>
      <c r="P11" s="854"/>
      <c r="Q11" s="30">
        <f>SUM(Q12:Q24)</f>
        <v>4320</v>
      </c>
      <c r="R11" s="301">
        <f>SUM(R12:R24)</f>
        <v>45822</v>
      </c>
    </row>
    <row r="12" spans="1:18" s="36" customFormat="1" ht="16.5" customHeight="1">
      <c r="A12" s="865"/>
      <c r="B12" s="312" t="s">
        <v>60</v>
      </c>
      <c r="C12" s="681">
        <v>3</v>
      </c>
      <c r="D12" s="681">
        <v>700</v>
      </c>
      <c r="E12" s="681">
        <v>3</v>
      </c>
      <c r="F12" s="681">
        <v>926</v>
      </c>
      <c r="G12" s="681">
        <v>6</v>
      </c>
      <c r="H12" s="681">
        <v>978</v>
      </c>
      <c r="I12" s="681">
        <v>5</v>
      </c>
      <c r="J12" s="681">
        <v>1174</v>
      </c>
      <c r="K12" s="542" t="s">
        <v>334</v>
      </c>
      <c r="L12" s="543"/>
      <c r="M12" s="545">
        <v>4</v>
      </c>
      <c r="N12" s="679">
        <v>1146</v>
      </c>
      <c r="O12" s="839" t="s">
        <v>334</v>
      </c>
      <c r="P12" s="840"/>
      <c r="Q12" s="703">
        <v>4</v>
      </c>
      <c r="R12" s="223">
        <v>1076</v>
      </c>
    </row>
    <row r="13" spans="1:18" s="36" customFormat="1" ht="16.5" customHeight="1">
      <c r="A13" s="865"/>
      <c r="B13" s="312" t="s">
        <v>61</v>
      </c>
      <c r="C13" s="681">
        <v>101</v>
      </c>
      <c r="D13" s="681">
        <v>2202</v>
      </c>
      <c r="E13" s="681">
        <v>139</v>
      </c>
      <c r="F13" s="681">
        <v>3108</v>
      </c>
      <c r="G13" s="681">
        <v>165</v>
      </c>
      <c r="H13" s="681">
        <v>4278</v>
      </c>
      <c r="I13" s="681">
        <v>180</v>
      </c>
      <c r="J13" s="681">
        <v>4310</v>
      </c>
      <c r="K13" s="542" t="s">
        <v>335</v>
      </c>
      <c r="L13" s="543"/>
      <c r="M13" s="545">
        <v>193</v>
      </c>
      <c r="N13" s="679">
        <v>5768</v>
      </c>
      <c r="O13" s="869" t="s">
        <v>429</v>
      </c>
      <c r="P13" s="870"/>
      <c r="Q13" s="703">
        <v>88</v>
      </c>
      <c r="R13" s="223">
        <v>3042</v>
      </c>
    </row>
    <row r="14" spans="1:18" s="36" customFormat="1" ht="16.5" customHeight="1">
      <c r="A14" s="865"/>
      <c r="B14" s="312" t="s">
        <v>62</v>
      </c>
      <c r="C14" s="681">
        <v>2442</v>
      </c>
      <c r="D14" s="681">
        <v>18178</v>
      </c>
      <c r="E14" s="681">
        <v>2635</v>
      </c>
      <c r="F14" s="681">
        <v>20692</v>
      </c>
      <c r="G14" s="681">
        <v>2360</v>
      </c>
      <c r="H14" s="681">
        <v>19401</v>
      </c>
      <c r="I14" s="681">
        <v>2154</v>
      </c>
      <c r="J14" s="681">
        <v>19649</v>
      </c>
      <c r="K14" s="542" t="s">
        <v>336</v>
      </c>
      <c r="L14" s="543"/>
      <c r="M14" s="545">
        <v>1299</v>
      </c>
      <c r="N14" s="679">
        <v>15455</v>
      </c>
      <c r="O14" s="869" t="s">
        <v>428</v>
      </c>
      <c r="P14" s="870"/>
      <c r="Q14" s="703">
        <v>104</v>
      </c>
      <c r="R14" s="223">
        <v>3108</v>
      </c>
    </row>
    <row r="15" spans="1:18" s="36" customFormat="1" ht="16.5" customHeight="1">
      <c r="A15" s="865"/>
      <c r="B15" s="312" t="s">
        <v>63</v>
      </c>
      <c r="C15" s="681">
        <v>76</v>
      </c>
      <c r="D15" s="681">
        <v>1015</v>
      </c>
      <c r="E15" s="681">
        <v>120</v>
      </c>
      <c r="F15" s="681">
        <v>1441</v>
      </c>
      <c r="G15" s="681">
        <v>108</v>
      </c>
      <c r="H15" s="681">
        <v>1002</v>
      </c>
      <c r="I15" s="681">
        <v>87</v>
      </c>
      <c r="J15" s="681">
        <v>860</v>
      </c>
      <c r="K15" s="542" t="s">
        <v>337</v>
      </c>
      <c r="L15" s="543"/>
      <c r="M15" s="544">
        <v>90</v>
      </c>
      <c r="N15" s="681">
        <v>1004</v>
      </c>
      <c r="O15" s="869" t="s">
        <v>336</v>
      </c>
      <c r="P15" s="870"/>
      <c r="Q15" s="703">
        <v>1152</v>
      </c>
      <c r="R15" s="223">
        <v>14204</v>
      </c>
    </row>
    <row r="16" spans="1:18" s="36" customFormat="1" ht="16.5" customHeight="1">
      <c r="A16" s="865"/>
      <c r="B16" s="312" t="s">
        <v>29</v>
      </c>
      <c r="C16" s="681">
        <v>275</v>
      </c>
      <c r="D16" s="681">
        <v>867</v>
      </c>
      <c r="E16" s="681">
        <v>663</v>
      </c>
      <c r="F16" s="681">
        <v>1220</v>
      </c>
      <c r="G16" s="681">
        <v>632</v>
      </c>
      <c r="H16" s="681">
        <v>1147</v>
      </c>
      <c r="I16" s="681">
        <v>672</v>
      </c>
      <c r="J16" s="681">
        <v>1277</v>
      </c>
      <c r="K16" s="542" t="s">
        <v>338</v>
      </c>
      <c r="L16" s="543"/>
      <c r="M16" s="544">
        <v>688</v>
      </c>
      <c r="N16" s="681">
        <v>1814</v>
      </c>
      <c r="O16" s="869" t="s">
        <v>337</v>
      </c>
      <c r="P16" s="870"/>
      <c r="Q16" s="703">
        <v>81</v>
      </c>
      <c r="R16" s="223">
        <v>981</v>
      </c>
    </row>
    <row r="17" spans="1:18" s="36" customFormat="1" ht="15.75" customHeight="1">
      <c r="A17" s="865"/>
      <c r="B17" s="312" t="s">
        <v>64</v>
      </c>
      <c r="C17" s="681">
        <v>1465</v>
      </c>
      <c r="D17" s="681">
        <v>13340</v>
      </c>
      <c r="E17" s="681">
        <v>1786</v>
      </c>
      <c r="F17" s="681">
        <v>15267</v>
      </c>
      <c r="G17" s="681">
        <v>1768</v>
      </c>
      <c r="H17" s="681">
        <v>16044</v>
      </c>
      <c r="I17" s="681">
        <v>1786</v>
      </c>
      <c r="J17" s="681">
        <v>16987</v>
      </c>
      <c r="K17" s="841" t="s">
        <v>344</v>
      </c>
      <c r="L17" s="842"/>
      <c r="M17" s="421">
        <v>278</v>
      </c>
      <c r="N17" s="420">
        <v>2048</v>
      </c>
      <c r="O17" s="839" t="s">
        <v>436</v>
      </c>
      <c r="P17" s="840"/>
      <c r="Q17" s="216">
        <v>628</v>
      </c>
      <c r="R17" s="361">
        <v>1725</v>
      </c>
    </row>
    <row r="18" spans="1:18" s="36" customFormat="1" ht="24" customHeight="1">
      <c r="A18" s="865"/>
      <c r="B18" s="312" t="s">
        <v>65</v>
      </c>
      <c r="C18" s="681">
        <v>16</v>
      </c>
      <c r="D18" s="681">
        <v>961</v>
      </c>
      <c r="E18" s="681">
        <v>16</v>
      </c>
      <c r="F18" s="681">
        <v>970</v>
      </c>
      <c r="G18" s="681">
        <v>18</v>
      </c>
      <c r="H18" s="681">
        <v>1078</v>
      </c>
      <c r="I18" s="681">
        <v>18</v>
      </c>
      <c r="J18" s="681">
        <v>1017</v>
      </c>
      <c r="K18" s="839" t="s">
        <v>345</v>
      </c>
      <c r="L18" s="840"/>
      <c r="M18" s="544">
        <v>719</v>
      </c>
      <c r="N18" s="681">
        <v>4506</v>
      </c>
      <c r="O18" s="878" t="s">
        <v>344</v>
      </c>
      <c r="P18" s="879"/>
      <c r="Q18" s="703">
        <v>248</v>
      </c>
      <c r="R18" s="223">
        <v>1873</v>
      </c>
    </row>
    <row r="19" spans="1:18" s="36" customFormat="1" ht="20.25" customHeight="1">
      <c r="A19" s="865"/>
      <c r="B19" s="313"/>
      <c r="C19" s="681"/>
      <c r="D19" s="681"/>
      <c r="E19" s="681"/>
      <c r="F19" s="681"/>
      <c r="G19" s="681"/>
      <c r="H19" s="681"/>
      <c r="I19" s="681"/>
      <c r="J19" s="681"/>
      <c r="K19" s="839" t="s">
        <v>340</v>
      </c>
      <c r="L19" s="840"/>
      <c r="M19" s="544">
        <v>285</v>
      </c>
      <c r="N19" s="681">
        <v>2797</v>
      </c>
      <c r="O19" s="839" t="s">
        <v>345</v>
      </c>
      <c r="P19" s="840"/>
      <c r="Q19" s="703">
        <v>662</v>
      </c>
      <c r="R19" s="223">
        <v>3681</v>
      </c>
    </row>
    <row r="20" spans="1:18" s="36" customFormat="1" ht="23.25" customHeight="1">
      <c r="A20" s="865"/>
      <c r="B20" s="313"/>
      <c r="C20" s="681"/>
      <c r="D20" s="681"/>
      <c r="E20" s="681"/>
      <c r="F20" s="681"/>
      <c r="G20" s="681"/>
      <c r="H20" s="681"/>
      <c r="I20" s="681"/>
      <c r="J20" s="681"/>
      <c r="K20" s="839" t="s">
        <v>341</v>
      </c>
      <c r="L20" s="840"/>
      <c r="M20" s="544">
        <v>369</v>
      </c>
      <c r="N20" s="681">
        <v>6682</v>
      </c>
      <c r="O20" s="867" t="s">
        <v>430</v>
      </c>
      <c r="P20" s="868"/>
      <c r="Q20" s="703">
        <v>407</v>
      </c>
      <c r="R20" s="223">
        <v>2161</v>
      </c>
    </row>
    <row r="21" spans="1:18" s="36" customFormat="1" ht="16.5" customHeight="1">
      <c r="A21" s="865"/>
      <c r="B21" s="313"/>
      <c r="C21" s="681"/>
      <c r="D21" s="681"/>
      <c r="E21" s="681"/>
      <c r="F21" s="681"/>
      <c r="G21" s="681"/>
      <c r="H21" s="681"/>
      <c r="I21" s="681"/>
      <c r="J21" s="681"/>
      <c r="K21" s="839" t="s">
        <v>342</v>
      </c>
      <c r="L21" s="840"/>
      <c r="M21" s="544">
        <v>831</v>
      </c>
      <c r="N21" s="681">
        <v>6778</v>
      </c>
      <c r="O21" s="839" t="s">
        <v>340</v>
      </c>
      <c r="P21" s="840"/>
      <c r="Q21" s="703">
        <v>209</v>
      </c>
      <c r="R21" s="223">
        <v>1260</v>
      </c>
    </row>
    <row r="22" spans="1:18" s="36" customFormat="1" ht="16.5" customHeight="1">
      <c r="A22" s="865"/>
      <c r="B22" s="313"/>
      <c r="C22" s="681"/>
      <c r="D22" s="681"/>
      <c r="E22" s="681"/>
      <c r="F22" s="681"/>
      <c r="G22" s="681"/>
      <c r="H22" s="681"/>
      <c r="I22" s="681"/>
      <c r="J22" s="681"/>
      <c r="K22" s="542" t="s">
        <v>435</v>
      </c>
      <c r="L22" s="543"/>
      <c r="M22" s="544">
        <v>14</v>
      </c>
      <c r="N22" s="681">
        <v>1140</v>
      </c>
      <c r="O22" s="839" t="s">
        <v>341</v>
      </c>
      <c r="P22" s="840"/>
      <c r="Q22" s="703">
        <v>371</v>
      </c>
      <c r="R22" s="223">
        <v>7177</v>
      </c>
    </row>
    <row r="23" spans="1:18" s="36" customFormat="1" ht="16.5" customHeight="1">
      <c r="A23" s="865"/>
      <c r="B23" s="313"/>
      <c r="C23" s="681"/>
      <c r="D23" s="681"/>
      <c r="E23" s="681"/>
      <c r="F23" s="681"/>
      <c r="G23" s="681"/>
      <c r="H23" s="681"/>
      <c r="I23" s="681"/>
      <c r="J23" s="681"/>
      <c r="K23" s="542"/>
      <c r="L23" s="543"/>
      <c r="M23" s="544"/>
      <c r="N23" s="681"/>
      <c r="O23" s="839" t="s">
        <v>431</v>
      </c>
      <c r="P23" s="840"/>
      <c r="Q23" s="703">
        <v>22</v>
      </c>
      <c r="R23" s="223">
        <v>198</v>
      </c>
    </row>
    <row r="24" spans="1:18" s="36" customFormat="1" ht="20.25" customHeight="1" thickBot="1">
      <c r="A24" s="874"/>
      <c r="B24" s="314"/>
      <c r="C24" s="553"/>
      <c r="D24" s="553"/>
      <c r="E24" s="553"/>
      <c r="F24" s="553"/>
      <c r="G24" s="553"/>
      <c r="H24" s="553"/>
      <c r="I24" s="553"/>
      <c r="J24" s="553"/>
      <c r="K24" s="554"/>
      <c r="L24" s="555"/>
      <c r="M24" s="556"/>
      <c r="N24" s="553"/>
      <c r="O24" s="876" t="s">
        <v>432</v>
      </c>
      <c r="P24" s="877"/>
      <c r="Q24" s="224">
        <v>344</v>
      </c>
      <c r="R24" s="557">
        <v>5336</v>
      </c>
    </row>
    <row r="25" spans="1:18" ht="15" customHeight="1">
      <c r="I25" s="142"/>
      <c r="J25" s="142"/>
      <c r="K25" s="142"/>
      <c r="L25" s="142"/>
      <c r="M25" s="692" t="s">
        <v>563</v>
      </c>
      <c r="N25" s="692"/>
      <c r="O25" s="692"/>
      <c r="P25" s="692"/>
      <c r="Q25" s="692"/>
      <c r="R25" s="692" t="s">
        <v>437</v>
      </c>
    </row>
    <row r="26" spans="1:18" ht="15" customHeight="1">
      <c r="E26" s="558"/>
      <c r="F26" s="558"/>
      <c r="I26" s="142"/>
      <c r="J26" s="142"/>
      <c r="K26" s="142"/>
      <c r="L26" s="142"/>
      <c r="M26" s="142"/>
      <c r="N26" s="142"/>
      <c r="O26" s="873" t="s">
        <v>443</v>
      </c>
      <c r="P26" s="873"/>
      <c r="Q26" s="873"/>
      <c r="R26" s="873"/>
    </row>
    <row r="27" spans="1:18" ht="15" customHeight="1" thickBot="1">
      <c r="A27" s="16" t="s">
        <v>439</v>
      </c>
      <c r="I27" s="142"/>
      <c r="J27" s="142"/>
      <c r="K27" s="142"/>
      <c r="L27" s="142"/>
      <c r="M27" s="142"/>
      <c r="N27" s="142"/>
      <c r="O27" s="142"/>
      <c r="P27" s="142"/>
      <c r="Q27" s="142"/>
      <c r="R27" s="145" t="s">
        <v>51</v>
      </c>
    </row>
    <row r="28" spans="1:18" ht="15" customHeight="1">
      <c r="A28" s="751" t="s">
        <v>66</v>
      </c>
      <c r="B28" s="752"/>
      <c r="C28" s="838" t="s">
        <v>25</v>
      </c>
      <c r="D28" s="838"/>
      <c r="E28" s="838" t="s">
        <v>67</v>
      </c>
      <c r="F28" s="838"/>
      <c r="G28" s="838" t="s">
        <v>68</v>
      </c>
      <c r="H28" s="838"/>
      <c r="I28" s="774" t="s">
        <v>69</v>
      </c>
      <c r="J28" s="774"/>
      <c r="K28" s="838" t="s">
        <v>70</v>
      </c>
      <c r="L28" s="838"/>
      <c r="M28" s="775" t="s">
        <v>564</v>
      </c>
      <c r="N28" s="772"/>
      <c r="O28" s="775" t="s">
        <v>440</v>
      </c>
      <c r="P28" s="774"/>
      <c r="Q28" s="775" t="s">
        <v>444</v>
      </c>
      <c r="R28" s="875"/>
    </row>
    <row r="29" spans="1:18" ht="15" customHeight="1">
      <c r="A29" s="753"/>
      <c r="B29" s="754"/>
      <c r="C29" s="677" t="s">
        <v>54</v>
      </c>
      <c r="D29" s="677" t="s">
        <v>17</v>
      </c>
      <c r="E29" s="677" t="s">
        <v>54</v>
      </c>
      <c r="F29" s="677" t="s">
        <v>17</v>
      </c>
      <c r="G29" s="677" t="s">
        <v>54</v>
      </c>
      <c r="H29" s="685" t="s">
        <v>17</v>
      </c>
      <c r="I29" s="376" t="s">
        <v>54</v>
      </c>
      <c r="J29" s="677" t="s">
        <v>17</v>
      </c>
      <c r="K29" s="677" t="s">
        <v>54</v>
      </c>
      <c r="L29" s="677" t="s">
        <v>17</v>
      </c>
      <c r="M29" s="677" t="s">
        <v>54</v>
      </c>
      <c r="N29" s="685" t="s">
        <v>17</v>
      </c>
      <c r="O29" s="47" t="s">
        <v>54</v>
      </c>
      <c r="P29" s="429" t="s">
        <v>17</v>
      </c>
      <c r="Q29" s="47" t="s">
        <v>54</v>
      </c>
      <c r="R29" s="430" t="s">
        <v>17</v>
      </c>
    </row>
    <row r="30" spans="1:18" ht="15.75" customHeight="1">
      <c r="A30" s="859" t="s">
        <v>55</v>
      </c>
      <c r="B30" s="866"/>
      <c r="C30" s="19">
        <f>C31+C32+C36</f>
        <v>4840</v>
      </c>
      <c r="D30" s="20">
        <f>D31+D32+D36</f>
        <v>53339</v>
      </c>
      <c r="E30" s="675">
        <f t="shared" ref="E30:M30" si="3">E31+E32+E36</f>
        <v>2796</v>
      </c>
      <c r="F30" s="675">
        <f>F31+F32+F36</f>
        <v>5556</v>
      </c>
      <c r="G30" s="418">
        <f t="shared" si="3"/>
        <v>934</v>
      </c>
      <c r="H30" s="418">
        <f t="shared" si="3"/>
        <v>6113</v>
      </c>
      <c r="I30" s="418">
        <f t="shared" si="3"/>
        <v>542</v>
      </c>
      <c r="J30" s="418">
        <f t="shared" si="3"/>
        <v>7218</v>
      </c>
      <c r="K30" s="418">
        <f t="shared" si="3"/>
        <v>204</v>
      </c>
      <c r="L30" s="418">
        <f t="shared" si="3"/>
        <v>4887</v>
      </c>
      <c r="M30" s="418">
        <f t="shared" si="3"/>
        <v>168</v>
      </c>
      <c r="N30" s="418">
        <f>N31+N32+N36</f>
        <v>6371</v>
      </c>
      <c r="O30" s="418">
        <f>O31+O32+O36</f>
        <v>183</v>
      </c>
      <c r="P30" s="418">
        <f>P31+P32+P36</f>
        <v>23194</v>
      </c>
      <c r="Q30" s="418">
        <f>Q31+Q32+Q36</f>
        <v>13</v>
      </c>
      <c r="R30" s="302">
        <f>R31+R32+R36</f>
        <v>0</v>
      </c>
    </row>
    <row r="31" spans="1:18" ht="15.75" customHeight="1">
      <c r="A31" s="857" t="s">
        <v>26</v>
      </c>
      <c r="B31" s="858"/>
      <c r="C31" s="21">
        <f>+E31+G31+I31+K31+M31+Q31+O31</f>
        <v>3</v>
      </c>
      <c r="D31" s="672">
        <f>+F31+H31+J31+L31+R31+N31+P31</f>
        <v>31</v>
      </c>
      <c r="E31" s="672">
        <v>1</v>
      </c>
      <c r="F31" s="672">
        <v>3</v>
      </c>
      <c r="G31" s="559">
        <v>0</v>
      </c>
      <c r="H31" s="559">
        <v>0</v>
      </c>
      <c r="I31" s="22">
        <v>2</v>
      </c>
      <c r="J31" s="22">
        <v>28</v>
      </c>
      <c r="K31" s="22">
        <v>0</v>
      </c>
      <c r="L31" s="22">
        <v>0</v>
      </c>
      <c r="M31" s="417">
        <v>0</v>
      </c>
      <c r="N31" s="22">
        <v>0</v>
      </c>
      <c r="O31" s="417">
        <v>0</v>
      </c>
      <c r="P31" s="417">
        <v>0</v>
      </c>
      <c r="Q31" s="417">
        <v>0</v>
      </c>
      <c r="R31" s="303">
        <v>0</v>
      </c>
    </row>
    <row r="32" spans="1:18" ht="15.75" customHeight="1">
      <c r="A32" s="861" t="s">
        <v>565</v>
      </c>
      <c r="B32" s="674" t="s">
        <v>56</v>
      </c>
      <c r="C32" s="9">
        <f t="shared" ref="C32:H32" si="4">SUM(C33:C35)</f>
        <v>517</v>
      </c>
      <c r="D32" s="669">
        <f t="shared" si="4"/>
        <v>7486</v>
      </c>
      <c r="E32" s="669">
        <f t="shared" si="4"/>
        <v>201</v>
      </c>
      <c r="F32" s="669">
        <f t="shared" si="4"/>
        <v>482</v>
      </c>
      <c r="G32" s="419">
        <f t="shared" si="4"/>
        <v>137</v>
      </c>
      <c r="H32" s="419">
        <f t="shared" si="4"/>
        <v>878</v>
      </c>
      <c r="I32" s="419">
        <f t="shared" ref="I32:R32" si="5">SUM(I33:I35)</f>
        <v>92</v>
      </c>
      <c r="J32" s="419">
        <f t="shared" si="5"/>
        <v>1208</v>
      </c>
      <c r="K32" s="419">
        <f t="shared" si="5"/>
        <v>38</v>
      </c>
      <c r="L32" s="419">
        <f t="shared" si="5"/>
        <v>912</v>
      </c>
      <c r="M32" s="419">
        <f t="shared" si="5"/>
        <v>24</v>
      </c>
      <c r="N32" s="419">
        <f t="shared" si="5"/>
        <v>913</v>
      </c>
      <c r="O32" s="419">
        <f t="shared" si="5"/>
        <v>25</v>
      </c>
      <c r="P32" s="419">
        <f t="shared" si="5"/>
        <v>3093</v>
      </c>
      <c r="Q32" s="419">
        <f t="shared" si="5"/>
        <v>0</v>
      </c>
      <c r="R32" s="304">
        <f t="shared" si="5"/>
        <v>0</v>
      </c>
    </row>
    <row r="33" spans="1:18" ht="15.75" customHeight="1">
      <c r="A33" s="862"/>
      <c r="B33" s="699" t="s">
        <v>441</v>
      </c>
      <c r="C33" s="21">
        <f>+E33+G33+I33+K33+M33+Q33+O33</f>
        <v>3</v>
      </c>
      <c r="D33" s="672">
        <f>+F33+H33+J33+L33+R33+N33+P33</f>
        <v>18</v>
      </c>
      <c r="E33" s="672">
        <v>1</v>
      </c>
      <c r="F33" s="672">
        <v>2</v>
      </c>
      <c r="G33" s="416">
        <v>1</v>
      </c>
      <c r="H33" s="416">
        <v>5</v>
      </c>
      <c r="I33" s="416">
        <v>1</v>
      </c>
      <c r="J33" s="416">
        <v>11</v>
      </c>
      <c r="K33" s="417">
        <v>0</v>
      </c>
      <c r="L33" s="417">
        <v>0</v>
      </c>
      <c r="M33" s="417">
        <v>0</v>
      </c>
      <c r="N33" s="417">
        <v>0</v>
      </c>
      <c r="O33" s="417">
        <v>0</v>
      </c>
      <c r="P33" s="417">
        <v>0</v>
      </c>
      <c r="Q33" s="417">
        <v>0</v>
      </c>
      <c r="R33" s="303">
        <v>0</v>
      </c>
    </row>
    <row r="34" spans="1:18" ht="15.75" customHeight="1">
      <c r="A34" s="862"/>
      <c r="B34" s="699" t="s">
        <v>58</v>
      </c>
      <c r="C34" s="21">
        <f>+E34+G34+I34+K34+M34+Q34+O34</f>
        <v>353</v>
      </c>
      <c r="D34" s="672">
        <f>+F34+H34+J34+L34+R34+N34+P34</f>
        <v>4139</v>
      </c>
      <c r="E34" s="672">
        <v>125</v>
      </c>
      <c r="F34" s="672">
        <v>306</v>
      </c>
      <c r="G34" s="416">
        <v>112</v>
      </c>
      <c r="H34" s="416">
        <v>722</v>
      </c>
      <c r="I34" s="416">
        <v>60</v>
      </c>
      <c r="J34" s="416">
        <v>755</v>
      </c>
      <c r="K34" s="416">
        <v>25</v>
      </c>
      <c r="L34" s="416">
        <v>586</v>
      </c>
      <c r="M34" s="416">
        <v>18</v>
      </c>
      <c r="N34" s="416">
        <v>677</v>
      </c>
      <c r="O34" s="417">
        <f>11+2</f>
        <v>13</v>
      </c>
      <c r="P34" s="417">
        <f>787+306</f>
        <v>1093</v>
      </c>
      <c r="Q34" s="417">
        <v>0</v>
      </c>
      <c r="R34" s="303">
        <v>0</v>
      </c>
    </row>
    <row r="35" spans="1:18" ht="15.75" customHeight="1">
      <c r="A35" s="863"/>
      <c r="B35" s="546" t="s">
        <v>59</v>
      </c>
      <c r="C35" s="21">
        <f>+E35+G35+I35+K35+M35+Q35+O35</f>
        <v>161</v>
      </c>
      <c r="D35" s="672">
        <f>+F35+H35+J35+L35+R35+N35+P35</f>
        <v>3329</v>
      </c>
      <c r="E35" s="672">
        <v>75</v>
      </c>
      <c r="F35" s="672">
        <v>174</v>
      </c>
      <c r="G35" s="416">
        <v>24</v>
      </c>
      <c r="H35" s="416">
        <v>151</v>
      </c>
      <c r="I35" s="416">
        <v>31</v>
      </c>
      <c r="J35" s="416">
        <v>442</v>
      </c>
      <c r="K35" s="416">
        <v>13</v>
      </c>
      <c r="L35" s="416">
        <v>326</v>
      </c>
      <c r="M35" s="416">
        <v>6</v>
      </c>
      <c r="N35" s="416">
        <v>236</v>
      </c>
      <c r="O35" s="417">
        <f>5+7</f>
        <v>12</v>
      </c>
      <c r="P35" s="417">
        <f>318+1682</f>
        <v>2000</v>
      </c>
      <c r="Q35" s="417">
        <v>0</v>
      </c>
      <c r="R35" s="303">
        <v>0</v>
      </c>
    </row>
    <row r="36" spans="1:18" ht="15.75" customHeight="1">
      <c r="A36" s="864" t="s">
        <v>562</v>
      </c>
      <c r="B36" s="673" t="s">
        <v>56</v>
      </c>
      <c r="C36" s="23">
        <f>SUM(C37:C49)</f>
        <v>4320</v>
      </c>
      <c r="D36" s="669">
        <f>SUM(D37:D49)</f>
        <v>45822</v>
      </c>
      <c r="E36" s="669">
        <f>SUM(E37:E49)</f>
        <v>2594</v>
      </c>
      <c r="F36" s="669">
        <f>SUM(F37:F49)</f>
        <v>5071</v>
      </c>
      <c r="G36" s="669">
        <f t="shared" ref="G36:R36" si="6">SUM(G37:G49)</f>
        <v>797</v>
      </c>
      <c r="H36" s="669">
        <f t="shared" si="6"/>
        <v>5235</v>
      </c>
      <c r="I36" s="669">
        <f t="shared" si="6"/>
        <v>448</v>
      </c>
      <c r="J36" s="669">
        <f t="shared" si="6"/>
        <v>5982</v>
      </c>
      <c r="K36" s="669">
        <f t="shared" si="6"/>
        <v>166</v>
      </c>
      <c r="L36" s="669">
        <f t="shared" si="6"/>
        <v>3975</v>
      </c>
      <c r="M36" s="669">
        <f t="shared" si="6"/>
        <v>144</v>
      </c>
      <c r="N36" s="669">
        <f t="shared" si="6"/>
        <v>5458</v>
      </c>
      <c r="O36" s="669">
        <f t="shared" si="6"/>
        <v>158</v>
      </c>
      <c r="P36" s="669">
        <f t="shared" si="6"/>
        <v>20101</v>
      </c>
      <c r="Q36" s="669">
        <f>SUM(Q37:Q49)</f>
        <v>13</v>
      </c>
      <c r="R36" s="670">
        <f t="shared" si="6"/>
        <v>0</v>
      </c>
    </row>
    <row r="37" spans="1:18" ht="15.75" customHeight="1">
      <c r="A37" s="865"/>
      <c r="B37" s="693" t="s">
        <v>334</v>
      </c>
      <c r="C37" s="21">
        <f t="shared" ref="C37:C49" si="7">+E37+G37+I37+K37+M37+Q37+O37</f>
        <v>4</v>
      </c>
      <c r="D37" s="672">
        <f t="shared" ref="D37:D49" si="8">+F37+H37+J37+L37+R37+N37+P37</f>
        <v>1076</v>
      </c>
      <c r="E37" s="703">
        <v>0</v>
      </c>
      <c r="F37" s="703">
        <v>0</v>
      </c>
      <c r="G37" s="417">
        <v>0</v>
      </c>
      <c r="H37" s="417">
        <v>0</v>
      </c>
      <c r="I37" s="417">
        <v>0</v>
      </c>
      <c r="J37" s="417">
        <v>0</v>
      </c>
      <c r="K37" s="417">
        <v>1</v>
      </c>
      <c r="L37" s="417">
        <v>20</v>
      </c>
      <c r="M37" s="416">
        <v>0</v>
      </c>
      <c r="N37" s="416">
        <v>0</v>
      </c>
      <c r="O37" s="416">
        <f>2+1</f>
        <v>3</v>
      </c>
      <c r="P37" s="416">
        <f>140+916</f>
        <v>1056</v>
      </c>
      <c r="Q37" s="417">
        <v>0</v>
      </c>
      <c r="R37" s="303">
        <v>0</v>
      </c>
    </row>
    <row r="38" spans="1:18" ht="15.75" customHeight="1">
      <c r="A38" s="865"/>
      <c r="B38" s="560" t="s">
        <v>429</v>
      </c>
      <c r="C38" s="21">
        <f t="shared" si="7"/>
        <v>88</v>
      </c>
      <c r="D38" s="672">
        <f t="shared" si="8"/>
        <v>3042</v>
      </c>
      <c r="E38" s="672">
        <v>34</v>
      </c>
      <c r="F38" s="672">
        <v>79</v>
      </c>
      <c r="G38" s="416">
        <v>20</v>
      </c>
      <c r="H38" s="416">
        <v>117</v>
      </c>
      <c r="I38" s="416">
        <v>12</v>
      </c>
      <c r="J38" s="416">
        <v>161</v>
      </c>
      <c r="K38" s="416">
        <v>5</v>
      </c>
      <c r="L38" s="416">
        <v>125</v>
      </c>
      <c r="M38" s="416">
        <v>9</v>
      </c>
      <c r="N38" s="416">
        <v>371</v>
      </c>
      <c r="O38" s="417">
        <f>3+5</f>
        <v>8</v>
      </c>
      <c r="P38" s="417">
        <f>237+1952</f>
        <v>2189</v>
      </c>
      <c r="Q38" s="417">
        <v>0</v>
      </c>
      <c r="R38" s="303">
        <v>0</v>
      </c>
    </row>
    <row r="39" spans="1:18" ht="15.75" customHeight="1">
      <c r="A39" s="865"/>
      <c r="B39" s="560" t="s">
        <v>428</v>
      </c>
      <c r="C39" s="21">
        <f t="shared" si="7"/>
        <v>104</v>
      </c>
      <c r="D39" s="672">
        <f t="shared" si="8"/>
        <v>3108</v>
      </c>
      <c r="E39" s="672">
        <v>34</v>
      </c>
      <c r="F39" s="672">
        <v>48</v>
      </c>
      <c r="G39" s="416">
        <v>11</v>
      </c>
      <c r="H39" s="416">
        <v>78</v>
      </c>
      <c r="I39" s="416">
        <v>12</v>
      </c>
      <c r="J39" s="416">
        <v>177</v>
      </c>
      <c r="K39" s="416">
        <v>10</v>
      </c>
      <c r="L39" s="416">
        <v>247</v>
      </c>
      <c r="M39" s="416">
        <v>11</v>
      </c>
      <c r="N39" s="416">
        <v>409</v>
      </c>
      <c r="O39" s="417">
        <f>16+8</f>
        <v>24</v>
      </c>
      <c r="P39" s="417">
        <f>1069+1080</f>
        <v>2149</v>
      </c>
      <c r="Q39" s="417">
        <v>2</v>
      </c>
      <c r="R39" s="303">
        <v>0</v>
      </c>
    </row>
    <row r="40" spans="1:18" ht="15.75" customHeight="1">
      <c r="A40" s="865"/>
      <c r="B40" s="560" t="s">
        <v>442</v>
      </c>
      <c r="C40" s="21">
        <f t="shared" si="7"/>
        <v>1152</v>
      </c>
      <c r="D40" s="672">
        <f t="shared" si="8"/>
        <v>14204</v>
      </c>
      <c r="E40" s="672">
        <v>585</v>
      </c>
      <c r="F40" s="672">
        <v>1275</v>
      </c>
      <c r="G40" s="416">
        <v>229</v>
      </c>
      <c r="H40" s="416">
        <v>1557</v>
      </c>
      <c r="I40" s="416">
        <v>159</v>
      </c>
      <c r="J40" s="416">
        <v>2123</v>
      </c>
      <c r="K40" s="416">
        <v>55</v>
      </c>
      <c r="L40" s="416">
        <v>1301</v>
      </c>
      <c r="M40" s="416">
        <v>52</v>
      </c>
      <c r="N40" s="416">
        <v>2021</v>
      </c>
      <c r="O40" s="417">
        <f>53+13</f>
        <v>66</v>
      </c>
      <c r="P40" s="417">
        <f>3601+2326</f>
        <v>5927</v>
      </c>
      <c r="Q40" s="417">
        <v>6</v>
      </c>
      <c r="R40" s="303">
        <v>0</v>
      </c>
    </row>
    <row r="41" spans="1:18" ht="15.75" customHeight="1">
      <c r="A41" s="865"/>
      <c r="B41" s="560" t="s">
        <v>337</v>
      </c>
      <c r="C41" s="21">
        <f t="shared" si="7"/>
        <v>81</v>
      </c>
      <c r="D41" s="672">
        <f t="shared" si="8"/>
        <v>981</v>
      </c>
      <c r="E41" s="672">
        <v>30</v>
      </c>
      <c r="F41" s="672">
        <v>75</v>
      </c>
      <c r="G41" s="416">
        <v>16</v>
      </c>
      <c r="H41" s="416">
        <v>104</v>
      </c>
      <c r="I41" s="416">
        <v>25</v>
      </c>
      <c r="J41" s="416">
        <v>350</v>
      </c>
      <c r="K41" s="417">
        <v>3</v>
      </c>
      <c r="L41" s="417">
        <v>75</v>
      </c>
      <c r="M41" s="416">
        <v>5</v>
      </c>
      <c r="N41" s="416">
        <v>179</v>
      </c>
      <c r="O41" s="417">
        <f>1+1</f>
        <v>2</v>
      </c>
      <c r="P41" s="417">
        <f>61+137</f>
        <v>198</v>
      </c>
      <c r="Q41" s="417">
        <v>0</v>
      </c>
      <c r="R41" s="303">
        <v>0</v>
      </c>
    </row>
    <row r="42" spans="1:18" ht="15.75" customHeight="1">
      <c r="A42" s="865"/>
      <c r="B42" s="693" t="s">
        <v>436</v>
      </c>
      <c r="C42" s="21">
        <f t="shared" si="7"/>
        <v>628</v>
      </c>
      <c r="D42" s="672">
        <f t="shared" si="8"/>
        <v>1725</v>
      </c>
      <c r="E42" s="672">
        <v>566</v>
      </c>
      <c r="F42" s="672">
        <v>872</v>
      </c>
      <c r="G42" s="416">
        <v>41</v>
      </c>
      <c r="H42" s="416">
        <v>267</v>
      </c>
      <c r="I42" s="416">
        <v>15</v>
      </c>
      <c r="J42" s="416">
        <v>200</v>
      </c>
      <c r="K42" s="416">
        <v>3</v>
      </c>
      <c r="L42" s="416">
        <v>71</v>
      </c>
      <c r="M42" s="416">
        <v>1</v>
      </c>
      <c r="N42" s="416">
        <v>48</v>
      </c>
      <c r="O42" s="416">
        <f>1+1</f>
        <v>2</v>
      </c>
      <c r="P42" s="416">
        <f>71+196</f>
        <v>267</v>
      </c>
      <c r="Q42" s="417">
        <v>0</v>
      </c>
      <c r="R42" s="303">
        <v>0</v>
      </c>
    </row>
    <row r="43" spans="1:18" ht="21.75" customHeight="1">
      <c r="A43" s="865"/>
      <c r="B43" s="428" t="s">
        <v>344</v>
      </c>
      <c r="C43" s="21">
        <f t="shared" si="7"/>
        <v>248</v>
      </c>
      <c r="D43" s="672">
        <f t="shared" si="8"/>
        <v>1873</v>
      </c>
      <c r="E43" s="672">
        <v>138</v>
      </c>
      <c r="F43" s="672">
        <v>312</v>
      </c>
      <c r="G43" s="416">
        <v>61</v>
      </c>
      <c r="H43" s="416">
        <v>406</v>
      </c>
      <c r="I43" s="416">
        <v>27</v>
      </c>
      <c r="J43" s="416">
        <v>360</v>
      </c>
      <c r="K43" s="416">
        <v>9</v>
      </c>
      <c r="L43" s="416">
        <v>212</v>
      </c>
      <c r="M43" s="416">
        <v>8</v>
      </c>
      <c r="N43" s="416">
        <v>308</v>
      </c>
      <c r="O43" s="416">
        <v>4</v>
      </c>
      <c r="P43" s="416">
        <v>275</v>
      </c>
      <c r="Q43" s="416">
        <v>1</v>
      </c>
      <c r="R43" s="305">
        <v>0</v>
      </c>
    </row>
    <row r="44" spans="1:18" ht="15.75" customHeight="1">
      <c r="A44" s="865"/>
      <c r="B44" s="561" t="s">
        <v>345</v>
      </c>
      <c r="C44" s="672">
        <f t="shared" si="7"/>
        <v>662</v>
      </c>
      <c r="D44" s="672">
        <f t="shared" si="8"/>
        <v>3681</v>
      </c>
      <c r="E44" s="672">
        <v>438</v>
      </c>
      <c r="F44" s="672">
        <v>933</v>
      </c>
      <c r="G44" s="416">
        <v>134</v>
      </c>
      <c r="H44" s="416">
        <v>857</v>
      </c>
      <c r="I44" s="416">
        <v>56</v>
      </c>
      <c r="J44" s="416">
        <v>722</v>
      </c>
      <c r="K44" s="416">
        <v>20</v>
      </c>
      <c r="L44" s="416">
        <v>490</v>
      </c>
      <c r="M44" s="416">
        <v>10</v>
      </c>
      <c r="N44" s="416">
        <v>380</v>
      </c>
      <c r="O44" s="416">
        <v>4</v>
      </c>
      <c r="P44" s="416">
        <v>299</v>
      </c>
      <c r="Q44" s="417">
        <v>0</v>
      </c>
      <c r="R44" s="303">
        <v>0</v>
      </c>
    </row>
    <row r="45" spans="1:18" ht="18.75" customHeight="1">
      <c r="A45" s="865"/>
      <c r="B45" s="432" t="s">
        <v>430</v>
      </c>
      <c r="C45" s="672">
        <f t="shared" si="7"/>
        <v>407</v>
      </c>
      <c r="D45" s="672">
        <f t="shared" si="8"/>
        <v>2161</v>
      </c>
      <c r="E45" s="672">
        <v>329</v>
      </c>
      <c r="F45" s="672">
        <v>575</v>
      </c>
      <c r="G45" s="416">
        <v>35</v>
      </c>
      <c r="H45" s="416">
        <v>218</v>
      </c>
      <c r="I45" s="416">
        <v>20</v>
      </c>
      <c r="J45" s="416">
        <v>275</v>
      </c>
      <c r="K45" s="416">
        <v>9</v>
      </c>
      <c r="L45" s="416">
        <v>221</v>
      </c>
      <c r="M45" s="416">
        <v>9</v>
      </c>
      <c r="N45" s="416">
        <v>316</v>
      </c>
      <c r="O45" s="416">
        <f>3+1</f>
        <v>4</v>
      </c>
      <c r="P45" s="416">
        <f>259+297</f>
        <v>556</v>
      </c>
      <c r="Q45" s="416">
        <v>1</v>
      </c>
      <c r="R45" s="305">
        <v>0</v>
      </c>
    </row>
    <row r="46" spans="1:18" ht="15.75" customHeight="1">
      <c r="A46" s="865"/>
      <c r="B46" s="561" t="s">
        <v>340</v>
      </c>
      <c r="C46" s="672">
        <f t="shared" si="7"/>
        <v>209</v>
      </c>
      <c r="D46" s="672">
        <f t="shared" si="8"/>
        <v>1260</v>
      </c>
      <c r="E46" s="672">
        <v>147</v>
      </c>
      <c r="F46" s="672">
        <v>241</v>
      </c>
      <c r="G46" s="416">
        <v>42</v>
      </c>
      <c r="H46" s="416">
        <v>264</v>
      </c>
      <c r="I46" s="416">
        <v>7</v>
      </c>
      <c r="J46" s="416">
        <v>87</v>
      </c>
      <c r="K46" s="416">
        <v>5</v>
      </c>
      <c r="L46" s="416">
        <v>125</v>
      </c>
      <c r="M46" s="416">
        <v>2</v>
      </c>
      <c r="N46" s="416">
        <v>82</v>
      </c>
      <c r="O46" s="416">
        <f>4+2</f>
        <v>6</v>
      </c>
      <c r="P46" s="416">
        <f>225+236</f>
        <v>461</v>
      </c>
      <c r="Q46" s="417">
        <v>0</v>
      </c>
      <c r="R46" s="303">
        <v>0</v>
      </c>
    </row>
    <row r="47" spans="1:18" s="18" customFormat="1" ht="15.75" customHeight="1">
      <c r="A47" s="865"/>
      <c r="B47" s="561" t="s">
        <v>341</v>
      </c>
      <c r="C47" s="672">
        <f t="shared" si="7"/>
        <v>371</v>
      </c>
      <c r="D47" s="672">
        <f t="shared" si="8"/>
        <v>7177</v>
      </c>
      <c r="E47" s="422">
        <v>88</v>
      </c>
      <c r="F47" s="422">
        <v>236</v>
      </c>
      <c r="G47" s="423">
        <v>135</v>
      </c>
      <c r="H47" s="423">
        <v>882</v>
      </c>
      <c r="I47" s="423">
        <v>69</v>
      </c>
      <c r="J47" s="423">
        <v>900</v>
      </c>
      <c r="K47" s="423">
        <v>28</v>
      </c>
      <c r="L47" s="423">
        <v>674</v>
      </c>
      <c r="M47" s="423">
        <v>28</v>
      </c>
      <c r="N47" s="423">
        <v>990</v>
      </c>
      <c r="O47" s="424">
        <f>10+12</f>
        <v>22</v>
      </c>
      <c r="P47" s="424">
        <f>707+2788</f>
        <v>3495</v>
      </c>
      <c r="Q47" s="424">
        <v>1</v>
      </c>
      <c r="R47" s="425">
        <v>0</v>
      </c>
    </row>
    <row r="48" spans="1:18" ht="15" customHeight="1">
      <c r="A48" s="426"/>
      <c r="B48" s="561" t="s">
        <v>431</v>
      </c>
      <c r="C48" s="672">
        <f t="shared" si="7"/>
        <v>22</v>
      </c>
      <c r="D48" s="672">
        <f t="shared" si="8"/>
        <v>198</v>
      </c>
      <c r="E48" s="196">
        <v>11</v>
      </c>
      <c r="F48" s="196">
        <v>42</v>
      </c>
      <c r="G48" s="688">
        <v>8</v>
      </c>
      <c r="H48" s="562">
        <v>43</v>
      </c>
      <c r="I48" s="703">
        <v>1</v>
      </c>
      <c r="J48" s="339">
        <v>14</v>
      </c>
      <c r="K48" s="339">
        <v>0</v>
      </c>
      <c r="L48" s="339">
        <v>0</v>
      </c>
      <c r="M48" s="423">
        <v>1</v>
      </c>
      <c r="N48" s="196">
        <v>47</v>
      </c>
      <c r="O48" s="191">
        <v>1</v>
      </c>
      <c r="P48" s="191">
        <v>52</v>
      </c>
      <c r="Q48" s="417">
        <v>0</v>
      </c>
      <c r="R48" s="303">
        <v>0</v>
      </c>
    </row>
    <row r="49" spans="1:18" ht="21" customHeight="1" thickBot="1">
      <c r="A49" s="427"/>
      <c r="B49" s="433" t="s">
        <v>432</v>
      </c>
      <c r="C49" s="678">
        <f t="shared" si="7"/>
        <v>344</v>
      </c>
      <c r="D49" s="678">
        <f t="shared" si="8"/>
        <v>5336</v>
      </c>
      <c r="E49" s="434">
        <v>194</v>
      </c>
      <c r="F49" s="434">
        <v>383</v>
      </c>
      <c r="G49" s="434">
        <v>65</v>
      </c>
      <c r="H49" s="434">
        <v>442</v>
      </c>
      <c r="I49" s="434">
        <v>45</v>
      </c>
      <c r="J49" s="434">
        <v>613</v>
      </c>
      <c r="K49" s="434">
        <v>18</v>
      </c>
      <c r="L49" s="434">
        <v>414</v>
      </c>
      <c r="M49" s="435">
        <v>8</v>
      </c>
      <c r="N49" s="434">
        <v>307</v>
      </c>
      <c r="O49" s="434">
        <f>5+7</f>
        <v>12</v>
      </c>
      <c r="P49" s="434">
        <f>336+2841</f>
        <v>3177</v>
      </c>
      <c r="Q49" s="434">
        <v>2</v>
      </c>
      <c r="R49" s="436">
        <v>0</v>
      </c>
    </row>
    <row r="50" spans="1:18" ht="18.95" customHeight="1">
      <c r="O50" s="140" t="s">
        <v>404</v>
      </c>
    </row>
    <row r="51" spans="1:18" ht="18.95" customHeight="1">
      <c r="O51" s="140"/>
      <c r="P51" s="140"/>
    </row>
    <row r="52" spans="1:18" ht="18.95" customHeight="1">
      <c r="C52" s="437">
        <f>+E52+G52+I52+K52+M52+Q52+O52</f>
        <v>4840</v>
      </c>
      <c r="D52" s="438">
        <f>+F52+H52+J52+L52+R52+N52+P52</f>
        <v>53339</v>
      </c>
      <c r="E52" s="439">
        <v>2796</v>
      </c>
      <c r="F52" s="439">
        <v>5556</v>
      </c>
      <c r="G52" s="439">
        <v>934</v>
      </c>
      <c r="H52" s="439">
        <v>6113</v>
      </c>
      <c r="I52" s="439">
        <v>542</v>
      </c>
      <c r="J52" s="439">
        <v>7218</v>
      </c>
      <c r="K52" s="439">
        <v>204</v>
      </c>
      <c r="L52" s="439">
        <v>4887</v>
      </c>
      <c r="M52" s="439">
        <v>168</v>
      </c>
      <c r="N52" s="439">
        <v>6371</v>
      </c>
      <c r="O52" s="439">
        <v>183</v>
      </c>
      <c r="P52" s="439">
        <v>23194</v>
      </c>
      <c r="Q52" s="439">
        <v>13</v>
      </c>
      <c r="R52" s="439">
        <v>0</v>
      </c>
    </row>
    <row r="53" spans="1:18" ht="18.95" customHeight="1">
      <c r="C53" s="437">
        <f>+E53+G53+I53+K53+M53+Q53+O53</f>
        <v>4320</v>
      </c>
      <c r="D53" s="438">
        <f>+F53+H53+J53+L53+R53+N53+P53</f>
        <v>45822</v>
      </c>
      <c r="E53" s="439">
        <v>2594</v>
      </c>
      <c r="F53" s="439">
        <v>5071</v>
      </c>
      <c r="G53" s="439">
        <v>797</v>
      </c>
      <c r="H53" s="439">
        <v>5235</v>
      </c>
      <c r="I53" s="439">
        <v>448</v>
      </c>
      <c r="J53" s="439">
        <v>5982</v>
      </c>
      <c r="K53" s="439">
        <v>166</v>
      </c>
      <c r="L53" s="439">
        <v>3975</v>
      </c>
      <c r="M53" s="439">
        <v>144</v>
      </c>
      <c r="N53" s="439">
        <v>5458</v>
      </c>
      <c r="O53" s="439">
        <v>158</v>
      </c>
      <c r="P53" s="439">
        <v>20101</v>
      </c>
      <c r="Q53" s="439">
        <v>13</v>
      </c>
      <c r="R53" s="439">
        <v>0</v>
      </c>
    </row>
    <row r="54" spans="1:18" ht="18.95" customHeight="1">
      <c r="C54" s="439"/>
      <c r="D54" s="439"/>
      <c r="E54" s="439"/>
      <c r="F54" s="439"/>
      <c r="G54" s="439"/>
      <c r="H54" s="439"/>
      <c r="I54" s="439"/>
      <c r="J54" s="439"/>
      <c r="K54" s="439"/>
      <c r="L54" s="439"/>
      <c r="M54" s="439"/>
      <c r="N54" s="439"/>
      <c r="O54" s="439"/>
      <c r="P54" s="439"/>
      <c r="Q54" s="439"/>
      <c r="R54" s="439"/>
    </row>
  </sheetData>
  <sheetProtection selectLockedCells="1" selectUnlockedCells="1"/>
  <mergeCells count="52">
    <mergeCell ref="O26:R26"/>
    <mergeCell ref="A28:B29"/>
    <mergeCell ref="A11:A24"/>
    <mergeCell ref="C28:D28"/>
    <mergeCell ref="E28:F28"/>
    <mergeCell ref="G28:H28"/>
    <mergeCell ref="I28:J28"/>
    <mergeCell ref="O28:P28"/>
    <mergeCell ref="Q28:R28"/>
    <mergeCell ref="O24:P24"/>
    <mergeCell ref="O21:P21"/>
    <mergeCell ref="O22:P22"/>
    <mergeCell ref="O23:P23"/>
    <mergeCell ref="O18:P18"/>
    <mergeCell ref="O19:P19"/>
    <mergeCell ref="M28:N28"/>
    <mergeCell ref="O20:P20"/>
    <mergeCell ref="O13:P13"/>
    <mergeCell ref="O14:P14"/>
    <mergeCell ref="O7:P7"/>
    <mergeCell ref="O6:P6"/>
    <mergeCell ref="O10:P10"/>
    <mergeCell ref="O15:P15"/>
    <mergeCell ref="O16:P16"/>
    <mergeCell ref="O17:P17"/>
    <mergeCell ref="O11:P11"/>
    <mergeCell ref="O12:P12"/>
    <mergeCell ref="O9:P9"/>
    <mergeCell ref="A36:A47"/>
    <mergeCell ref="A30:B30"/>
    <mergeCell ref="K28:L28"/>
    <mergeCell ref="K20:L20"/>
    <mergeCell ref="K21:L21"/>
    <mergeCell ref="A32:A35"/>
    <mergeCell ref="A6:B6"/>
    <mergeCell ref="A31:B31"/>
    <mergeCell ref="A3:B4"/>
    <mergeCell ref="A5:B5"/>
    <mergeCell ref="A7:A10"/>
    <mergeCell ref="C3:D3"/>
    <mergeCell ref="E3:F3"/>
    <mergeCell ref="K19:L19"/>
    <mergeCell ref="K17:L17"/>
    <mergeCell ref="O8:P8"/>
    <mergeCell ref="K18:L18"/>
    <mergeCell ref="G3:H3"/>
    <mergeCell ref="I3:J3"/>
    <mergeCell ref="K3:N3"/>
    <mergeCell ref="K4:L4"/>
    <mergeCell ref="O4:P4"/>
    <mergeCell ref="O3:R3"/>
    <mergeCell ref="O5:P5"/>
  </mergeCells>
  <phoneticPr fontId="18"/>
  <printOptions horizontalCentered="1"/>
  <pageMargins left="0.59055118110236227" right="0.59055118110236227" top="0.59055118110236227" bottom="0.59055118110236227" header="0.39370078740157483" footer="0.39370078740157483"/>
  <pageSetup paperSize="9" scale="98" firstPageNumber="66" orientation="portrait" useFirstPageNumber="1" horizontalDpi="300" verticalDpi="300" r:id="rId1"/>
  <headerFooter scaleWithDoc="0" alignWithMargins="0">
    <oddHeader>&amp;L事業所</oddHeader>
    <oddFooter>&amp;C&amp;12&amp;A</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R54"/>
  <sheetViews>
    <sheetView view="pageBreakPreview" zoomScaleNormal="100" zoomScaleSheetLayoutView="100" workbookViewId="0">
      <pane xSplit="2" topLeftCell="C1" activePane="topRight" state="frozen"/>
      <selection activeCell="A26" sqref="A26"/>
      <selection pane="topRight" activeCell="T46" sqref="T46"/>
    </sheetView>
  </sheetViews>
  <sheetFormatPr defaultRowHeight="18.95" customHeight="1"/>
  <cols>
    <col min="1" max="1" width="3.5703125" style="16" customWidth="1"/>
    <col min="2" max="2" width="22.85546875" style="16" customWidth="1"/>
    <col min="3" max="12" width="11.140625" style="16" customWidth="1"/>
    <col min="13" max="13" width="9.28515625" style="16" customWidth="1"/>
    <col min="14" max="14" width="9.85546875" style="16" customWidth="1"/>
    <col min="15" max="15" width="9" style="16" customWidth="1"/>
    <col min="16" max="16" width="8.85546875" style="16" customWidth="1"/>
    <col min="17" max="17" width="9" style="16" customWidth="1"/>
    <col min="18" max="18" width="11.140625" style="16" customWidth="1"/>
    <col min="19" max="16384" width="9.140625" style="16"/>
  </cols>
  <sheetData>
    <row r="1" spans="1:18" ht="5.0999999999999996" customHeight="1"/>
    <row r="2" spans="1:18" ht="15" customHeight="1" thickBot="1">
      <c r="A2" s="16" t="s">
        <v>339</v>
      </c>
      <c r="M2" s="441"/>
      <c r="N2" s="441"/>
      <c r="O2" s="441"/>
      <c r="P2" s="632"/>
      <c r="R2" s="309" t="s">
        <v>51</v>
      </c>
    </row>
    <row r="3" spans="1:18" ht="15" customHeight="1">
      <c r="A3" s="751" t="s">
        <v>52</v>
      </c>
      <c r="B3" s="752"/>
      <c r="C3" s="838" t="s">
        <v>53</v>
      </c>
      <c r="D3" s="838"/>
      <c r="E3" s="838" t="s">
        <v>438</v>
      </c>
      <c r="F3" s="838"/>
      <c r="G3" s="838" t="s">
        <v>475</v>
      </c>
      <c r="H3" s="838"/>
      <c r="I3" s="838" t="s">
        <v>476</v>
      </c>
      <c r="J3" s="838"/>
      <c r="K3" s="845" t="s">
        <v>357</v>
      </c>
      <c r="L3" s="846"/>
      <c r="M3" s="846"/>
      <c r="N3" s="847"/>
      <c r="O3" s="764" t="s">
        <v>434</v>
      </c>
      <c r="P3" s="764"/>
      <c r="Q3" s="764"/>
      <c r="R3" s="852"/>
    </row>
    <row r="4" spans="1:18" ht="15" customHeight="1">
      <c r="A4" s="753"/>
      <c r="B4" s="754"/>
      <c r="C4" s="633" t="s">
        <v>54</v>
      </c>
      <c r="D4" s="633" t="s">
        <v>17</v>
      </c>
      <c r="E4" s="633" t="s">
        <v>54</v>
      </c>
      <c r="F4" s="633" t="s">
        <v>17</v>
      </c>
      <c r="G4" s="633" t="s">
        <v>54</v>
      </c>
      <c r="H4" s="635" t="s">
        <v>17</v>
      </c>
      <c r="I4" s="376" t="s">
        <v>54</v>
      </c>
      <c r="J4" s="633" t="s">
        <v>17</v>
      </c>
      <c r="K4" s="848" t="s">
        <v>329</v>
      </c>
      <c r="L4" s="849"/>
      <c r="M4" s="415" t="s">
        <v>54</v>
      </c>
      <c r="N4" s="414" t="s">
        <v>17</v>
      </c>
      <c r="O4" s="850" t="s">
        <v>329</v>
      </c>
      <c r="P4" s="851"/>
      <c r="Q4" s="340" t="s">
        <v>54</v>
      </c>
      <c r="R4" s="296" t="s">
        <v>17</v>
      </c>
    </row>
    <row r="5" spans="1:18" s="36" customFormat="1" ht="16.5" customHeight="1">
      <c r="A5" s="859" t="s">
        <v>477</v>
      </c>
      <c r="B5" s="860"/>
      <c r="C5" s="166">
        <f>C6+C7+C11</f>
        <v>4986</v>
      </c>
      <c r="D5" s="166">
        <f>D6+D7+D11</f>
        <v>45973</v>
      </c>
      <c r="E5" s="166">
        <f t="shared" ref="E5:J5" si="0">E6+E7+E11</f>
        <v>6095</v>
      </c>
      <c r="F5" s="166">
        <f t="shared" si="0"/>
        <v>52838</v>
      </c>
      <c r="G5" s="166">
        <f t="shared" si="0"/>
        <v>5704</v>
      </c>
      <c r="H5" s="166">
        <f t="shared" si="0"/>
        <v>51850</v>
      </c>
      <c r="I5" s="166">
        <f t="shared" si="0"/>
        <v>5486</v>
      </c>
      <c r="J5" s="166">
        <f t="shared" si="0"/>
        <v>52615</v>
      </c>
      <c r="K5" s="892" t="s">
        <v>328</v>
      </c>
      <c r="L5" s="893"/>
      <c r="M5" s="411">
        <f>M6+M7+M11</f>
        <v>5324</v>
      </c>
      <c r="N5" s="412">
        <v>56570</v>
      </c>
      <c r="O5" s="892" t="s">
        <v>328</v>
      </c>
      <c r="P5" s="893"/>
      <c r="Q5" s="29">
        <f>Q6+Q7+Q11</f>
        <v>4840</v>
      </c>
      <c r="R5" s="300">
        <f>R6+R7+R11</f>
        <v>53339</v>
      </c>
    </row>
    <row r="6" spans="1:18" s="36" customFormat="1" ht="16.5" customHeight="1">
      <c r="A6" s="855" t="s">
        <v>523</v>
      </c>
      <c r="B6" s="856"/>
      <c r="C6" s="651">
        <v>1</v>
      </c>
      <c r="D6" s="651">
        <v>3</v>
      </c>
      <c r="E6" s="637">
        <v>5</v>
      </c>
      <c r="F6" s="637">
        <v>78</v>
      </c>
      <c r="G6" s="637">
        <v>3</v>
      </c>
      <c r="H6" s="637">
        <v>14</v>
      </c>
      <c r="I6" s="637">
        <v>3</v>
      </c>
      <c r="J6" s="637">
        <v>20</v>
      </c>
      <c r="K6" s="896" t="s">
        <v>330</v>
      </c>
      <c r="L6" s="897"/>
      <c r="M6" s="544">
        <v>2</v>
      </c>
      <c r="N6" s="642">
        <v>13</v>
      </c>
      <c r="O6" s="896" t="s">
        <v>330</v>
      </c>
      <c r="P6" s="897"/>
      <c r="Q6" s="653">
        <v>3</v>
      </c>
      <c r="R6" s="223">
        <v>31</v>
      </c>
    </row>
    <row r="7" spans="1:18" s="36" customFormat="1" ht="16.5" customHeight="1">
      <c r="A7" s="861" t="s">
        <v>343</v>
      </c>
      <c r="B7" s="204" t="s">
        <v>56</v>
      </c>
      <c r="C7" s="408">
        <f t="shared" ref="C7:J7" si="1">SUM(C8:C10)</f>
        <v>607</v>
      </c>
      <c r="D7" s="408">
        <f t="shared" si="1"/>
        <v>8707</v>
      </c>
      <c r="E7" s="408">
        <f t="shared" si="1"/>
        <v>728</v>
      </c>
      <c r="F7" s="408">
        <f t="shared" si="1"/>
        <v>9136</v>
      </c>
      <c r="G7" s="408">
        <f t="shared" si="1"/>
        <v>644</v>
      </c>
      <c r="H7" s="408">
        <f t="shared" si="1"/>
        <v>7908</v>
      </c>
      <c r="I7" s="408">
        <f t="shared" si="1"/>
        <v>581</v>
      </c>
      <c r="J7" s="408">
        <f t="shared" si="1"/>
        <v>7321</v>
      </c>
      <c r="K7" s="892" t="s">
        <v>328</v>
      </c>
      <c r="L7" s="893"/>
      <c r="M7" s="411">
        <f>SUM(M8:M10)</f>
        <v>552</v>
      </c>
      <c r="N7" s="640">
        <f>SUM(N8:N10)</f>
        <v>7419</v>
      </c>
      <c r="O7" s="892" t="s">
        <v>328</v>
      </c>
      <c r="P7" s="893"/>
      <c r="Q7" s="409">
        <f>SUM(Q8:Q10)</f>
        <v>517</v>
      </c>
      <c r="R7" s="410">
        <f>SUM(R8:R10)</f>
        <v>7486</v>
      </c>
    </row>
    <row r="8" spans="1:18" s="36" customFormat="1" ht="16.5" customHeight="1">
      <c r="A8" s="862"/>
      <c r="B8" s="652" t="s">
        <v>57</v>
      </c>
      <c r="C8" s="636">
        <v>1</v>
      </c>
      <c r="D8" s="637">
        <v>34</v>
      </c>
      <c r="E8" s="637">
        <v>2</v>
      </c>
      <c r="F8" s="637">
        <v>6</v>
      </c>
      <c r="G8" s="637">
        <v>3</v>
      </c>
      <c r="H8" s="637">
        <v>21</v>
      </c>
      <c r="I8" s="637">
        <v>3</v>
      </c>
      <c r="J8" s="637">
        <v>22</v>
      </c>
      <c r="K8" s="900" t="s">
        <v>331</v>
      </c>
      <c r="L8" s="901"/>
      <c r="M8" s="545">
        <v>7</v>
      </c>
      <c r="N8" s="638">
        <v>43</v>
      </c>
      <c r="O8" s="900" t="s">
        <v>331</v>
      </c>
      <c r="P8" s="901"/>
      <c r="Q8" s="653">
        <v>3</v>
      </c>
      <c r="R8" s="223">
        <v>18</v>
      </c>
    </row>
    <row r="9" spans="1:18" s="36" customFormat="1" ht="16.5" customHeight="1">
      <c r="A9" s="862"/>
      <c r="B9" s="652" t="s">
        <v>58</v>
      </c>
      <c r="C9" s="636">
        <v>399</v>
      </c>
      <c r="D9" s="637">
        <v>5173</v>
      </c>
      <c r="E9" s="637">
        <v>497</v>
      </c>
      <c r="F9" s="637">
        <v>5505</v>
      </c>
      <c r="G9" s="637">
        <v>441</v>
      </c>
      <c r="H9" s="637">
        <v>4998</v>
      </c>
      <c r="I9" s="637">
        <v>425</v>
      </c>
      <c r="J9" s="637">
        <v>4590</v>
      </c>
      <c r="K9" s="900" t="s">
        <v>332</v>
      </c>
      <c r="L9" s="901"/>
      <c r="M9" s="545">
        <v>392</v>
      </c>
      <c r="N9" s="638">
        <v>4466</v>
      </c>
      <c r="O9" s="900" t="s">
        <v>332</v>
      </c>
      <c r="P9" s="901"/>
      <c r="Q9" s="653">
        <v>353</v>
      </c>
      <c r="R9" s="223">
        <v>4139</v>
      </c>
    </row>
    <row r="10" spans="1:18" s="36" customFormat="1" ht="16.5" customHeight="1">
      <c r="A10" s="863"/>
      <c r="B10" s="546" t="s">
        <v>59</v>
      </c>
      <c r="C10" s="641">
        <v>207</v>
      </c>
      <c r="D10" s="642">
        <v>3500</v>
      </c>
      <c r="E10" s="642">
        <v>229</v>
      </c>
      <c r="F10" s="642">
        <v>3625</v>
      </c>
      <c r="G10" s="642">
        <v>200</v>
      </c>
      <c r="H10" s="642">
        <v>2889</v>
      </c>
      <c r="I10" s="642">
        <v>153</v>
      </c>
      <c r="J10" s="642">
        <v>2709</v>
      </c>
      <c r="K10" s="896" t="s">
        <v>333</v>
      </c>
      <c r="L10" s="897"/>
      <c r="M10" s="549">
        <v>153</v>
      </c>
      <c r="N10" s="550">
        <v>2910</v>
      </c>
      <c r="O10" s="896" t="s">
        <v>333</v>
      </c>
      <c r="P10" s="897"/>
      <c r="Q10" s="551">
        <v>161</v>
      </c>
      <c r="R10" s="552">
        <v>3329</v>
      </c>
    </row>
    <row r="11" spans="1:18" s="36" customFormat="1" ht="16.5" customHeight="1">
      <c r="A11" s="864" t="s">
        <v>524</v>
      </c>
      <c r="B11" s="311" t="s">
        <v>56</v>
      </c>
      <c r="C11" s="295">
        <f t="shared" ref="C11:J11" si="2">SUM(C12:C24)</f>
        <v>4378</v>
      </c>
      <c r="D11" s="295">
        <f t="shared" si="2"/>
        <v>37263</v>
      </c>
      <c r="E11" s="295">
        <f t="shared" si="2"/>
        <v>5362</v>
      </c>
      <c r="F11" s="295">
        <f t="shared" si="2"/>
        <v>43624</v>
      </c>
      <c r="G11" s="295">
        <f t="shared" si="2"/>
        <v>5057</v>
      </c>
      <c r="H11" s="295">
        <f t="shared" si="2"/>
        <v>43928</v>
      </c>
      <c r="I11" s="295">
        <f t="shared" si="2"/>
        <v>4902</v>
      </c>
      <c r="J11" s="295">
        <f t="shared" si="2"/>
        <v>45274</v>
      </c>
      <c r="K11" s="892" t="s">
        <v>328</v>
      </c>
      <c r="L11" s="893"/>
      <c r="M11" s="413">
        <f>SUM(M12:M24)</f>
        <v>4770</v>
      </c>
      <c r="N11" s="640">
        <f>SUM(N12:N24)</f>
        <v>49138</v>
      </c>
      <c r="O11" s="892" t="s">
        <v>328</v>
      </c>
      <c r="P11" s="893"/>
      <c r="Q11" s="30">
        <f>SUM(Q12:Q24)</f>
        <v>4320</v>
      </c>
      <c r="R11" s="301">
        <f>SUM(R12:R24)</f>
        <v>45822</v>
      </c>
    </row>
    <row r="12" spans="1:18" s="36" customFormat="1" ht="16.5" customHeight="1">
      <c r="A12" s="865"/>
      <c r="B12" s="312" t="s">
        <v>60</v>
      </c>
      <c r="C12" s="637">
        <v>3</v>
      </c>
      <c r="D12" s="637">
        <v>700</v>
      </c>
      <c r="E12" s="637">
        <v>3</v>
      </c>
      <c r="F12" s="637">
        <v>926</v>
      </c>
      <c r="G12" s="637">
        <v>6</v>
      </c>
      <c r="H12" s="637">
        <v>978</v>
      </c>
      <c r="I12" s="637">
        <v>5</v>
      </c>
      <c r="J12" s="637">
        <v>1174</v>
      </c>
      <c r="K12" s="900" t="s">
        <v>334</v>
      </c>
      <c r="L12" s="901"/>
      <c r="M12" s="545">
        <v>4</v>
      </c>
      <c r="N12" s="638">
        <v>1146</v>
      </c>
      <c r="O12" s="890" t="s">
        <v>334</v>
      </c>
      <c r="P12" s="891"/>
      <c r="Q12" s="653">
        <v>4</v>
      </c>
      <c r="R12" s="223">
        <v>1076</v>
      </c>
    </row>
    <row r="13" spans="1:18" s="36" customFormat="1" ht="16.5" customHeight="1">
      <c r="A13" s="865"/>
      <c r="B13" s="312" t="s">
        <v>61</v>
      </c>
      <c r="C13" s="637">
        <v>101</v>
      </c>
      <c r="D13" s="637">
        <v>2202</v>
      </c>
      <c r="E13" s="637">
        <v>139</v>
      </c>
      <c r="F13" s="637">
        <v>3108</v>
      </c>
      <c r="G13" s="637">
        <v>165</v>
      </c>
      <c r="H13" s="637">
        <v>4278</v>
      </c>
      <c r="I13" s="637">
        <v>180</v>
      </c>
      <c r="J13" s="637">
        <v>4310</v>
      </c>
      <c r="K13" s="900" t="s">
        <v>335</v>
      </c>
      <c r="L13" s="901"/>
      <c r="M13" s="545">
        <v>193</v>
      </c>
      <c r="N13" s="638">
        <v>5768</v>
      </c>
      <c r="O13" s="880" t="s">
        <v>429</v>
      </c>
      <c r="P13" s="881"/>
      <c r="Q13" s="653">
        <v>88</v>
      </c>
      <c r="R13" s="223">
        <v>3042</v>
      </c>
    </row>
    <row r="14" spans="1:18" s="36" customFormat="1" ht="16.5" customHeight="1">
      <c r="A14" s="865"/>
      <c r="B14" s="312" t="s">
        <v>62</v>
      </c>
      <c r="C14" s="637">
        <v>2442</v>
      </c>
      <c r="D14" s="637">
        <v>18178</v>
      </c>
      <c r="E14" s="637">
        <v>2635</v>
      </c>
      <c r="F14" s="637">
        <v>20692</v>
      </c>
      <c r="G14" s="637">
        <v>2360</v>
      </c>
      <c r="H14" s="637">
        <v>19401</v>
      </c>
      <c r="I14" s="637">
        <v>2154</v>
      </c>
      <c r="J14" s="637">
        <v>19649</v>
      </c>
      <c r="K14" s="900" t="s">
        <v>336</v>
      </c>
      <c r="L14" s="901"/>
      <c r="M14" s="545">
        <v>1299</v>
      </c>
      <c r="N14" s="638">
        <v>15455</v>
      </c>
      <c r="O14" s="880" t="s">
        <v>428</v>
      </c>
      <c r="P14" s="881"/>
      <c r="Q14" s="653">
        <v>104</v>
      </c>
      <c r="R14" s="223">
        <v>3108</v>
      </c>
    </row>
    <row r="15" spans="1:18" s="36" customFormat="1" ht="16.5" customHeight="1">
      <c r="A15" s="865"/>
      <c r="B15" s="312" t="s">
        <v>63</v>
      </c>
      <c r="C15" s="637">
        <v>76</v>
      </c>
      <c r="D15" s="637">
        <v>1015</v>
      </c>
      <c r="E15" s="637">
        <v>120</v>
      </c>
      <c r="F15" s="637">
        <v>1441</v>
      </c>
      <c r="G15" s="637">
        <v>108</v>
      </c>
      <c r="H15" s="637">
        <v>1002</v>
      </c>
      <c r="I15" s="637">
        <v>87</v>
      </c>
      <c r="J15" s="637">
        <v>860</v>
      </c>
      <c r="K15" s="900" t="s">
        <v>337</v>
      </c>
      <c r="L15" s="901"/>
      <c r="M15" s="544">
        <v>90</v>
      </c>
      <c r="N15" s="637">
        <v>1004</v>
      </c>
      <c r="O15" s="880" t="s">
        <v>336</v>
      </c>
      <c r="P15" s="881"/>
      <c r="Q15" s="653">
        <v>1152</v>
      </c>
      <c r="R15" s="223">
        <v>14204</v>
      </c>
    </row>
    <row r="16" spans="1:18" s="36" customFormat="1" ht="16.5" customHeight="1">
      <c r="A16" s="865"/>
      <c r="B16" s="312" t="s">
        <v>29</v>
      </c>
      <c r="C16" s="637">
        <v>275</v>
      </c>
      <c r="D16" s="637">
        <v>867</v>
      </c>
      <c r="E16" s="637">
        <v>663</v>
      </c>
      <c r="F16" s="637">
        <v>1220</v>
      </c>
      <c r="G16" s="637">
        <v>632</v>
      </c>
      <c r="H16" s="637">
        <v>1147</v>
      </c>
      <c r="I16" s="637">
        <v>672</v>
      </c>
      <c r="J16" s="637">
        <v>1277</v>
      </c>
      <c r="K16" s="900" t="s">
        <v>338</v>
      </c>
      <c r="L16" s="901"/>
      <c r="M16" s="544">
        <v>688</v>
      </c>
      <c r="N16" s="637">
        <v>1814</v>
      </c>
      <c r="O16" s="880" t="s">
        <v>337</v>
      </c>
      <c r="P16" s="881"/>
      <c r="Q16" s="653">
        <v>81</v>
      </c>
      <c r="R16" s="223">
        <v>981</v>
      </c>
    </row>
    <row r="17" spans="1:18" s="36" customFormat="1" ht="15.75" customHeight="1">
      <c r="A17" s="865"/>
      <c r="B17" s="312" t="s">
        <v>64</v>
      </c>
      <c r="C17" s="637">
        <v>1465</v>
      </c>
      <c r="D17" s="637">
        <v>13340</v>
      </c>
      <c r="E17" s="637">
        <v>1786</v>
      </c>
      <c r="F17" s="637">
        <v>15267</v>
      </c>
      <c r="G17" s="637">
        <v>1768</v>
      </c>
      <c r="H17" s="637">
        <v>16044</v>
      </c>
      <c r="I17" s="637">
        <v>1786</v>
      </c>
      <c r="J17" s="637">
        <v>16987</v>
      </c>
      <c r="K17" s="888" t="s">
        <v>344</v>
      </c>
      <c r="L17" s="889"/>
      <c r="M17" s="619">
        <v>278</v>
      </c>
      <c r="N17" s="133">
        <v>2048</v>
      </c>
      <c r="O17" s="890" t="s">
        <v>436</v>
      </c>
      <c r="P17" s="891"/>
      <c r="Q17" s="216">
        <v>628</v>
      </c>
      <c r="R17" s="361">
        <v>1725</v>
      </c>
    </row>
    <row r="18" spans="1:18" s="36" customFormat="1" ht="24" customHeight="1">
      <c r="A18" s="865"/>
      <c r="B18" s="312" t="s">
        <v>65</v>
      </c>
      <c r="C18" s="637">
        <v>16</v>
      </c>
      <c r="D18" s="637">
        <v>961</v>
      </c>
      <c r="E18" s="637">
        <v>16</v>
      </c>
      <c r="F18" s="637">
        <v>970</v>
      </c>
      <c r="G18" s="637">
        <v>18</v>
      </c>
      <c r="H18" s="637">
        <v>1078</v>
      </c>
      <c r="I18" s="637">
        <v>18</v>
      </c>
      <c r="J18" s="637">
        <v>1017</v>
      </c>
      <c r="K18" s="882" t="s">
        <v>345</v>
      </c>
      <c r="L18" s="883"/>
      <c r="M18" s="544">
        <v>719</v>
      </c>
      <c r="N18" s="637">
        <v>4506</v>
      </c>
      <c r="O18" s="884" t="s">
        <v>344</v>
      </c>
      <c r="P18" s="885"/>
      <c r="Q18" s="653">
        <v>248</v>
      </c>
      <c r="R18" s="223">
        <v>1873</v>
      </c>
    </row>
    <row r="19" spans="1:18" s="36" customFormat="1" ht="20.25" customHeight="1">
      <c r="A19" s="865"/>
      <c r="B19" s="313"/>
      <c r="C19" s="637"/>
      <c r="D19" s="637"/>
      <c r="E19" s="637"/>
      <c r="F19" s="637"/>
      <c r="G19" s="637"/>
      <c r="H19" s="637"/>
      <c r="I19" s="637"/>
      <c r="J19" s="637"/>
      <c r="K19" s="882" t="s">
        <v>340</v>
      </c>
      <c r="L19" s="883"/>
      <c r="M19" s="544">
        <v>285</v>
      </c>
      <c r="N19" s="637">
        <v>2797</v>
      </c>
      <c r="O19" s="886" t="s">
        <v>345</v>
      </c>
      <c r="P19" s="887"/>
      <c r="Q19" s="653">
        <v>662</v>
      </c>
      <c r="R19" s="223">
        <v>3681</v>
      </c>
    </row>
    <row r="20" spans="1:18" s="36" customFormat="1" ht="23.25" customHeight="1">
      <c r="A20" s="865"/>
      <c r="B20" s="313"/>
      <c r="C20" s="637"/>
      <c r="D20" s="637"/>
      <c r="E20" s="637"/>
      <c r="F20" s="637"/>
      <c r="G20" s="637"/>
      <c r="H20" s="637"/>
      <c r="I20" s="637"/>
      <c r="J20" s="637"/>
      <c r="K20" s="882" t="s">
        <v>341</v>
      </c>
      <c r="L20" s="883"/>
      <c r="M20" s="544">
        <v>369</v>
      </c>
      <c r="N20" s="637">
        <v>6682</v>
      </c>
      <c r="O20" s="898" t="s">
        <v>430</v>
      </c>
      <c r="P20" s="899"/>
      <c r="Q20" s="653">
        <v>407</v>
      </c>
      <c r="R20" s="223">
        <v>2161</v>
      </c>
    </row>
    <row r="21" spans="1:18" s="36" customFormat="1" ht="16.5" customHeight="1">
      <c r="A21" s="865"/>
      <c r="B21" s="313"/>
      <c r="C21" s="637"/>
      <c r="D21" s="637"/>
      <c r="E21" s="637"/>
      <c r="F21" s="637"/>
      <c r="G21" s="637"/>
      <c r="H21" s="637"/>
      <c r="I21" s="637"/>
      <c r="J21" s="637"/>
      <c r="K21" s="882" t="s">
        <v>342</v>
      </c>
      <c r="L21" s="883"/>
      <c r="M21" s="544">
        <v>831</v>
      </c>
      <c r="N21" s="637">
        <v>6778</v>
      </c>
      <c r="O21" s="882" t="s">
        <v>340</v>
      </c>
      <c r="P21" s="883"/>
      <c r="Q21" s="653">
        <v>209</v>
      </c>
      <c r="R21" s="223">
        <v>1260</v>
      </c>
    </row>
    <row r="22" spans="1:18" s="36" customFormat="1" ht="16.5" customHeight="1">
      <c r="A22" s="865"/>
      <c r="B22" s="313"/>
      <c r="C22" s="637"/>
      <c r="D22" s="637"/>
      <c r="E22" s="637"/>
      <c r="F22" s="637"/>
      <c r="G22" s="637"/>
      <c r="H22" s="637"/>
      <c r="I22" s="637"/>
      <c r="J22" s="637"/>
      <c r="K22" s="542" t="s">
        <v>435</v>
      </c>
      <c r="L22" s="543"/>
      <c r="M22" s="544">
        <v>14</v>
      </c>
      <c r="N22" s="637">
        <v>1140</v>
      </c>
      <c r="O22" s="882" t="s">
        <v>341</v>
      </c>
      <c r="P22" s="883"/>
      <c r="Q22" s="653">
        <v>371</v>
      </c>
      <c r="R22" s="223">
        <v>7177</v>
      </c>
    </row>
    <row r="23" spans="1:18" s="36" customFormat="1" ht="16.5" customHeight="1">
      <c r="A23" s="865"/>
      <c r="B23" s="313"/>
      <c r="C23" s="637"/>
      <c r="D23" s="637"/>
      <c r="E23" s="637"/>
      <c r="F23" s="637"/>
      <c r="G23" s="637"/>
      <c r="H23" s="637"/>
      <c r="I23" s="637"/>
      <c r="J23" s="637"/>
      <c r="K23" s="542"/>
      <c r="L23" s="543"/>
      <c r="M23" s="544"/>
      <c r="N23" s="637"/>
      <c r="O23" s="882" t="s">
        <v>431</v>
      </c>
      <c r="P23" s="883"/>
      <c r="Q23" s="653">
        <v>22</v>
      </c>
      <c r="R23" s="223">
        <v>198</v>
      </c>
    </row>
    <row r="24" spans="1:18" s="36" customFormat="1" ht="20.25" customHeight="1" thickBot="1">
      <c r="A24" s="874"/>
      <c r="B24" s="314"/>
      <c r="C24" s="553"/>
      <c r="D24" s="553"/>
      <c r="E24" s="553"/>
      <c r="F24" s="553"/>
      <c r="G24" s="553"/>
      <c r="H24" s="553"/>
      <c r="I24" s="553"/>
      <c r="J24" s="553"/>
      <c r="K24" s="554"/>
      <c r="L24" s="555"/>
      <c r="M24" s="556"/>
      <c r="N24" s="553"/>
      <c r="O24" s="894" t="s">
        <v>432</v>
      </c>
      <c r="P24" s="895"/>
      <c r="Q24" s="224">
        <v>344</v>
      </c>
      <c r="R24" s="557">
        <v>5336</v>
      </c>
    </row>
    <row r="25" spans="1:18" ht="15" customHeight="1">
      <c r="I25" s="142"/>
      <c r="J25" s="142"/>
      <c r="K25" s="142"/>
      <c r="L25" s="142"/>
      <c r="M25" s="643" t="s">
        <v>525</v>
      </c>
      <c r="N25" s="643"/>
      <c r="O25" s="643"/>
      <c r="P25" s="643"/>
      <c r="Q25" s="643"/>
      <c r="R25" s="643" t="s">
        <v>437</v>
      </c>
    </row>
    <row r="26" spans="1:18" ht="15" customHeight="1">
      <c r="E26" s="558"/>
      <c r="F26" s="558"/>
      <c r="I26" s="142"/>
      <c r="J26" s="142"/>
      <c r="K26" s="142"/>
      <c r="L26" s="142"/>
      <c r="M26" s="142"/>
      <c r="N26" s="142"/>
      <c r="O26" s="873" t="s">
        <v>443</v>
      </c>
      <c r="P26" s="873"/>
      <c r="Q26" s="873"/>
      <c r="R26" s="873"/>
    </row>
    <row r="27" spans="1:18" ht="15" customHeight="1" thickBot="1">
      <c r="A27" s="16" t="s">
        <v>439</v>
      </c>
      <c r="I27" s="142"/>
      <c r="J27" s="142"/>
      <c r="K27" s="142"/>
      <c r="L27" s="142"/>
      <c r="M27" s="142"/>
      <c r="N27" s="142"/>
      <c r="O27" s="142"/>
      <c r="P27" s="142"/>
      <c r="Q27" s="142"/>
      <c r="R27" s="145" t="s">
        <v>51</v>
      </c>
    </row>
    <row r="28" spans="1:18" ht="15" customHeight="1">
      <c r="A28" s="751" t="s">
        <v>66</v>
      </c>
      <c r="B28" s="752"/>
      <c r="C28" s="838" t="s">
        <v>25</v>
      </c>
      <c r="D28" s="838"/>
      <c r="E28" s="838" t="s">
        <v>67</v>
      </c>
      <c r="F28" s="838"/>
      <c r="G28" s="838" t="s">
        <v>68</v>
      </c>
      <c r="H28" s="838"/>
      <c r="I28" s="774" t="s">
        <v>69</v>
      </c>
      <c r="J28" s="774"/>
      <c r="K28" s="838" t="s">
        <v>70</v>
      </c>
      <c r="L28" s="838"/>
      <c r="M28" s="775" t="s">
        <v>526</v>
      </c>
      <c r="N28" s="772"/>
      <c r="O28" s="775" t="s">
        <v>440</v>
      </c>
      <c r="P28" s="774"/>
      <c r="Q28" s="775" t="s">
        <v>444</v>
      </c>
      <c r="R28" s="875"/>
    </row>
    <row r="29" spans="1:18" ht="15" customHeight="1">
      <c r="A29" s="753"/>
      <c r="B29" s="754"/>
      <c r="C29" s="633" t="s">
        <v>54</v>
      </c>
      <c r="D29" s="633" t="s">
        <v>17</v>
      </c>
      <c r="E29" s="633" t="s">
        <v>54</v>
      </c>
      <c r="F29" s="633" t="s">
        <v>17</v>
      </c>
      <c r="G29" s="633" t="s">
        <v>54</v>
      </c>
      <c r="H29" s="635" t="s">
        <v>17</v>
      </c>
      <c r="I29" s="376" t="s">
        <v>54</v>
      </c>
      <c r="J29" s="633" t="s">
        <v>17</v>
      </c>
      <c r="K29" s="633" t="s">
        <v>54</v>
      </c>
      <c r="L29" s="633" t="s">
        <v>17</v>
      </c>
      <c r="M29" s="633" t="s">
        <v>54</v>
      </c>
      <c r="N29" s="635" t="s">
        <v>17</v>
      </c>
      <c r="O29" s="47" t="s">
        <v>54</v>
      </c>
      <c r="P29" s="429" t="s">
        <v>17</v>
      </c>
      <c r="Q29" s="47" t="s">
        <v>54</v>
      </c>
      <c r="R29" s="430" t="s">
        <v>17</v>
      </c>
    </row>
    <row r="30" spans="1:18" ht="15.75" customHeight="1">
      <c r="A30" s="859" t="s">
        <v>55</v>
      </c>
      <c r="B30" s="866"/>
      <c r="C30" s="19">
        <f>C31+C32+C36</f>
        <v>4840</v>
      </c>
      <c r="D30" s="20">
        <f>D31+D32+D36</f>
        <v>53339</v>
      </c>
      <c r="E30" s="631">
        <f t="shared" ref="E30:M30" si="3">E31+E32+E36</f>
        <v>2796</v>
      </c>
      <c r="F30" s="631">
        <f>F31+F32+F36</f>
        <v>5556</v>
      </c>
      <c r="G30" s="418">
        <f t="shared" si="3"/>
        <v>934</v>
      </c>
      <c r="H30" s="418">
        <f t="shared" si="3"/>
        <v>6113</v>
      </c>
      <c r="I30" s="418">
        <f t="shared" si="3"/>
        <v>542</v>
      </c>
      <c r="J30" s="418">
        <f t="shared" si="3"/>
        <v>7218</v>
      </c>
      <c r="K30" s="418">
        <f t="shared" si="3"/>
        <v>204</v>
      </c>
      <c r="L30" s="418">
        <f t="shared" si="3"/>
        <v>4887</v>
      </c>
      <c r="M30" s="418">
        <f t="shared" si="3"/>
        <v>168</v>
      </c>
      <c r="N30" s="418">
        <f>N31+N32+N36</f>
        <v>6371</v>
      </c>
      <c r="O30" s="418">
        <f>O31+O32+O36</f>
        <v>183</v>
      </c>
      <c r="P30" s="418">
        <f>P31+P32+P36</f>
        <v>23194</v>
      </c>
      <c r="Q30" s="418">
        <f>Q31+Q32+Q36</f>
        <v>13</v>
      </c>
      <c r="R30" s="620">
        <f>R31+R32+R36</f>
        <v>0</v>
      </c>
    </row>
    <row r="31" spans="1:18" ht="15.75" customHeight="1">
      <c r="A31" s="857" t="s">
        <v>26</v>
      </c>
      <c r="B31" s="858"/>
      <c r="C31" s="21">
        <f>+E31+G31+I31+K31+M31+Q31+O31</f>
        <v>3</v>
      </c>
      <c r="D31" s="627">
        <f>+F31+H31+J31+L31+R31+N31+P31</f>
        <v>31</v>
      </c>
      <c r="E31" s="627">
        <v>1</v>
      </c>
      <c r="F31" s="627">
        <v>3</v>
      </c>
      <c r="G31" s="559">
        <v>0</v>
      </c>
      <c r="H31" s="559">
        <v>0</v>
      </c>
      <c r="I31" s="22">
        <v>2</v>
      </c>
      <c r="J31" s="22">
        <v>28</v>
      </c>
      <c r="K31" s="22">
        <v>0</v>
      </c>
      <c r="L31" s="22">
        <v>0</v>
      </c>
      <c r="M31" s="417">
        <v>0</v>
      </c>
      <c r="N31" s="22">
        <v>0</v>
      </c>
      <c r="O31" s="417">
        <v>0</v>
      </c>
      <c r="P31" s="417">
        <v>0</v>
      </c>
      <c r="Q31" s="417">
        <v>0</v>
      </c>
      <c r="R31" s="621">
        <v>0</v>
      </c>
    </row>
    <row r="32" spans="1:18" ht="15.75" customHeight="1">
      <c r="A32" s="861" t="s">
        <v>527</v>
      </c>
      <c r="B32" s="634" t="s">
        <v>56</v>
      </c>
      <c r="C32" s="9">
        <f t="shared" ref="C32:H32" si="4">SUM(C33:C35)</f>
        <v>517</v>
      </c>
      <c r="D32" s="628">
        <f t="shared" si="4"/>
        <v>7486</v>
      </c>
      <c r="E32" s="628">
        <f t="shared" si="4"/>
        <v>201</v>
      </c>
      <c r="F32" s="628">
        <f t="shared" si="4"/>
        <v>482</v>
      </c>
      <c r="G32" s="419">
        <f t="shared" si="4"/>
        <v>137</v>
      </c>
      <c r="H32" s="419">
        <f t="shared" si="4"/>
        <v>878</v>
      </c>
      <c r="I32" s="419">
        <f t="shared" ref="I32:R32" si="5">SUM(I33:I35)</f>
        <v>92</v>
      </c>
      <c r="J32" s="419">
        <f t="shared" si="5"/>
        <v>1208</v>
      </c>
      <c r="K32" s="419">
        <f t="shared" si="5"/>
        <v>38</v>
      </c>
      <c r="L32" s="419">
        <f t="shared" si="5"/>
        <v>912</v>
      </c>
      <c r="M32" s="419">
        <f t="shared" si="5"/>
        <v>24</v>
      </c>
      <c r="N32" s="419">
        <f t="shared" si="5"/>
        <v>913</v>
      </c>
      <c r="O32" s="419">
        <f t="shared" si="5"/>
        <v>25</v>
      </c>
      <c r="P32" s="419">
        <f t="shared" si="5"/>
        <v>3093</v>
      </c>
      <c r="Q32" s="626">
        <f t="shared" si="5"/>
        <v>0</v>
      </c>
      <c r="R32" s="622">
        <f t="shared" si="5"/>
        <v>0</v>
      </c>
    </row>
    <row r="33" spans="1:18" ht="15.75" customHeight="1">
      <c r="A33" s="862"/>
      <c r="B33" s="652" t="s">
        <v>441</v>
      </c>
      <c r="C33" s="21">
        <f>+E33+G33+I33+K33+M33+Q33+O33</f>
        <v>3</v>
      </c>
      <c r="D33" s="627">
        <f>+F33+H33+J33+L33+R33+N33+P33</f>
        <v>18</v>
      </c>
      <c r="E33" s="627">
        <v>1</v>
      </c>
      <c r="F33" s="627">
        <v>2</v>
      </c>
      <c r="G33" s="416">
        <v>1</v>
      </c>
      <c r="H33" s="416">
        <v>5</v>
      </c>
      <c r="I33" s="416">
        <v>1</v>
      </c>
      <c r="J33" s="416">
        <v>11</v>
      </c>
      <c r="K33" s="417">
        <v>0</v>
      </c>
      <c r="L33" s="417">
        <v>0</v>
      </c>
      <c r="M33" s="417">
        <v>0</v>
      </c>
      <c r="N33" s="417">
        <v>0</v>
      </c>
      <c r="O33" s="417">
        <v>0</v>
      </c>
      <c r="P33" s="417">
        <v>0</v>
      </c>
      <c r="Q33" s="417">
        <v>0</v>
      </c>
      <c r="R33" s="621">
        <v>0</v>
      </c>
    </row>
    <row r="34" spans="1:18" ht="15.75" customHeight="1">
      <c r="A34" s="862"/>
      <c r="B34" s="652" t="s">
        <v>58</v>
      </c>
      <c r="C34" s="21">
        <f>+E34+G34+I34+K34+M34+Q34+O34</f>
        <v>353</v>
      </c>
      <c r="D34" s="627">
        <f>+F34+H34+J34+L34+R34+N34+P34</f>
        <v>4139</v>
      </c>
      <c r="E34" s="627">
        <v>125</v>
      </c>
      <c r="F34" s="627">
        <v>306</v>
      </c>
      <c r="G34" s="416">
        <v>112</v>
      </c>
      <c r="H34" s="416">
        <v>722</v>
      </c>
      <c r="I34" s="416">
        <v>60</v>
      </c>
      <c r="J34" s="416">
        <v>755</v>
      </c>
      <c r="K34" s="416">
        <v>25</v>
      </c>
      <c r="L34" s="416">
        <v>586</v>
      </c>
      <c r="M34" s="416">
        <v>18</v>
      </c>
      <c r="N34" s="416">
        <v>677</v>
      </c>
      <c r="O34" s="417">
        <f>11+2</f>
        <v>13</v>
      </c>
      <c r="P34" s="417">
        <f>787+306</f>
        <v>1093</v>
      </c>
      <c r="Q34" s="417">
        <v>0</v>
      </c>
      <c r="R34" s="621">
        <v>0</v>
      </c>
    </row>
    <row r="35" spans="1:18" ht="15.75" customHeight="1">
      <c r="A35" s="863"/>
      <c r="B35" s="546" t="s">
        <v>59</v>
      </c>
      <c r="C35" s="21">
        <f>+E35+G35+I35+K35+M35+Q35+O35</f>
        <v>161</v>
      </c>
      <c r="D35" s="627">
        <f>+F35+H35+J35+L35+R35+N35+P35</f>
        <v>3329</v>
      </c>
      <c r="E35" s="627">
        <v>75</v>
      </c>
      <c r="F35" s="627">
        <v>174</v>
      </c>
      <c r="G35" s="416">
        <v>24</v>
      </c>
      <c r="H35" s="416">
        <v>151</v>
      </c>
      <c r="I35" s="416">
        <v>31</v>
      </c>
      <c r="J35" s="416">
        <v>442</v>
      </c>
      <c r="K35" s="416">
        <v>13</v>
      </c>
      <c r="L35" s="416">
        <v>326</v>
      </c>
      <c r="M35" s="416">
        <v>6</v>
      </c>
      <c r="N35" s="416">
        <v>236</v>
      </c>
      <c r="O35" s="417">
        <f>5+7</f>
        <v>12</v>
      </c>
      <c r="P35" s="417">
        <f>318+1682</f>
        <v>2000</v>
      </c>
      <c r="Q35" s="417">
        <v>0</v>
      </c>
      <c r="R35" s="621">
        <v>0</v>
      </c>
    </row>
    <row r="36" spans="1:18" ht="15.75" customHeight="1">
      <c r="A36" s="864" t="s">
        <v>524</v>
      </c>
      <c r="B36" s="630" t="s">
        <v>56</v>
      </c>
      <c r="C36" s="23">
        <f>SUM(C37:C49)</f>
        <v>4320</v>
      </c>
      <c r="D36" s="628">
        <f>SUM(D37:D49)</f>
        <v>45822</v>
      </c>
      <c r="E36" s="628">
        <f>SUM(E37:E49)</f>
        <v>2594</v>
      </c>
      <c r="F36" s="628">
        <f>SUM(F37:F49)</f>
        <v>5071</v>
      </c>
      <c r="G36" s="628">
        <f t="shared" ref="G36:R36" si="6">SUM(G37:G49)</f>
        <v>797</v>
      </c>
      <c r="H36" s="628">
        <f t="shared" si="6"/>
        <v>5235</v>
      </c>
      <c r="I36" s="628">
        <f t="shared" si="6"/>
        <v>448</v>
      </c>
      <c r="J36" s="628">
        <f t="shared" si="6"/>
        <v>5982</v>
      </c>
      <c r="K36" s="628">
        <f t="shared" si="6"/>
        <v>166</v>
      </c>
      <c r="L36" s="628">
        <f t="shared" si="6"/>
        <v>3975</v>
      </c>
      <c r="M36" s="628">
        <f t="shared" si="6"/>
        <v>144</v>
      </c>
      <c r="N36" s="628">
        <f t="shared" si="6"/>
        <v>5458</v>
      </c>
      <c r="O36" s="628">
        <f t="shared" si="6"/>
        <v>158</v>
      </c>
      <c r="P36" s="628">
        <f t="shared" si="6"/>
        <v>20101</v>
      </c>
      <c r="Q36" s="628">
        <f>SUM(Q37:Q49)</f>
        <v>13</v>
      </c>
      <c r="R36" s="623">
        <f t="shared" si="6"/>
        <v>0</v>
      </c>
    </row>
    <row r="37" spans="1:18" ht="15.75" customHeight="1">
      <c r="A37" s="865"/>
      <c r="B37" s="645" t="s">
        <v>334</v>
      </c>
      <c r="C37" s="21">
        <f t="shared" ref="C37:C49" si="7">+E37+G37+I37+K37+M37+Q37+O37</f>
        <v>4</v>
      </c>
      <c r="D37" s="627">
        <f t="shared" ref="D37:D49" si="8">+F37+H37+J37+L37+R37+N37+P37</f>
        <v>1076</v>
      </c>
      <c r="E37" s="653">
        <v>0</v>
      </c>
      <c r="F37" s="653">
        <v>0</v>
      </c>
      <c r="G37" s="417">
        <v>0</v>
      </c>
      <c r="H37" s="417">
        <v>0</v>
      </c>
      <c r="I37" s="417">
        <v>0</v>
      </c>
      <c r="J37" s="417">
        <v>0</v>
      </c>
      <c r="K37" s="417">
        <v>1</v>
      </c>
      <c r="L37" s="417">
        <v>20</v>
      </c>
      <c r="M37" s="417">
        <v>0</v>
      </c>
      <c r="N37" s="417">
        <v>0</v>
      </c>
      <c r="O37" s="416">
        <f>2+1</f>
        <v>3</v>
      </c>
      <c r="P37" s="416">
        <f>140+916</f>
        <v>1056</v>
      </c>
      <c r="Q37" s="417">
        <v>0</v>
      </c>
      <c r="R37" s="621">
        <v>0</v>
      </c>
    </row>
    <row r="38" spans="1:18" ht="15.75" customHeight="1">
      <c r="A38" s="865"/>
      <c r="B38" s="560" t="s">
        <v>429</v>
      </c>
      <c r="C38" s="21">
        <f t="shared" si="7"/>
        <v>88</v>
      </c>
      <c r="D38" s="627">
        <f t="shared" si="8"/>
        <v>3042</v>
      </c>
      <c r="E38" s="627">
        <v>34</v>
      </c>
      <c r="F38" s="627">
        <v>79</v>
      </c>
      <c r="G38" s="416">
        <v>20</v>
      </c>
      <c r="H38" s="416">
        <v>117</v>
      </c>
      <c r="I38" s="416">
        <v>12</v>
      </c>
      <c r="J38" s="416">
        <v>161</v>
      </c>
      <c r="K38" s="416">
        <v>5</v>
      </c>
      <c r="L38" s="416">
        <v>125</v>
      </c>
      <c r="M38" s="416">
        <v>9</v>
      </c>
      <c r="N38" s="416">
        <v>371</v>
      </c>
      <c r="O38" s="417">
        <f>3+5</f>
        <v>8</v>
      </c>
      <c r="P38" s="417">
        <f>237+1952</f>
        <v>2189</v>
      </c>
      <c r="Q38" s="417">
        <v>0</v>
      </c>
      <c r="R38" s="621">
        <v>0</v>
      </c>
    </row>
    <row r="39" spans="1:18" ht="15.75" customHeight="1">
      <c r="A39" s="865"/>
      <c r="B39" s="560" t="s">
        <v>428</v>
      </c>
      <c r="C39" s="21">
        <f t="shared" si="7"/>
        <v>104</v>
      </c>
      <c r="D39" s="627">
        <f t="shared" si="8"/>
        <v>3108</v>
      </c>
      <c r="E39" s="627">
        <v>34</v>
      </c>
      <c r="F39" s="627">
        <v>48</v>
      </c>
      <c r="G39" s="416">
        <v>11</v>
      </c>
      <c r="H39" s="416">
        <v>78</v>
      </c>
      <c r="I39" s="416">
        <v>12</v>
      </c>
      <c r="J39" s="416">
        <v>177</v>
      </c>
      <c r="K39" s="416">
        <v>10</v>
      </c>
      <c r="L39" s="416">
        <v>247</v>
      </c>
      <c r="M39" s="416">
        <v>11</v>
      </c>
      <c r="N39" s="416">
        <v>409</v>
      </c>
      <c r="O39" s="417">
        <f>16+8</f>
        <v>24</v>
      </c>
      <c r="P39" s="417">
        <f>1069+1080</f>
        <v>2149</v>
      </c>
      <c r="Q39" s="417">
        <v>2</v>
      </c>
      <c r="R39" s="621">
        <v>0</v>
      </c>
    </row>
    <row r="40" spans="1:18" ht="15.75" customHeight="1">
      <c r="A40" s="865"/>
      <c r="B40" s="560" t="s">
        <v>442</v>
      </c>
      <c r="C40" s="21">
        <f t="shared" si="7"/>
        <v>1152</v>
      </c>
      <c r="D40" s="627">
        <f t="shared" si="8"/>
        <v>14204</v>
      </c>
      <c r="E40" s="627">
        <v>585</v>
      </c>
      <c r="F40" s="627">
        <v>1275</v>
      </c>
      <c r="G40" s="416">
        <v>229</v>
      </c>
      <c r="H40" s="416">
        <v>1557</v>
      </c>
      <c r="I40" s="416">
        <v>159</v>
      </c>
      <c r="J40" s="416">
        <v>2123</v>
      </c>
      <c r="K40" s="416">
        <v>55</v>
      </c>
      <c r="L40" s="416">
        <v>1301</v>
      </c>
      <c r="M40" s="416">
        <v>52</v>
      </c>
      <c r="N40" s="416">
        <v>2021</v>
      </c>
      <c r="O40" s="417">
        <f>53+13</f>
        <v>66</v>
      </c>
      <c r="P40" s="417">
        <f>3601+2326</f>
        <v>5927</v>
      </c>
      <c r="Q40" s="417">
        <v>6</v>
      </c>
      <c r="R40" s="621">
        <v>0</v>
      </c>
    </row>
    <row r="41" spans="1:18" ht="15.75" customHeight="1">
      <c r="A41" s="865"/>
      <c r="B41" s="560" t="s">
        <v>337</v>
      </c>
      <c r="C41" s="21">
        <f t="shared" si="7"/>
        <v>81</v>
      </c>
      <c r="D41" s="627">
        <f t="shared" si="8"/>
        <v>981</v>
      </c>
      <c r="E41" s="627">
        <v>30</v>
      </c>
      <c r="F41" s="627">
        <v>75</v>
      </c>
      <c r="G41" s="416">
        <v>16</v>
      </c>
      <c r="H41" s="416">
        <v>104</v>
      </c>
      <c r="I41" s="416">
        <v>25</v>
      </c>
      <c r="J41" s="416">
        <v>350</v>
      </c>
      <c r="K41" s="417">
        <v>3</v>
      </c>
      <c r="L41" s="417">
        <v>75</v>
      </c>
      <c r="M41" s="416">
        <v>5</v>
      </c>
      <c r="N41" s="416">
        <v>179</v>
      </c>
      <c r="O41" s="417">
        <f>1+1</f>
        <v>2</v>
      </c>
      <c r="P41" s="417">
        <f>61+137</f>
        <v>198</v>
      </c>
      <c r="Q41" s="417">
        <v>0</v>
      </c>
      <c r="R41" s="621">
        <v>0</v>
      </c>
    </row>
    <row r="42" spans="1:18" ht="15.75" customHeight="1">
      <c r="A42" s="865"/>
      <c r="B42" s="645" t="s">
        <v>436</v>
      </c>
      <c r="C42" s="21">
        <f t="shared" si="7"/>
        <v>628</v>
      </c>
      <c r="D42" s="627">
        <f t="shared" si="8"/>
        <v>1725</v>
      </c>
      <c r="E42" s="627">
        <v>566</v>
      </c>
      <c r="F42" s="627">
        <v>872</v>
      </c>
      <c r="G42" s="416">
        <v>41</v>
      </c>
      <c r="H42" s="416">
        <v>267</v>
      </c>
      <c r="I42" s="416">
        <v>15</v>
      </c>
      <c r="J42" s="416">
        <v>200</v>
      </c>
      <c r="K42" s="416">
        <v>3</v>
      </c>
      <c r="L42" s="416">
        <v>71</v>
      </c>
      <c r="M42" s="416">
        <v>1</v>
      </c>
      <c r="N42" s="416">
        <v>48</v>
      </c>
      <c r="O42" s="416">
        <f>1+1</f>
        <v>2</v>
      </c>
      <c r="P42" s="416">
        <f>71+196</f>
        <v>267</v>
      </c>
      <c r="Q42" s="417">
        <v>0</v>
      </c>
      <c r="R42" s="621">
        <v>0</v>
      </c>
    </row>
    <row r="43" spans="1:18" ht="21.75" customHeight="1">
      <c r="A43" s="865"/>
      <c r="B43" s="428" t="s">
        <v>344</v>
      </c>
      <c r="C43" s="21">
        <f t="shared" si="7"/>
        <v>248</v>
      </c>
      <c r="D43" s="627">
        <f t="shared" si="8"/>
        <v>1873</v>
      </c>
      <c r="E43" s="627">
        <v>138</v>
      </c>
      <c r="F43" s="627">
        <v>312</v>
      </c>
      <c r="G43" s="416">
        <v>61</v>
      </c>
      <c r="H43" s="416">
        <v>406</v>
      </c>
      <c r="I43" s="416">
        <v>27</v>
      </c>
      <c r="J43" s="416">
        <v>360</v>
      </c>
      <c r="K43" s="416">
        <v>9</v>
      </c>
      <c r="L43" s="416">
        <v>212</v>
      </c>
      <c r="M43" s="416">
        <v>8</v>
      </c>
      <c r="N43" s="416">
        <v>308</v>
      </c>
      <c r="O43" s="416">
        <v>4</v>
      </c>
      <c r="P43" s="416">
        <v>275</v>
      </c>
      <c r="Q43" s="416">
        <v>1</v>
      </c>
      <c r="R43" s="621">
        <v>0</v>
      </c>
    </row>
    <row r="44" spans="1:18" ht="15.75" customHeight="1">
      <c r="A44" s="865"/>
      <c r="B44" s="561" t="s">
        <v>345</v>
      </c>
      <c r="C44" s="627">
        <f t="shared" si="7"/>
        <v>662</v>
      </c>
      <c r="D44" s="627">
        <f t="shared" si="8"/>
        <v>3681</v>
      </c>
      <c r="E44" s="627">
        <v>438</v>
      </c>
      <c r="F44" s="627">
        <v>933</v>
      </c>
      <c r="G44" s="416">
        <v>134</v>
      </c>
      <c r="H44" s="416">
        <v>857</v>
      </c>
      <c r="I44" s="416">
        <v>56</v>
      </c>
      <c r="J44" s="416">
        <v>722</v>
      </c>
      <c r="K44" s="416">
        <v>20</v>
      </c>
      <c r="L44" s="416">
        <v>490</v>
      </c>
      <c r="M44" s="416">
        <v>10</v>
      </c>
      <c r="N44" s="416">
        <v>380</v>
      </c>
      <c r="O44" s="416">
        <v>4</v>
      </c>
      <c r="P44" s="416">
        <v>299</v>
      </c>
      <c r="Q44" s="417">
        <v>0</v>
      </c>
      <c r="R44" s="621">
        <v>0</v>
      </c>
    </row>
    <row r="45" spans="1:18" ht="18.75" customHeight="1">
      <c r="A45" s="865"/>
      <c r="B45" s="432" t="s">
        <v>430</v>
      </c>
      <c r="C45" s="627">
        <f t="shared" si="7"/>
        <v>407</v>
      </c>
      <c r="D45" s="627">
        <f t="shared" si="8"/>
        <v>2161</v>
      </c>
      <c r="E45" s="627">
        <v>329</v>
      </c>
      <c r="F45" s="627">
        <v>575</v>
      </c>
      <c r="G45" s="416">
        <v>35</v>
      </c>
      <c r="H45" s="416">
        <v>218</v>
      </c>
      <c r="I45" s="416">
        <v>20</v>
      </c>
      <c r="J45" s="416">
        <v>275</v>
      </c>
      <c r="K45" s="416">
        <v>9</v>
      </c>
      <c r="L45" s="416">
        <v>221</v>
      </c>
      <c r="M45" s="416">
        <v>9</v>
      </c>
      <c r="N45" s="416">
        <v>316</v>
      </c>
      <c r="O45" s="416">
        <f>3+1</f>
        <v>4</v>
      </c>
      <c r="P45" s="416">
        <f>259+297</f>
        <v>556</v>
      </c>
      <c r="Q45" s="416">
        <v>1</v>
      </c>
      <c r="R45" s="621">
        <v>0</v>
      </c>
    </row>
    <row r="46" spans="1:18" ht="15.75" customHeight="1">
      <c r="A46" s="865"/>
      <c r="B46" s="561" t="s">
        <v>340</v>
      </c>
      <c r="C46" s="627">
        <f t="shared" si="7"/>
        <v>209</v>
      </c>
      <c r="D46" s="627">
        <f t="shared" si="8"/>
        <v>1260</v>
      </c>
      <c r="E46" s="627">
        <v>147</v>
      </c>
      <c r="F46" s="627">
        <v>241</v>
      </c>
      <c r="G46" s="416">
        <v>42</v>
      </c>
      <c r="H46" s="416">
        <v>264</v>
      </c>
      <c r="I46" s="416">
        <v>7</v>
      </c>
      <c r="J46" s="416">
        <v>87</v>
      </c>
      <c r="K46" s="416">
        <v>5</v>
      </c>
      <c r="L46" s="416">
        <v>125</v>
      </c>
      <c r="M46" s="416">
        <v>2</v>
      </c>
      <c r="N46" s="416">
        <v>82</v>
      </c>
      <c r="O46" s="416">
        <f>4+2</f>
        <v>6</v>
      </c>
      <c r="P46" s="416">
        <f>225+236</f>
        <v>461</v>
      </c>
      <c r="Q46" s="417">
        <v>0</v>
      </c>
      <c r="R46" s="621">
        <v>0</v>
      </c>
    </row>
    <row r="47" spans="1:18" s="18" customFormat="1" ht="15.75" customHeight="1">
      <c r="A47" s="865"/>
      <c r="B47" s="561" t="s">
        <v>341</v>
      </c>
      <c r="C47" s="627">
        <f t="shared" si="7"/>
        <v>371</v>
      </c>
      <c r="D47" s="627">
        <f t="shared" si="8"/>
        <v>7177</v>
      </c>
      <c r="E47" s="422">
        <v>88</v>
      </c>
      <c r="F47" s="422">
        <v>236</v>
      </c>
      <c r="G47" s="423">
        <v>135</v>
      </c>
      <c r="H47" s="423">
        <v>882</v>
      </c>
      <c r="I47" s="423">
        <v>69</v>
      </c>
      <c r="J47" s="423">
        <v>900</v>
      </c>
      <c r="K47" s="423">
        <v>28</v>
      </c>
      <c r="L47" s="423">
        <v>674</v>
      </c>
      <c r="M47" s="423">
        <v>28</v>
      </c>
      <c r="N47" s="423">
        <v>990</v>
      </c>
      <c r="O47" s="424">
        <f>10+12</f>
        <v>22</v>
      </c>
      <c r="P47" s="424">
        <f>707+2788</f>
        <v>3495</v>
      </c>
      <c r="Q47" s="424">
        <v>1</v>
      </c>
      <c r="R47" s="624">
        <v>0</v>
      </c>
    </row>
    <row r="48" spans="1:18" ht="15" customHeight="1">
      <c r="A48" s="426"/>
      <c r="B48" s="561" t="s">
        <v>431</v>
      </c>
      <c r="C48" s="627">
        <f t="shared" si="7"/>
        <v>22</v>
      </c>
      <c r="D48" s="627">
        <f t="shared" si="8"/>
        <v>198</v>
      </c>
      <c r="E48" s="196">
        <v>11</v>
      </c>
      <c r="F48" s="196">
        <v>42</v>
      </c>
      <c r="G48" s="639">
        <v>8</v>
      </c>
      <c r="H48" s="562">
        <v>43</v>
      </c>
      <c r="I48" s="653">
        <v>1</v>
      </c>
      <c r="J48" s="339">
        <v>14</v>
      </c>
      <c r="K48" s="339">
        <v>0</v>
      </c>
      <c r="L48" s="339">
        <v>0</v>
      </c>
      <c r="M48" s="423">
        <v>1</v>
      </c>
      <c r="N48" s="196">
        <v>47</v>
      </c>
      <c r="O48" s="191">
        <v>1</v>
      </c>
      <c r="P48" s="191">
        <v>52</v>
      </c>
      <c r="Q48" s="417">
        <v>0</v>
      </c>
      <c r="R48" s="621">
        <v>0</v>
      </c>
    </row>
    <row r="49" spans="1:18" ht="21" customHeight="1" thickBot="1">
      <c r="A49" s="427"/>
      <c r="B49" s="433" t="s">
        <v>432</v>
      </c>
      <c r="C49" s="629">
        <f t="shared" si="7"/>
        <v>344</v>
      </c>
      <c r="D49" s="629">
        <f t="shared" si="8"/>
        <v>5336</v>
      </c>
      <c r="E49" s="434">
        <v>194</v>
      </c>
      <c r="F49" s="434">
        <v>383</v>
      </c>
      <c r="G49" s="434">
        <v>65</v>
      </c>
      <c r="H49" s="434">
        <v>442</v>
      </c>
      <c r="I49" s="434">
        <v>45</v>
      </c>
      <c r="J49" s="434">
        <v>613</v>
      </c>
      <c r="K49" s="434">
        <v>18</v>
      </c>
      <c r="L49" s="434">
        <v>414</v>
      </c>
      <c r="M49" s="435">
        <v>8</v>
      </c>
      <c r="N49" s="434">
        <v>307</v>
      </c>
      <c r="O49" s="434">
        <f>5+7</f>
        <v>12</v>
      </c>
      <c r="P49" s="434">
        <f>336+2841</f>
        <v>3177</v>
      </c>
      <c r="Q49" s="434">
        <v>2</v>
      </c>
      <c r="R49" s="625">
        <v>0</v>
      </c>
    </row>
    <row r="50" spans="1:18" ht="18.95" customHeight="1">
      <c r="O50" s="140" t="s">
        <v>404</v>
      </c>
    </row>
    <row r="51" spans="1:18" ht="18.95" customHeight="1">
      <c r="O51" s="140"/>
      <c r="P51" s="140"/>
    </row>
    <row r="52" spans="1:18" ht="18.95" customHeight="1">
      <c r="C52" s="437">
        <f>+E52+G52+I52+K52+M52+Q52+O52</f>
        <v>4840</v>
      </c>
      <c r="D52" s="438">
        <f>+F52+H52+J52+L52+R52+N52+P52</f>
        <v>53339</v>
      </c>
      <c r="E52" s="439">
        <v>2796</v>
      </c>
      <c r="F52" s="439">
        <v>5556</v>
      </c>
      <c r="G52" s="439">
        <v>934</v>
      </c>
      <c r="H52" s="439">
        <v>6113</v>
      </c>
      <c r="I52" s="439">
        <v>542</v>
      </c>
      <c r="J52" s="439">
        <v>7218</v>
      </c>
      <c r="K52" s="439">
        <v>204</v>
      </c>
      <c r="L52" s="439">
        <v>4887</v>
      </c>
      <c r="M52" s="439">
        <v>168</v>
      </c>
      <c r="N52" s="439">
        <v>6371</v>
      </c>
      <c r="O52" s="439">
        <v>183</v>
      </c>
      <c r="P52" s="439">
        <v>23194</v>
      </c>
      <c r="Q52" s="439">
        <v>13</v>
      </c>
      <c r="R52" s="439">
        <v>0</v>
      </c>
    </row>
    <row r="53" spans="1:18" ht="18.95" customHeight="1">
      <c r="C53" s="437">
        <f>+E53+G53+I53+K53+M53+Q53+O53</f>
        <v>4320</v>
      </c>
      <c r="D53" s="438">
        <f>+F53+H53+J53+L53+R53+N53+P53</f>
        <v>45822</v>
      </c>
      <c r="E53" s="439">
        <v>2594</v>
      </c>
      <c r="F53" s="439">
        <v>5071</v>
      </c>
      <c r="G53" s="439">
        <v>797</v>
      </c>
      <c r="H53" s="439">
        <v>5235</v>
      </c>
      <c r="I53" s="439">
        <v>448</v>
      </c>
      <c r="J53" s="439">
        <v>5982</v>
      </c>
      <c r="K53" s="439">
        <v>166</v>
      </c>
      <c r="L53" s="439">
        <v>3975</v>
      </c>
      <c r="M53" s="439">
        <v>144</v>
      </c>
      <c r="N53" s="439">
        <v>5458</v>
      </c>
      <c r="O53" s="439">
        <v>158</v>
      </c>
      <c r="P53" s="439">
        <v>20101</v>
      </c>
      <c r="Q53" s="439">
        <v>13</v>
      </c>
      <c r="R53" s="439">
        <v>0</v>
      </c>
    </row>
    <row r="54" spans="1:18" ht="18.95" customHeight="1">
      <c r="C54" s="439"/>
      <c r="D54" s="439"/>
      <c r="E54" s="439"/>
      <c r="F54" s="439"/>
      <c r="G54" s="439"/>
      <c r="H54" s="439"/>
      <c r="I54" s="439"/>
      <c r="J54" s="439"/>
      <c r="K54" s="439"/>
      <c r="L54" s="439"/>
      <c r="M54" s="439"/>
      <c r="N54" s="439"/>
      <c r="O54" s="439"/>
      <c r="P54" s="439"/>
      <c r="Q54" s="439"/>
      <c r="R54" s="439"/>
    </row>
  </sheetData>
  <sheetProtection selectLockedCells="1" selectUnlockedCells="1"/>
  <mergeCells count="64">
    <mergeCell ref="K11:L11"/>
    <mergeCell ref="K13:L13"/>
    <mergeCell ref="K12:L12"/>
    <mergeCell ref="K14:L14"/>
    <mergeCell ref="K15:L15"/>
    <mergeCell ref="K5:L5"/>
    <mergeCell ref="K6:L6"/>
    <mergeCell ref="K7:L7"/>
    <mergeCell ref="K8:L8"/>
    <mergeCell ref="K9:L9"/>
    <mergeCell ref="O13:P13"/>
    <mergeCell ref="A36:A47"/>
    <mergeCell ref="A32:A35"/>
    <mergeCell ref="A30:B30"/>
    <mergeCell ref="A31:B31"/>
    <mergeCell ref="O26:R26"/>
    <mergeCell ref="O21:P21"/>
    <mergeCell ref="O22:P22"/>
    <mergeCell ref="O23:P23"/>
    <mergeCell ref="A28:B29"/>
    <mergeCell ref="M28:N28"/>
    <mergeCell ref="O28:P28"/>
    <mergeCell ref="Q28:R28"/>
    <mergeCell ref="K28:L28"/>
    <mergeCell ref="C28:D28"/>
    <mergeCell ref="K16:L16"/>
    <mergeCell ref="A7:A10"/>
    <mergeCell ref="O7:P7"/>
    <mergeCell ref="O8:P8"/>
    <mergeCell ref="O9:P9"/>
    <mergeCell ref="O10:P10"/>
    <mergeCell ref="K10:L10"/>
    <mergeCell ref="A5:B5"/>
    <mergeCell ref="O5:P5"/>
    <mergeCell ref="O24:P24"/>
    <mergeCell ref="K4:L4"/>
    <mergeCell ref="A3:B4"/>
    <mergeCell ref="C3:D3"/>
    <mergeCell ref="E3:F3"/>
    <mergeCell ref="G3:H3"/>
    <mergeCell ref="I3:J3"/>
    <mergeCell ref="K3:N3"/>
    <mergeCell ref="O6:P6"/>
    <mergeCell ref="K20:L20"/>
    <mergeCell ref="O20:P20"/>
    <mergeCell ref="K21:L21"/>
    <mergeCell ref="A6:B6"/>
    <mergeCell ref="A11:A24"/>
    <mergeCell ref="E28:F28"/>
    <mergeCell ref="G28:H28"/>
    <mergeCell ref="I28:J28"/>
    <mergeCell ref="O3:R3"/>
    <mergeCell ref="O4:P4"/>
    <mergeCell ref="O14:P14"/>
    <mergeCell ref="K18:L18"/>
    <mergeCell ref="O18:P18"/>
    <mergeCell ref="K19:L19"/>
    <mergeCell ref="O19:P19"/>
    <mergeCell ref="O15:P15"/>
    <mergeCell ref="O16:P16"/>
    <mergeCell ref="K17:L17"/>
    <mergeCell ref="O17:P17"/>
    <mergeCell ref="O11:P11"/>
    <mergeCell ref="O12:P12"/>
  </mergeCells>
  <phoneticPr fontId="18"/>
  <printOptions horizontalCentered="1"/>
  <pageMargins left="0.59055118110236227" right="0.59055118110236227" top="0.59055118110236227" bottom="0.59055118110236227" header="0.39370078740157483" footer="0.39370078740157483"/>
  <pageSetup paperSize="9" scale="98" firstPageNumber="67" orientation="portrait" useFirstPageNumber="1" horizontalDpi="300" verticalDpi="300" r:id="rId1"/>
  <headerFooter scaleWithDoc="0" alignWithMargins="0">
    <oddHeader>&amp;R事業所</oddHeader>
    <oddFooter>&amp;C&amp;12&amp;A</oddFooter>
  </headerFooter>
  <colBreaks count="1" manualBreakCount="1">
    <brk id="18" max="47" man="1"/>
  </colBreaks>
</worksheet>
</file>

<file path=xl/worksheets/sheet6.xml><?xml version="1.0" encoding="utf-8"?>
<worksheet xmlns="http://schemas.openxmlformats.org/spreadsheetml/2006/main" xmlns:r="http://schemas.openxmlformats.org/officeDocument/2006/relationships">
  <sheetPr>
    <pageSetUpPr fitToPage="1"/>
  </sheetPr>
  <dimension ref="A1:K51"/>
  <sheetViews>
    <sheetView view="pageBreakPreview" zoomScaleNormal="100" zoomScaleSheetLayoutView="100" workbookViewId="0">
      <pane xSplit="1" ySplit="4" topLeftCell="B5" activePane="bottomRight" state="frozen"/>
      <selection activeCell="A26" sqref="A26"/>
      <selection pane="topRight" activeCell="A26" sqref="A26"/>
      <selection pane="bottomLeft" activeCell="A26" sqref="A26"/>
      <selection pane="bottomRight" activeCell="E6" sqref="E6"/>
    </sheetView>
  </sheetViews>
  <sheetFormatPr defaultRowHeight="20.100000000000001" customHeight="1"/>
  <cols>
    <col min="1" max="1" width="17.5703125" style="26" customWidth="1"/>
    <col min="2" max="2" width="8.85546875" style="36" customWidth="1"/>
    <col min="3" max="3" width="10.5703125" style="36" customWidth="1"/>
    <col min="4" max="4" width="10.85546875" style="26" customWidth="1"/>
    <col min="5" max="5" width="6.85546875" style="26" customWidth="1"/>
    <col min="6" max="6" width="9.42578125" style="26" customWidth="1"/>
    <col min="7" max="7" width="9.28515625" style="26" customWidth="1"/>
    <col min="8" max="8" width="9" style="26" customWidth="1"/>
    <col min="9" max="9" width="9.28515625" style="26" customWidth="1"/>
    <col min="10" max="10" width="11.7109375" style="26" customWidth="1"/>
    <col min="11" max="16384" width="9.140625" style="26"/>
  </cols>
  <sheetData>
    <row r="1" spans="1:11" ht="5.0999999999999996" customHeight="1"/>
    <row r="2" spans="1:11" ht="15" customHeight="1" thickBot="1">
      <c r="A2" s="441" t="s">
        <v>478</v>
      </c>
      <c r="B2" s="563"/>
      <c r="C2" s="563"/>
      <c r="D2" s="441"/>
      <c r="E2" s="441"/>
      <c r="F2" s="441"/>
      <c r="G2" s="441"/>
      <c r="H2" s="441"/>
      <c r="I2" s="441"/>
      <c r="J2" s="309" t="s">
        <v>14</v>
      </c>
      <c r="K2" s="16"/>
    </row>
    <row r="3" spans="1:11" ht="17.25" customHeight="1">
      <c r="A3" s="751" t="s">
        <v>528</v>
      </c>
      <c r="B3" s="752"/>
      <c r="C3" s="911" t="s">
        <v>445</v>
      </c>
      <c r="D3" s="775" t="s">
        <v>446</v>
      </c>
      <c r="E3" s="772"/>
      <c r="F3" s="772"/>
      <c r="G3" s="772"/>
      <c r="H3" s="772"/>
      <c r="I3" s="772"/>
      <c r="J3" s="913"/>
      <c r="K3" s="138"/>
    </row>
    <row r="4" spans="1:11" ht="22.5" customHeight="1">
      <c r="A4" s="753"/>
      <c r="B4" s="754"/>
      <c r="C4" s="912"/>
      <c r="D4" s="691" t="s">
        <v>447</v>
      </c>
      <c r="E4" s="677" t="s">
        <v>71</v>
      </c>
      <c r="F4" s="677" t="s">
        <v>72</v>
      </c>
      <c r="G4" s="677" t="s">
        <v>73</v>
      </c>
      <c r="H4" s="677" t="s">
        <v>74</v>
      </c>
      <c r="I4" s="677" t="s">
        <v>75</v>
      </c>
      <c r="J4" s="687" t="s">
        <v>76</v>
      </c>
      <c r="K4" s="138"/>
    </row>
    <row r="5" spans="1:11" ht="19.5" customHeight="1">
      <c r="A5" s="904" t="s">
        <v>77</v>
      </c>
      <c r="B5" s="306" t="s">
        <v>17</v>
      </c>
      <c r="C5" s="440">
        <f>C7+C9+C11+C13+C15+C19+C21+C23+C25+C27+C39+C29+C33+C35+C37+C31+C17</f>
        <v>53339</v>
      </c>
      <c r="D5" s="28">
        <f>SUM(E5:J5)</f>
        <v>43983</v>
      </c>
      <c r="E5" s="29">
        <f>E7+E9+E11+E13+E15+E19+E21+E23+E25+E27+E39+E29+E33+E35+E37+E31+E17</f>
        <v>0</v>
      </c>
      <c r="F5" s="29">
        <f t="shared" ref="F5:J5" si="0">F7+F9+F11+F13+F15+F19+F21+F23+F25+F27+F39+F29+F33+F35+F37+F31+F17</f>
        <v>3608</v>
      </c>
      <c r="G5" s="29">
        <f t="shared" si="0"/>
        <v>4725</v>
      </c>
      <c r="H5" s="29">
        <f t="shared" si="0"/>
        <v>5969</v>
      </c>
      <c r="I5" s="29">
        <f t="shared" si="0"/>
        <v>3667</v>
      </c>
      <c r="J5" s="706">
        <f t="shared" si="0"/>
        <v>26014</v>
      </c>
      <c r="K5" s="138"/>
    </row>
    <row r="6" spans="1:11" ht="19.5" customHeight="1">
      <c r="A6" s="904"/>
      <c r="B6" s="307" t="s">
        <v>529</v>
      </c>
      <c r="C6" s="710">
        <f>SUM(C8,C10,C12,C14,C16,C20,C22,C24,C26,C28,C30,C34,C36,C38,C40,)+C18+C32</f>
        <v>29359</v>
      </c>
      <c r="D6" s="710">
        <f>SUM(E6:J6)</f>
        <v>24280</v>
      </c>
      <c r="E6" s="742">
        <f t="shared" ref="E6:J6" si="1">SUM(E8,E10,E12,E14,E16,E20,E22,E24,E26,E28,E30,E34,E36,E38,E40,)+E18+E32</f>
        <v>0</v>
      </c>
      <c r="F6" s="711">
        <f t="shared" si="1"/>
        <v>1573</v>
      </c>
      <c r="G6" s="711">
        <f t="shared" si="1"/>
        <v>2442</v>
      </c>
      <c r="H6" s="711">
        <f t="shared" si="1"/>
        <v>3477</v>
      </c>
      <c r="I6" s="711">
        <f t="shared" si="1"/>
        <v>2228</v>
      </c>
      <c r="J6" s="712">
        <f t="shared" si="1"/>
        <v>14560</v>
      </c>
      <c r="K6" s="138"/>
    </row>
    <row r="7" spans="1:11" ht="20.25" customHeight="1">
      <c r="A7" s="905" t="s">
        <v>78</v>
      </c>
      <c r="B7" s="564" t="s">
        <v>17</v>
      </c>
      <c r="C7" s="440">
        <v>31</v>
      </c>
      <c r="D7" s="660">
        <f t="shared" ref="D7:D40" si="2">SUM(E7:J7)</f>
        <v>27</v>
      </c>
      <c r="E7" s="703">
        <v>0</v>
      </c>
      <c r="F7" s="703">
        <v>0</v>
      </c>
      <c r="G7" s="703">
        <v>0</v>
      </c>
      <c r="H7" s="703">
        <v>27</v>
      </c>
      <c r="I7" s="703">
        <v>0</v>
      </c>
      <c r="J7" s="707">
        <v>0</v>
      </c>
      <c r="K7" s="138"/>
    </row>
    <row r="8" spans="1:11" ht="20.25" customHeight="1">
      <c r="A8" s="905"/>
      <c r="B8" s="646" t="s">
        <v>448</v>
      </c>
      <c r="C8" s="661">
        <v>24</v>
      </c>
      <c r="D8" s="662">
        <f t="shared" si="2"/>
        <v>20</v>
      </c>
      <c r="E8" s="665">
        <v>0</v>
      </c>
      <c r="F8" s="665">
        <v>0</v>
      </c>
      <c r="G8" s="665">
        <v>0</v>
      </c>
      <c r="H8" s="565">
        <v>20</v>
      </c>
      <c r="I8" s="666">
        <v>0</v>
      </c>
      <c r="J8" s="708">
        <v>0</v>
      </c>
      <c r="K8" s="138"/>
    </row>
    <row r="9" spans="1:11" ht="20.25" customHeight="1">
      <c r="A9" s="905" t="s">
        <v>449</v>
      </c>
      <c r="B9" s="42" t="s">
        <v>17</v>
      </c>
      <c r="C9" s="440">
        <v>18</v>
      </c>
      <c r="D9" s="660">
        <f t="shared" si="2"/>
        <v>14</v>
      </c>
      <c r="E9" s="703">
        <v>0</v>
      </c>
      <c r="F9" s="703">
        <v>0</v>
      </c>
      <c r="G9" s="703">
        <v>14</v>
      </c>
      <c r="H9" s="703">
        <v>0</v>
      </c>
      <c r="I9" s="703">
        <v>0</v>
      </c>
      <c r="J9" s="707">
        <v>0</v>
      </c>
      <c r="K9" s="138"/>
    </row>
    <row r="10" spans="1:11" ht="20.25" customHeight="1">
      <c r="A10" s="905"/>
      <c r="B10" s="646" t="s">
        <v>448</v>
      </c>
      <c r="C10" s="661">
        <v>15</v>
      </c>
      <c r="D10" s="662">
        <f t="shared" si="2"/>
        <v>11</v>
      </c>
      <c r="E10" s="665">
        <v>0</v>
      </c>
      <c r="F10" s="666">
        <v>0</v>
      </c>
      <c r="G10" s="565">
        <v>11</v>
      </c>
      <c r="H10" s="666">
        <v>0</v>
      </c>
      <c r="I10" s="666">
        <v>0</v>
      </c>
      <c r="J10" s="708">
        <v>0</v>
      </c>
      <c r="K10" s="138"/>
    </row>
    <row r="11" spans="1:11" ht="20.25" customHeight="1">
      <c r="A11" s="905" t="s">
        <v>79</v>
      </c>
      <c r="B11" s="42" t="s">
        <v>17</v>
      </c>
      <c r="C11" s="440">
        <v>4139</v>
      </c>
      <c r="D11" s="660">
        <f t="shared" si="2"/>
        <v>3402</v>
      </c>
      <c r="E11" s="703">
        <v>0</v>
      </c>
      <c r="F11" s="703">
        <v>339</v>
      </c>
      <c r="G11" s="703">
        <v>569</v>
      </c>
      <c r="H11" s="703">
        <v>564</v>
      </c>
      <c r="I11" s="703">
        <v>379</v>
      </c>
      <c r="J11" s="707">
        <v>1551</v>
      </c>
      <c r="K11" s="138"/>
    </row>
    <row r="12" spans="1:11" ht="20.25" customHeight="1">
      <c r="A12" s="905"/>
      <c r="B12" s="646" t="s">
        <v>448</v>
      </c>
      <c r="C12" s="661">
        <v>3527</v>
      </c>
      <c r="D12" s="662">
        <f t="shared" si="2"/>
        <v>2904</v>
      </c>
      <c r="E12" s="665">
        <v>0</v>
      </c>
      <c r="F12" s="565">
        <v>258</v>
      </c>
      <c r="G12" s="565">
        <v>471</v>
      </c>
      <c r="H12" s="565">
        <v>493</v>
      </c>
      <c r="I12" s="565">
        <v>333</v>
      </c>
      <c r="J12" s="709">
        <v>1349</v>
      </c>
      <c r="K12" s="138"/>
    </row>
    <row r="13" spans="1:11" ht="19.5" customHeight="1">
      <c r="A13" s="905" t="s">
        <v>80</v>
      </c>
      <c r="B13" s="42" t="s">
        <v>17</v>
      </c>
      <c r="C13" s="440">
        <v>3329</v>
      </c>
      <c r="D13" s="660">
        <f t="shared" si="2"/>
        <v>2412</v>
      </c>
      <c r="E13" s="653">
        <v>0</v>
      </c>
      <c r="F13" s="653">
        <v>126</v>
      </c>
      <c r="G13" s="653">
        <v>88</v>
      </c>
      <c r="H13" s="653">
        <v>402</v>
      </c>
      <c r="I13" s="653">
        <v>268</v>
      </c>
      <c r="J13" s="223">
        <v>1528</v>
      </c>
      <c r="K13" s="138"/>
    </row>
    <row r="14" spans="1:11" ht="19.5" customHeight="1">
      <c r="A14" s="905"/>
      <c r="B14" s="646" t="s">
        <v>448</v>
      </c>
      <c r="C14" s="661">
        <v>1712</v>
      </c>
      <c r="D14" s="662">
        <f t="shared" si="2"/>
        <v>1404</v>
      </c>
      <c r="E14" s="666">
        <v>0</v>
      </c>
      <c r="F14" s="565">
        <v>63</v>
      </c>
      <c r="G14" s="565">
        <v>57</v>
      </c>
      <c r="H14" s="565">
        <v>249</v>
      </c>
      <c r="I14" s="565">
        <v>204</v>
      </c>
      <c r="J14" s="566">
        <v>831</v>
      </c>
      <c r="K14" s="138"/>
    </row>
    <row r="15" spans="1:11" ht="19.5" customHeight="1">
      <c r="A15" s="567" t="s">
        <v>530</v>
      </c>
      <c r="B15" s="42" t="s">
        <v>17</v>
      </c>
      <c r="C15" s="440">
        <v>1076</v>
      </c>
      <c r="D15" s="660">
        <f t="shared" si="2"/>
        <v>1055</v>
      </c>
      <c r="E15" s="653">
        <v>0</v>
      </c>
      <c r="F15" s="653">
        <v>0</v>
      </c>
      <c r="G15" s="653">
        <v>0</v>
      </c>
      <c r="H15" s="653">
        <v>18</v>
      </c>
      <c r="I15" s="653">
        <v>0</v>
      </c>
      <c r="J15" s="223">
        <v>1037</v>
      </c>
      <c r="K15" s="138"/>
    </row>
    <row r="16" spans="1:11" ht="19.5" customHeight="1">
      <c r="A16" s="644" t="s">
        <v>531</v>
      </c>
      <c r="B16" s="646" t="s">
        <v>448</v>
      </c>
      <c r="C16" s="661">
        <v>892</v>
      </c>
      <c r="D16" s="662">
        <f t="shared" si="2"/>
        <v>871</v>
      </c>
      <c r="E16" s="666">
        <v>0</v>
      </c>
      <c r="F16" s="666">
        <v>0</v>
      </c>
      <c r="G16" s="666">
        <v>0</v>
      </c>
      <c r="H16" s="565">
        <v>18</v>
      </c>
      <c r="I16" s="666">
        <v>0</v>
      </c>
      <c r="J16" s="566">
        <v>853</v>
      </c>
      <c r="K16" s="138"/>
    </row>
    <row r="17" spans="1:11" ht="19.5" customHeight="1">
      <c r="A17" s="907" t="s">
        <v>456</v>
      </c>
      <c r="B17" s="42" t="s">
        <v>17</v>
      </c>
      <c r="C17" s="440">
        <v>3042</v>
      </c>
      <c r="D17" s="660">
        <f t="shared" si="2"/>
        <v>2881</v>
      </c>
      <c r="E17" s="653">
        <v>0</v>
      </c>
      <c r="F17" s="653">
        <v>80</v>
      </c>
      <c r="G17" s="653">
        <v>82</v>
      </c>
      <c r="H17" s="653">
        <v>141</v>
      </c>
      <c r="I17" s="653">
        <v>100</v>
      </c>
      <c r="J17" s="223">
        <v>2478</v>
      </c>
      <c r="K17" s="138"/>
    </row>
    <row r="18" spans="1:11" ht="19.5" customHeight="1">
      <c r="A18" s="908"/>
      <c r="B18" s="646" t="s">
        <v>448</v>
      </c>
      <c r="C18" s="661">
        <v>1277</v>
      </c>
      <c r="D18" s="662">
        <f t="shared" si="2"/>
        <v>1178</v>
      </c>
      <c r="E18" s="666">
        <v>0</v>
      </c>
      <c r="F18" s="565">
        <v>57</v>
      </c>
      <c r="G18" s="565">
        <v>63</v>
      </c>
      <c r="H18" s="565">
        <v>102</v>
      </c>
      <c r="I18" s="565">
        <v>89</v>
      </c>
      <c r="J18" s="566">
        <v>867</v>
      </c>
      <c r="K18" s="138"/>
    </row>
    <row r="19" spans="1:11" ht="19.5" customHeight="1">
      <c r="A19" s="905" t="s">
        <v>450</v>
      </c>
      <c r="B19" s="42" t="s">
        <v>17</v>
      </c>
      <c r="C19" s="440">
        <v>3108</v>
      </c>
      <c r="D19" s="660">
        <f t="shared" si="2"/>
        <v>2860</v>
      </c>
      <c r="E19" s="653">
        <v>0</v>
      </c>
      <c r="F19" s="653">
        <v>19</v>
      </c>
      <c r="G19" s="653">
        <v>87</v>
      </c>
      <c r="H19" s="653">
        <v>168</v>
      </c>
      <c r="I19" s="653">
        <v>249</v>
      </c>
      <c r="J19" s="223">
        <v>2337</v>
      </c>
      <c r="K19" s="138"/>
    </row>
    <row r="20" spans="1:11" ht="19.5" customHeight="1">
      <c r="A20" s="905"/>
      <c r="B20" s="646" t="s">
        <v>448</v>
      </c>
      <c r="C20" s="661">
        <v>2723</v>
      </c>
      <c r="D20" s="662">
        <f t="shared" si="2"/>
        <v>2520</v>
      </c>
      <c r="E20" s="666">
        <v>0</v>
      </c>
      <c r="F20" s="565">
        <v>12</v>
      </c>
      <c r="G20" s="565">
        <v>66</v>
      </c>
      <c r="H20" s="565">
        <v>154</v>
      </c>
      <c r="I20" s="565">
        <v>225</v>
      </c>
      <c r="J20" s="566">
        <v>2063</v>
      </c>
      <c r="K20" s="138"/>
    </row>
    <row r="21" spans="1:11" ht="19.5" customHeight="1">
      <c r="A21" s="909" t="s">
        <v>81</v>
      </c>
      <c r="B21" s="42" t="s">
        <v>17</v>
      </c>
      <c r="C21" s="440">
        <v>14204</v>
      </c>
      <c r="D21" s="660">
        <f t="shared" si="2"/>
        <v>12203</v>
      </c>
      <c r="E21" s="653">
        <v>0</v>
      </c>
      <c r="F21" s="653">
        <v>846</v>
      </c>
      <c r="G21" s="653">
        <v>1439</v>
      </c>
      <c r="H21" s="653">
        <v>1832</v>
      </c>
      <c r="I21" s="653">
        <v>990</v>
      </c>
      <c r="J21" s="223">
        <v>7096</v>
      </c>
      <c r="K21" s="138"/>
    </row>
    <row r="22" spans="1:11" ht="19.5" customHeight="1">
      <c r="A22" s="910"/>
      <c r="B22" s="646" t="s">
        <v>448</v>
      </c>
      <c r="C22" s="661">
        <v>8580</v>
      </c>
      <c r="D22" s="662">
        <f t="shared" si="2"/>
        <v>7291</v>
      </c>
      <c r="E22" s="666">
        <v>0</v>
      </c>
      <c r="F22" s="565">
        <v>407</v>
      </c>
      <c r="G22" s="565">
        <v>782</v>
      </c>
      <c r="H22" s="565">
        <v>1092</v>
      </c>
      <c r="I22" s="565">
        <v>708</v>
      </c>
      <c r="J22" s="566">
        <v>4302</v>
      </c>
      <c r="K22" s="138"/>
    </row>
    <row r="23" spans="1:11" ht="19.5" customHeight="1">
      <c r="A23" s="905" t="s">
        <v>532</v>
      </c>
      <c r="B23" s="42" t="s">
        <v>17</v>
      </c>
      <c r="C23" s="440">
        <v>981</v>
      </c>
      <c r="D23" s="660">
        <f t="shared" si="2"/>
        <v>909</v>
      </c>
      <c r="E23" s="653">
        <v>0</v>
      </c>
      <c r="F23" s="653">
        <v>63</v>
      </c>
      <c r="G23" s="653">
        <v>104</v>
      </c>
      <c r="H23" s="653">
        <v>318</v>
      </c>
      <c r="I23" s="653">
        <v>47</v>
      </c>
      <c r="J23" s="223">
        <v>377</v>
      </c>
      <c r="K23" s="138"/>
    </row>
    <row r="24" spans="1:11" ht="19.5" customHeight="1">
      <c r="A24" s="905"/>
      <c r="B24" s="646" t="s">
        <v>448</v>
      </c>
      <c r="C24" s="661">
        <v>431</v>
      </c>
      <c r="D24" s="662">
        <f t="shared" si="2"/>
        <v>395</v>
      </c>
      <c r="E24" s="666">
        <v>0</v>
      </c>
      <c r="F24" s="565">
        <v>24</v>
      </c>
      <c r="G24" s="565">
        <v>55</v>
      </c>
      <c r="H24" s="565">
        <v>141</v>
      </c>
      <c r="I24" s="565">
        <v>10</v>
      </c>
      <c r="J24" s="566">
        <v>165</v>
      </c>
      <c r="K24" s="138"/>
    </row>
    <row r="25" spans="1:11" ht="19.5" customHeight="1">
      <c r="A25" s="905" t="s">
        <v>451</v>
      </c>
      <c r="B25" s="564" t="s">
        <v>17</v>
      </c>
      <c r="C25" s="440">
        <v>1725</v>
      </c>
      <c r="D25" s="660">
        <f t="shared" si="2"/>
        <v>873</v>
      </c>
      <c r="E25" s="653">
        <v>0</v>
      </c>
      <c r="F25" s="653">
        <v>238</v>
      </c>
      <c r="G25" s="653">
        <v>135</v>
      </c>
      <c r="H25" s="653">
        <v>123</v>
      </c>
      <c r="I25" s="653">
        <v>70</v>
      </c>
      <c r="J25" s="223">
        <v>307</v>
      </c>
      <c r="K25" s="138"/>
    </row>
    <row r="26" spans="1:11" ht="19.5" customHeight="1">
      <c r="A26" s="905"/>
      <c r="B26" s="646" t="s">
        <v>448</v>
      </c>
      <c r="C26" s="661">
        <v>1035</v>
      </c>
      <c r="D26" s="662">
        <f t="shared" si="2"/>
        <v>442</v>
      </c>
      <c r="E26" s="666">
        <v>0</v>
      </c>
      <c r="F26" s="565">
        <v>114</v>
      </c>
      <c r="G26" s="565">
        <v>81</v>
      </c>
      <c r="H26" s="565">
        <v>73</v>
      </c>
      <c r="I26" s="565">
        <v>29</v>
      </c>
      <c r="J26" s="566">
        <v>145</v>
      </c>
      <c r="K26" s="138"/>
    </row>
    <row r="27" spans="1:11" s="143" customFormat="1" ht="19.5" customHeight="1">
      <c r="A27" s="649" t="s">
        <v>346</v>
      </c>
      <c r="B27" s="564" t="s">
        <v>17</v>
      </c>
      <c r="C27" s="440">
        <v>1873</v>
      </c>
      <c r="D27" s="660">
        <f>SUM(E27:J27)</f>
        <v>1500</v>
      </c>
      <c r="E27" s="653">
        <v>0</v>
      </c>
      <c r="F27" s="653">
        <v>255</v>
      </c>
      <c r="G27" s="653">
        <v>293</v>
      </c>
      <c r="H27" s="653">
        <v>309</v>
      </c>
      <c r="I27" s="653">
        <v>136</v>
      </c>
      <c r="J27" s="223">
        <v>507</v>
      </c>
      <c r="K27" s="140"/>
    </row>
    <row r="28" spans="1:11" s="143" customFormat="1" ht="19.5" customHeight="1">
      <c r="A28" s="650" t="s">
        <v>533</v>
      </c>
      <c r="B28" s="646" t="s">
        <v>448</v>
      </c>
      <c r="C28" s="661">
        <v>1387</v>
      </c>
      <c r="D28" s="662">
        <f t="shared" si="2"/>
        <v>1092</v>
      </c>
      <c r="E28" s="666">
        <v>0</v>
      </c>
      <c r="F28" s="565">
        <v>151</v>
      </c>
      <c r="G28" s="565">
        <v>189</v>
      </c>
      <c r="H28" s="565">
        <v>244</v>
      </c>
      <c r="I28" s="565">
        <v>107</v>
      </c>
      <c r="J28" s="566">
        <v>401</v>
      </c>
      <c r="K28" s="140"/>
    </row>
    <row r="29" spans="1:11" ht="19.5" customHeight="1">
      <c r="A29" s="567" t="s">
        <v>347</v>
      </c>
      <c r="B29" s="564" t="s">
        <v>17</v>
      </c>
      <c r="C29" s="440">
        <v>3681</v>
      </c>
      <c r="D29" s="660">
        <f t="shared" si="2"/>
        <v>2612</v>
      </c>
      <c r="E29" s="653">
        <v>0</v>
      </c>
      <c r="F29" s="653">
        <v>551</v>
      </c>
      <c r="G29" s="653">
        <v>570</v>
      </c>
      <c r="H29" s="653">
        <v>521</v>
      </c>
      <c r="I29" s="653">
        <v>394</v>
      </c>
      <c r="J29" s="223">
        <v>576</v>
      </c>
      <c r="K29" s="138"/>
    </row>
    <row r="30" spans="1:11" ht="19.5" customHeight="1">
      <c r="A30" s="648" t="s">
        <v>348</v>
      </c>
      <c r="B30" s="646" t="s">
        <v>448</v>
      </c>
      <c r="C30" s="661">
        <v>1263</v>
      </c>
      <c r="D30" s="662">
        <f t="shared" si="2"/>
        <v>858</v>
      </c>
      <c r="E30" s="666">
        <v>0</v>
      </c>
      <c r="F30" s="565">
        <v>146</v>
      </c>
      <c r="G30" s="565">
        <v>160</v>
      </c>
      <c r="H30" s="565">
        <v>205</v>
      </c>
      <c r="I30" s="565">
        <v>164</v>
      </c>
      <c r="J30" s="566">
        <v>183</v>
      </c>
      <c r="K30" s="138"/>
    </row>
    <row r="31" spans="1:11" ht="19.5" customHeight="1">
      <c r="A31" s="914" t="s">
        <v>452</v>
      </c>
      <c r="B31" s="564" t="s">
        <v>17</v>
      </c>
      <c r="C31" s="440">
        <v>2161</v>
      </c>
      <c r="D31" s="660">
        <f t="shared" si="2"/>
        <v>1596</v>
      </c>
      <c r="E31" s="653">
        <v>0</v>
      </c>
      <c r="F31" s="653">
        <v>281</v>
      </c>
      <c r="G31" s="653">
        <v>175</v>
      </c>
      <c r="H31" s="653">
        <v>199</v>
      </c>
      <c r="I31" s="653">
        <v>198</v>
      </c>
      <c r="J31" s="223">
        <v>743</v>
      </c>
      <c r="K31" s="138"/>
    </row>
    <row r="32" spans="1:11" ht="19.5" customHeight="1">
      <c r="A32" s="915"/>
      <c r="B32" s="646" t="s">
        <v>448</v>
      </c>
      <c r="C32" s="661">
        <v>1044</v>
      </c>
      <c r="D32" s="662">
        <f t="shared" si="2"/>
        <v>796</v>
      </c>
      <c r="E32" s="666">
        <v>0</v>
      </c>
      <c r="F32" s="565">
        <v>70</v>
      </c>
      <c r="G32" s="565">
        <v>91</v>
      </c>
      <c r="H32" s="565">
        <v>91</v>
      </c>
      <c r="I32" s="565">
        <v>124</v>
      </c>
      <c r="J32" s="566">
        <v>420</v>
      </c>
      <c r="K32" s="138"/>
    </row>
    <row r="33" spans="1:11" ht="19.5" customHeight="1">
      <c r="A33" s="902" t="s">
        <v>349</v>
      </c>
      <c r="B33" s="42" t="s">
        <v>17</v>
      </c>
      <c r="C33" s="440">
        <v>1260</v>
      </c>
      <c r="D33" s="660">
        <f t="shared" si="2"/>
        <v>858</v>
      </c>
      <c r="E33" s="653">
        <v>0</v>
      </c>
      <c r="F33" s="653">
        <v>123</v>
      </c>
      <c r="G33" s="653">
        <v>106</v>
      </c>
      <c r="H33" s="653">
        <v>57</v>
      </c>
      <c r="I33" s="653">
        <v>124</v>
      </c>
      <c r="J33" s="223">
        <v>448</v>
      </c>
      <c r="K33" s="138"/>
    </row>
    <row r="34" spans="1:11" ht="19.5" customHeight="1">
      <c r="A34" s="906"/>
      <c r="B34" s="646" t="s">
        <v>448</v>
      </c>
      <c r="C34" s="661">
        <v>592</v>
      </c>
      <c r="D34" s="662">
        <f t="shared" si="2"/>
        <v>446</v>
      </c>
      <c r="E34" s="666">
        <v>0</v>
      </c>
      <c r="F34" s="565">
        <v>35</v>
      </c>
      <c r="G34" s="565">
        <v>39</v>
      </c>
      <c r="H34" s="565">
        <v>24</v>
      </c>
      <c r="I34" s="565">
        <v>63</v>
      </c>
      <c r="J34" s="566">
        <v>285</v>
      </c>
      <c r="K34" s="138"/>
    </row>
    <row r="35" spans="1:11" ht="19.5" customHeight="1">
      <c r="A35" s="902" t="s">
        <v>341</v>
      </c>
      <c r="B35" s="42" t="s">
        <v>17</v>
      </c>
      <c r="C35" s="440">
        <v>7177</v>
      </c>
      <c r="D35" s="660">
        <f t="shared" si="2"/>
        <v>6336</v>
      </c>
      <c r="E35" s="653">
        <v>0</v>
      </c>
      <c r="F35" s="653">
        <v>333</v>
      </c>
      <c r="G35" s="653">
        <v>704</v>
      </c>
      <c r="H35" s="653">
        <v>720</v>
      </c>
      <c r="I35" s="653">
        <v>534</v>
      </c>
      <c r="J35" s="223">
        <v>4045</v>
      </c>
      <c r="K35" s="138"/>
    </row>
    <row r="36" spans="1:11" ht="19.5" customHeight="1">
      <c r="A36" s="903"/>
      <c r="B36" s="646" t="s">
        <v>448</v>
      </c>
      <c r="C36" s="661">
        <v>1983</v>
      </c>
      <c r="D36" s="662">
        <f t="shared" si="2"/>
        <v>1686</v>
      </c>
      <c r="E36" s="666">
        <v>0</v>
      </c>
      <c r="F36" s="565">
        <v>42</v>
      </c>
      <c r="G36" s="565">
        <v>133</v>
      </c>
      <c r="H36" s="565">
        <v>181</v>
      </c>
      <c r="I36" s="565">
        <v>57</v>
      </c>
      <c r="J36" s="566">
        <v>1273</v>
      </c>
      <c r="K36" s="138"/>
    </row>
    <row r="37" spans="1:11" ht="19.5" customHeight="1">
      <c r="A37" s="902" t="s">
        <v>453</v>
      </c>
      <c r="B37" s="42" t="s">
        <v>17</v>
      </c>
      <c r="C37" s="440">
        <v>198</v>
      </c>
      <c r="D37" s="660">
        <f t="shared" si="2"/>
        <v>198</v>
      </c>
      <c r="E37" s="653">
        <v>0</v>
      </c>
      <c r="F37" s="653">
        <v>42</v>
      </c>
      <c r="G37" s="653">
        <v>43</v>
      </c>
      <c r="H37" s="653">
        <v>14</v>
      </c>
      <c r="I37" s="653">
        <v>0</v>
      </c>
      <c r="J37" s="223">
        <v>99</v>
      </c>
      <c r="K37" s="138"/>
    </row>
    <row r="38" spans="1:11" ht="19.5" customHeight="1">
      <c r="A38" s="903"/>
      <c r="B38" s="646" t="s">
        <v>448</v>
      </c>
      <c r="C38" s="661">
        <v>113</v>
      </c>
      <c r="D38" s="662">
        <f t="shared" si="2"/>
        <v>113</v>
      </c>
      <c r="E38" s="666">
        <v>0</v>
      </c>
      <c r="F38" s="565">
        <v>17</v>
      </c>
      <c r="G38" s="565">
        <v>17</v>
      </c>
      <c r="H38" s="565">
        <v>11</v>
      </c>
      <c r="I38" s="666">
        <v>0</v>
      </c>
      <c r="J38" s="566">
        <v>68</v>
      </c>
      <c r="K38" s="138"/>
    </row>
    <row r="39" spans="1:11" ht="19.5" customHeight="1">
      <c r="A39" s="647" t="s">
        <v>342</v>
      </c>
      <c r="B39" s="42" t="s">
        <v>17</v>
      </c>
      <c r="C39" s="440">
        <v>5336</v>
      </c>
      <c r="D39" s="660">
        <f t="shared" si="2"/>
        <v>4247</v>
      </c>
      <c r="E39" s="653">
        <v>0</v>
      </c>
      <c r="F39" s="653">
        <v>312</v>
      </c>
      <c r="G39" s="653">
        <v>316</v>
      </c>
      <c r="H39" s="653">
        <v>556</v>
      </c>
      <c r="I39" s="653">
        <v>178</v>
      </c>
      <c r="J39" s="223">
        <v>2885</v>
      </c>
      <c r="K39" s="138"/>
    </row>
    <row r="40" spans="1:11" ht="19.5" customHeight="1" thickBot="1">
      <c r="A40" s="308" t="s">
        <v>82</v>
      </c>
      <c r="B40" s="568" t="s">
        <v>448</v>
      </c>
      <c r="C40" s="663">
        <v>2761</v>
      </c>
      <c r="D40" s="664">
        <f t="shared" si="2"/>
        <v>2253</v>
      </c>
      <c r="E40" s="667">
        <v>0</v>
      </c>
      <c r="F40" s="569">
        <v>177</v>
      </c>
      <c r="G40" s="569">
        <v>227</v>
      </c>
      <c r="H40" s="569">
        <v>379</v>
      </c>
      <c r="I40" s="569">
        <v>115</v>
      </c>
      <c r="J40" s="570">
        <v>1355</v>
      </c>
      <c r="K40" s="138"/>
    </row>
    <row r="41" spans="1:11" ht="20.25" customHeight="1">
      <c r="A41" s="16" t="s">
        <v>454</v>
      </c>
      <c r="D41" s="16"/>
      <c r="E41" s="16"/>
      <c r="F41" s="16"/>
      <c r="I41" s="16"/>
      <c r="J41" s="4" t="s">
        <v>455</v>
      </c>
      <c r="K41" s="16"/>
    </row>
    <row r="42" spans="1:11" ht="20.25" customHeight="1">
      <c r="H42" s="25"/>
    </row>
    <row r="43" spans="1:11" ht="20.25" customHeight="1"/>
    <row r="44" spans="1:11" ht="20.25" customHeight="1"/>
    <row r="45" spans="1:11" ht="20.25" customHeight="1"/>
    <row r="46" spans="1:11" ht="20.25" customHeight="1"/>
    <row r="47" spans="1:11" ht="20.25" customHeight="1"/>
    <row r="48" spans="1:11" ht="20.25" customHeight="1"/>
    <row r="49" ht="20.25" customHeight="1"/>
    <row r="50" ht="20.25" customHeight="1"/>
    <row r="51" ht="20.25" customHeight="1"/>
  </sheetData>
  <sheetProtection selectLockedCells="1" selectUnlockedCells="1"/>
  <mergeCells count="17">
    <mergeCell ref="C3:C4"/>
    <mergeCell ref="D3:J3"/>
    <mergeCell ref="A25:A26"/>
    <mergeCell ref="A35:A36"/>
    <mergeCell ref="A23:A24"/>
    <mergeCell ref="A19:A20"/>
    <mergeCell ref="A31:A32"/>
    <mergeCell ref="A37:A38"/>
    <mergeCell ref="A3:B4"/>
    <mergeCell ref="A5:A6"/>
    <mergeCell ref="A7:A8"/>
    <mergeCell ref="A9:A10"/>
    <mergeCell ref="A33:A34"/>
    <mergeCell ref="A11:A12"/>
    <mergeCell ref="A13:A14"/>
    <mergeCell ref="A17:A18"/>
    <mergeCell ref="A21:A22"/>
  </mergeCells>
  <phoneticPr fontId="18"/>
  <printOptions horizontalCentered="1"/>
  <pageMargins left="0.59055118110236227" right="0.59055118110236227" top="0.59055118110236227" bottom="0.59055118110236227" header="0.39370078740157483" footer="0.39370078740157483"/>
  <pageSetup paperSize="9" scale="97" firstPageNumber="68" orientation="portrait" useFirstPageNumber="1" horizontalDpi="300" verticalDpi="300" r:id="rId1"/>
  <headerFooter scaleWithDoc="0" alignWithMargins="0">
    <oddHeader>&amp;L事業所</oddHeader>
    <oddFooter>&amp;C&amp;11－&amp;12&amp;P&amp;11－</oddFooter>
  </headerFooter>
</worksheet>
</file>

<file path=xl/worksheets/sheet7.xml><?xml version="1.0" encoding="utf-8"?>
<worksheet xmlns="http://schemas.openxmlformats.org/spreadsheetml/2006/main" xmlns:r="http://schemas.openxmlformats.org/officeDocument/2006/relationships">
  <dimension ref="A1:K40"/>
  <sheetViews>
    <sheetView view="pageBreakPreview" topLeftCell="A13" zoomScaleNormal="100" zoomScaleSheetLayoutView="100" workbookViewId="0">
      <selection activeCell="E26" sqref="E26:F26"/>
    </sheetView>
  </sheetViews>
  <sheetFormatPr defaultRowHeight="18.95" customHeight="1"/>
  <cols>
    <col min="1" max="1" width="3.7109375" style="16" customWidth="1"/>
    <col min="2" max="2" width="9.140625" style="16"/>
    <col min="3" max="3" width="13.7109375" style="16" customWidth="1"/>
    <col min="4" max="4" width="14.28515625" style="16" customWidth="1"/>
    <col min="5" max="6" width="7.5703125" style="16" customWidth="1"/>
    <col min="7" max="7" width="14.28515625" style="16" customWidth="1"/>
    <col min="8" max="8" width="15.140625" style="16" customWidth="1"/>
    <col min="9" max="9" width="7.5703125" style="16" customWidth="1"/>
    <col min="10" max="10" width="8" style="16" customWidth="1"/>
    <col min="11" max="11" width="0" style="16" hidden="1" customWidth="1"/>
    <col min="12" max="12" width="9.42578125" style="16" customWidth="1"/>
    <col min="13" max="16384" width="9.140625" style="16"/>
  </cols>
  <sheetData>
    <row r="1" spans="1:11" ht="5.0999999999999996" customHeight="1">
      <c r="A1" s="34"/>
      <c r="B1" s="35"/>
      <c r="C1" s="927"/>
      <c r="D1" s="927"/>
      <c r="E1" s="927"/>
      <c r="F1" s="927"/>
      <c r="G1" s="927"/>
      <c r="H1" s="927"/>
      <c r="I1" s="927"/>
      <c r="J1" s="927"/>
    </row>
    <row r="2" spans="1:11" ht="15" customHeight="1">
      <c r="A2" s="34" t="s">
        <v>83</v>
      </c>
      <c r="B2" s="35"/>
      <c r="C2" s="36"/>
      <c r="D2" s="36"/>
      <c r="E2" s="36"/>
      <c r="F2" s="36"/>
      <c r="G2" s="36"/>
      <c r="H2" s="36"/>
      <c r="I2" s="36"/>
      <c r="J2" s="36"/>
    </row>
    <row r="3" spans="1:11" ht="5.0999999999999996" customHeight="1">
      <c r="A3" s="34"/>
      <c r="B3" s="35"/>
      <c r="C3" s="36"/>
      <c r="D3" s="36"/>
      <c r="E3" s="36"/>
      <c r="F3" s="36"/>
      <c r="G3" s="36"/>
      <c r="H3" s="36"/>
      <c r="I3" s="36"/>
      <c r="J3" s="36"/>
    </row>
    <row r="4" spans="1:11" s="37" customFormat="1" ht="50.1" customHeight="1">
      <c r="A4" s="750" t="s">
        <v>84</v>
      </c>
      <c r="B4" s="750"/>
      <c r="C4" s="750"/>
      <c r="D4" s="750"/>
      <c r="E4" s="750"/>
      <c r="F4" s="750"/>
      <c r="G4" s="750"/>
      <c r="H4" s="750"/>
      <c r="I4" s="750"/>
      <c r="J4" s="750"/>
    </row>
    <row r="5" spans="1:11" ht="15" customHeight="1"/>
    <row r="6" spans="1:11" ht="15" customHeight="1">
      <c r="A6" s="16" t="s">
        <v>85</v>
      </c>
      <c r="H6" s="928" t="s">
        <v>86</v>
      </c>
      <c r="I6" s="928"/>
      <c r="J6" s="928"/>
    </row>
    <row r="7" spans="1:11" ht="30" customHeight="1">
      <c r="A7" s="833" t="s">
        <v>87</v>
      </c>
      <c r="B7" s="833"/>
      <c r="C7" s="833"/>
      <c r="D7" s="686" t="s">
        <v>53</v>
      </c>
      <c r="E7" s="835" t="s">
        <v>88</v>
      </c>
      <c r="F7" s="835"/>
      <c r="G7" s="686" t="s">
        <v>89</v>
      </c>
      <c r="H7" s="686" t="s">
        <v>90</v>
      </c>
      <c r="I7" s="916" t="s">
        <v>91</v>
      </c>
      <c r="J7" s="916"/>
      <c r="K7" s="138"/>
    </row>
    <row r="8" spans="1:11" ht="20.100000000000001" customHeight="1">
      <c r="A8" s="917" t="s">
        <v>92</v>
      </c>
      <c r="B8" s="802" t="s">
        <v>93</v>
      </c>
      <c r="C8" s="802"/>
      <c r="D8" s="38">
        <f>SUM(D9:D12)</f>
        <v>1639</v>
      </c>
      <c r="E8" s="929">
        <f>SUM(E9:E12)</f>
        <v>1562</v>
      </c>
      <c r="F8" s="929"/>
      <c r="G8" s="39">
        <f>SUM(G9:G12)</f>
        <v>1596</v>
      </c>
      <c r="H8" s="39">
        <f>SUM(H9:H12)</f>
        <v>1443</v>
      </c>
      <c r="I8" s="930">
        <f>SUM(I9:J12)</f>
        <v>1231</v>
      </c>
      <c r="J8" s="930"/>
      <c r="K8" s="138"/>
    </row>
    <row r="9" spans="1:11" ht="20.100000000000001" customHeight="1">
      <c r="A9" s="917"/>
      <c r="B9" s="40" t="s">
        <v>94</v>
      </c>
      <c r="C9" s="677" t="s">
        <v>95</v>
      </c>
      <c r="D9" s="38">
        <v>426</v>
      </c>
      <c r="E9" s="780">
        <v>370</v>
      </c>
      <c r="F9" s="780"/>
      <c r="G9" s="41">
        <v>450</v>
      </c>
      <c r="H9" s="41">
        <v>430</v>
      </c>
      <c r="I9" s="925">
        <v>373</v>
      </c>
      <c r="J9" s="925"/>
      <c r="K9" s="138"/>
    </row>
    <row r="10" spans="1:11" ht="20.100000000000001" customHeight="1">
      <c r="A10" s="917"/>
      <c r="B10" s="689" t="s">
        <v>96</v>
      </c>
      <c r="C10" s="689" t="s">
        <v>97</v>
      </c>
      <c r="D10" s="38">
        <v>238</v>
      </c>
      <c r="E10" s="780">
        <v>279</v>
      </c>
      <c r="F10" s="780"/>
      <c r="G10" s="41">
        <v>260</v>
      </c>
      <c r="H10" s="41">
        <v>259</v>
      </c>
      <c r="I10" s="925">
        <v>282</v>
      </c>
      <c r="J10" s="925"/>
      <c r="K10" s="138"/>
    </row>
    <row r="11" spans="1:11" ht="20.100000000000001" customHeight="1">
      <c r="A11" s="917"/>
      <c r="B11" s="42" t="s">
        <v>98</v>
      </c>
      <c r="C11" s="689" t="s">
        <v>95</v>
      </c>
      <c r="D11" s="38">
        <v>96</v>
      </c>
      <c r="E11" s="780">
        <v>75</v>
      </c>
      <c r="F11" s="780"/>
      <c r="G11" s="41">
        <v>92</v>
      </c>
      <c r="H11" s="41">
        <v>78</v>
      </c>
      <c r="I11" s="925">
        <v>61</v>
      </c>
      <c r="J11" s="925"/>
      <c r="K11" s="138"/>
    </row>
    <row r="12" spans="1:11" ht="20.100000000000001" customHeight="1">
      <c r="A12" s="917"/>
      <c r="B12" s="689" t="s">
        <v>96</v>
      </c>
      <c r="C12" s="689" t="s">
        <v>97</v>
      </c>
      <c r="D12" s="38">
        <v>879</v>
      </c>
      <c r="E12" s="780">
        <v>838</v>
      </c>
      <c r="F12" s="780"/>
      <c r="G12" s="41">
        <v>794</v>
      </c>
      <c r="H12" s="41">
        <v>676</v>
      </c>
      <c r="I12" s="925">
        <v>515</v>
      </c>
      <c r="J12" s="925"/>
      <c r="K12" s="138"/>
    </row>
    <row r="13" spans="1:11" ht="20.100000000000001" customHeight="1">
      <c r="A13" s="917" t="s">
        <v>17</v>
      </c>
      <c r="B13" s="802" t="s">
        <v>93</v>
      </c>
      <c r="C13" s="802"/>
      <c r="D13" s="38">
        <f>SUM(D14:D17)</f>
        <v>14263</v>
      </c>
      <c r="E13" s="780">
        <f>SUM(E14:E17)</f>
        <v>14687</v>
      </c>
      <c r="F13" s="780"/>
      <c r="G13" s="41">
        <f>SUM(G14:G17)</f>
        <v>13681</v>
      </c>
      <c r="H13" s="41">
        <f>SUM(H14:H17)</f>
        <v>14869</v>
      </c>
      <c r="I13" s="925">
        <f>SUM(I14:J17)</f>
        <v>14132</v>
      </c>
      <c r="J13" s="925"/>
      <c r="K13" s="138"/>
    </row>
    <row r="14" spans="1:11" ht="20.100000000000001" customHeight="1">
      <c r="A14" s="917"/>
      <c r="B14" s="40" t="s">
        <v>94</v>
      </c>
      <c r="C14" s="677" t="s">
        <v>95</v>
      </c>
      <c r="D14" s="38">
        <v>7372</v>
      </c>
      <c r="E14" s="780">
        <v>7316</v>
      </c>
      <c r="F14" s="780"/>
      <c r="G14" s="41">
        <v>7368</v>
      </c>
      <c r="H14" s="41">
        <v>8039</v>
      </c>
      <c r="I14" s="925">
        <v>7656</v>
      </c>
      <c r="J14" s="925"/>
      <c r="K14" s="138"/>
    </row>
    <row r="15" spans="1:11" ht="20.100000000000001" customHeight="1">
      <c r="A15" s="917"/>
      <c r="B15" s="689" t="s">
        <v>96</v>
      </c>
      <c r="C15" s="689" t="s">
        <v>97</v>
      </c>
      <c r="D15" s="38">
        <v>4118</v>
      </c>
      <c r="E15" s="780">
        <v>4568</v>
      </c>
      <c r="F15" s="780"/>
      <c r="G15" s="41">
        <v>3605</v>
      </c>
      <c r="H15" s="41">
        <v>4140</v>
      </c>
      <c r="I15" s="925">
        <v>4528</v>
      </c>
      <c r="J15" s="925"/>
      <c r="K15" s="138"/>
    </row>
    <row r="16" spans="1:11" ht="20.100000000000001" customHeight="1">
      <c r="A16" s="917"/>
      <c r="B16" s="42" t="s">
        <v>98</v>
      </c>
      <c r="C16" s="689" t="s">
        <v>95</v>
      </c>
      <c r="D16" s="38">
        <v>406</v>
      </c>
      <c r="E16" s="780">
        <v>366</v>
      </c>
      <c r="F16" s="780"/>
      <c r="G16" s="41">
        <v>345</v>
      </c>
      <c r="H16" s="41">
        <v>259</v>
      </c>
      <c r="I16" s="925">
        <v>257</v>
      </c>
      <c r="J16" s="925"/>
      <c r="K16" s="138"/>
    </row>
    <row r="17" spans="1:11" ht="20.100000000000001" customHeight="1">
      <c r="A17" s="917"/>
      <c r="B17" s="689" t="s">
        <v>96</v>
      </c>
      <c r="C17" s="689" t="s">
        <v>97</v>
      </c>
      <c r="D17" s="38">
        <v>2367</v>
      </c>
      <c r="E17" s="780">
        <v>2437</v>
      </c>
      <c r="F17" s="780"/>
      <c r="G17" s="41">
        <v>2363</v>
      </c>
      <c r="H17" s="41">
        <v>2431</v>
      </c>
      <c r="I17" s="925">
        <v>1691</v>
      </c>
      <c r="J17" s="925"/>
      <c r="K17" s="138"/>
    </row>
    <row r="18" spans="1:11" ht="20.100000000000001" customHeight="1">
      <c r="A18" s="920" t="s">
        <v>99</v>
      </c>
      <c r="B18" s="802" t="s">
        <v>93</v>
      </c>
      <c r="C18" s="802"/>
      <c r="D18" s="38">
        <f>SUM(D19:D20)</f>
        <v>53671098</v>
      </c>
      <c r="E18" s="780">
        <f>SUM(E19:E20)</f>
        <v>59401448</v>
      </c>
      <c r="F18" s="780"/>
      <c r="G18" s="41">
        <f>SUM(G19:G20)</f>
        <v>59381725</v>
      </c>
      <c r="H18" s="41">
        <f>SUM(H19:H20)</f>
        <v>63499645</v>
      </c>
      <c r="I18" s="925">
        <f>SUM(I19:I20)</f>
        <v>58150659</v>
      </c>
      <c r="J18" s="925"/>
      <c r="K18" s="138"/>
    </row>
    <row r="19" spans="1:11" ht="20.100000000000001" customHeight="1">
      <c r="A19" s="921"/>
      <c r="B19" s="802" t="s">
        <v>100</v>
      </c>
      <c r="C19" s="802"/>
      <c r="D19" s="38">
        <v>43421745</v>
      </c>
      <c r="E19" s="780">
        <v>47368593</v>
      </c>
      <c r="F19" s="780"/>
      <c r="G19" s="41">
        <v>49386754</v>
      </c>
      <c r="H19" s="41">
        <v>53485570</v>
      </c>
      <c r="I19" s="925">
        <v>46751037</v>
      </c>
      <c r="J19" s="925"/>
      <c r="K19" s="138"/>
    </row>
    <row r="20" spans="1:11" ht="20.100000000000001" customHeight="1">
      <c r="A20" s="922"/>
      <c r="B20" s="923" t="s">
        <v>101</v>
      </c>
      <c r="C20" s="923"/>
      <c r="D20" s="43">
        <v>10249353</v>
      </c>
      <c r="E20" s="924">
        <v>12032855</v>
      </c>
      <c r="F20" s="924"/>
      <c r="G20" s="44">
        <v>9994971</v>
      </c>
      <c r="H20" s="44">
        <v>10014075</v>
      </c>
      <c r="I20" s="926">
        <v>11399622</v>
      </c>
      <c r="J20" s="926"/>
      <c r="K20" s="138"/>
    </row>
    <row r="21" spans="1:11" ht="15" customHeight="1">
      <c r="A21" s="16" t="s">
        <v>102</v>
      </c>
      <c r="J21" s="4" t="s">
        <v>103</v>
      </c>
    </row>
    <row r="22" spans="1:11" ht="15" customHeight="1">
      <c r="J22" s="4"/>
    </row>
    <row r="23" spans="1:11" ht="15" customHeight="1">
      <c r="A23" s="16" t="s">
        <v>104</v>
      </c>
    </row>
    <row r="24" spans="1:11" ht="15" customHeight="1">
      <c r="J24" s="4" t="s">
        <v>86</v>
      </c>
    </row>
    <row r="25" spans="1:11" ht="24.95" customHeight="1">
      <c r="A25" s="45"/>
      <c r="B25" s="46"/>
      <c r="C25" s="835" t="s">
        <v>105</v>
      </c>
      <c r="D25" s="835"/>
      <c r="E25" s="835"/>
      <c r="F25" s="835"/>
      <c r="G25" s="916" t="s">
        <v>106</v>
      </c>
      <c r="H25" s="916"/>
      <c r="I25" s="916"/>
      <c r="J25" s="916"/>
      <c r="K25" s="138"/>
    </row>
    <row r="26" spans="1:11" ht="24.95" customHeight="1">
      <c r="A26" s="919" t="s">
        <v>107</v>
      </c>
      <c r="B26" s="919"/>
      <c r="C26" s="776" t="s">
        <v>108</v>
      </c>
      <c r="D26" s="47" t="s">
        <v>109</v>
      </c>
      <c r="E26" s="802" t="s">
        <v>110</v>
      </c>
      <c r="F26" s="802"/>
      <c r="G26" s="802" t="s">
        <v>108</v>
      </c>
      <c r="H26" s="48" t="s">
        <v>109</v>
      </c>
      <c r="I26" s="811" t="s">
        <v>111</v>
      </c>
      <c r="J26" s="811"/>
      <c r="K26" s="138"/>
    </row>
    <row r="27" spans="1:11" ht="24.95" customHeight="1">
      <c r="A27" s="33"/>
      <c r="B27" s="49"/>
      <c r="C27" s="776"/>
      <c r="D27" s="694" t="s">
        <v>112</v>
      </c>
      <c r="E27" s="50" t="s">
        <v>292</v>
      </c>
      <c r="F27" s="40" t="s">
        <v>113</v>
      </c>
      <c r="G27" s="802"/>
      <c r="H27" s="48" t="s">
        <v>112</v>
      </c>
      <c r="I27" s="50" t="s">
        <v>114</v>
      </c>
      <c r="J27" s="687" t="s">
        <v>113</v>
      </c>
      <c r="K27" s="138"/>
    </row>
    <row r="28" spans="1:11" ht="20.100000000000001" customHeight="1">
      <c r="A28" s="917" t="s">
        <v>92</v>
      </c>
      <c r="B28" s="40" t="s">
        <v>115</v>
      </c>
      <c r="C28" s="51">
        <f>SUM(C30:C31)</f>
        <v>20123</v>
      </c>
      <c r="D28" s="52">
        <f>SUM(D30:D31)</f>
        <v>100</v>
      </c>
      <c r="E28" s="53">
        <v>-0.9</v>
      </c>
      <c r="F28" s="53">
        <f>E28/5</f>
        <v>-0.18</v>
      </c>
      <c r="G28" s="54">
        <f>SUM(G30:G31)</f>
        <v>17926</v>
      </c>
      <c r="H28" s="52">
        <f>SUM(H30:H31)</f>
        <v>99.999999999999986</v>
      </c>
      <c r="I28" s="53">
        <f>-G28/C28</f>
        <v>-0.89082144809422059</v>
      </c>
      <c r="J28" s="55">
        <f>I28/2</f>
        <v>-0.4454107240471103</v>
      </c>
      <c r="K28" s="138"/>
    </row>
    <row r="29" spans="1:11" ht="20.100000000000001" customHeight="1">
      <c r="A29" s="917"/>
      <c r="B29" s="42"/>
      <c r="C29" s="56"/>
      <c r="D29" s="57"/>
      <c r="E29" s="58"/>
      <c r="F29" s="58"/>
      <c r="G29" s="59"/>
      <c r="H29" s="57"/>
      <c r="I29" s="58"/>
      <c r="J29" s="60"/>
      <c r="K29" s="138"/>
    </row>
    <row r="30" spans="1:11" ht="20.100000000000001" customHeight="1">
      <c r="A30" s="917"/>
      <c r="B30" s="42" t="s">
        <v>95</v>
      </c>
      <c r="C30" s="56">
        <v>3289</v>
      </c>
      <c r="D30" s="57">
        <f>100/C28*C30</f>
        <v>16.344481439149231</v>
      </c>
      <c r="E30" s="58">
        <v>-1</v>
      </c>
      <c r="F30" s="58">
        <f>E30/5</f>
        <v>-0.2</v>
      </c>
      <c r="G30" s="59">
        <v>2956</v>
      </c>
      <c r="H30" s="57">
        <f>100/G28*G30</f>
        <v>16.490014504072295</v>
      </c>
      <c r="I30" s="58">
        <f>-G30/C30</f>
        <v>-0.89875342049255091</v>
      </c>
      <c r="J30" s="60">
        <f>I30/2</f>
        <v>-0.44937671024627546</v>
      </c>
      <c r="K30" s="138"/>
    </row>
    <row r="31" spans="1:11" ht="20.100000000000001" customHeight="1">
      <c r="A31" s="917"/>
      <c r="B31" s="689" t="s">
        <v>97</v>
      </c>
      <c r="C31" s="56">
        <v>16834</v>
      </c>
      <c r="D31" s="57">
        <f>100/C28*C31</f>
        <v>83.655518560850766</v>
      </c>
      <c r="E31" s="58">
        <v>-0.9</v>
      </c>
      <c r="F31" s="58">
        <f>E31/5</f>
        <v>-0.18</v>
      </c>
      <c r="G31" s="59">
        <v>14970</v>
      </c>
      <c r="H31" s="57">
        <f>100/G28*G31</f>
        <v>83.509985495927694</v>
      </c>
      <c r="I31" s="58">
        <f>-G31/C31</f>
        <v>-0.88927171201140554</v>
      </c>
      <c r="J31" s="60">
        <f>I31/2</f>
        <v>-0.44463585600570277</v>
      </c>
      <c r="K31" s="138"/>
    </row>
    <row r="32" spans="1:11" ht="20.100000000000001" customHeight="1">
      <c r="A32" s="917" t="s">
        <v>17</v>
      </c>
      <c r="B32" s="42" t="s">
        <v>115</v>
      </c>
      <c r="C32" s="56">
        <f>SUM(C34:C35)</f>
        <v>108486</v>
      </c>
      <c r="D32" s="57">
        <f>SUM(D34:D35)</f>
        <v>100.00000000000001</v>
      </c>
      <c r="E32" s="58">
        <v>1.1000000000000001</v>
      </c>
      <c r="F32" s="58">
        <f>E32/5</f>
        <v>0.22000000000000003</v>
      </c>
      <c r="G32" s="59">
        <f>SUM(G34:G35)</f>
        <v>107623</v>
      </c>
      <c r="H32" s="57">
        <f>SUM(H34:H35)</f>
        <v>100</v>
      </c>
      <c r="I32" s="58">
        <f>G32/C32</f>
        <v>0.99204505650498687</v>
      </c>
      <c r="J32" s="60">
        <f>I32/2</f>
        <v>0.49602252825249343</v>
      </c>
      <c r="K32" s="138"/>
    </row>
    <row r="33" spans="1:11" ht="20.100000000000001" customHeight="1">
      <c r="A33" s="917"/>
      <c r="B33" s="42"/>
      <c r="C33" s="56"/>
      <c r="D33" s="57"/>
      <c r="E33" s="58"/>
      <c r="F33" s="58"/>
      <c r="G33" s="59"/>
      <c r="H33" s="57"/>
      <c r="I33" s="58"/>
      <c r="J33" s="60"/>
      <c r="K33" s="138"/>
    </row>
    <row r="34" spans="1:11" ht="20.100000000000001" customHeight="1">
      <c r="A34" s="917"/>
      <c r="B34" s="42" t="s">
        <v>95</v>
      </c>
      <c r="C34" s="56">
        <v>29702</v>
      </c>
      <c r="D34" s="57">
        <f>100/C32*C34</f>
        <v>27.378647936139227</v>
      </c>
      <c r="E34" s="58">
        <v>1.1000000000000001</v>
      </c>
      <c r="F34" s="58">
        <f>E34/5</f>
        <v>0.22000000000000003</v>
      </c>
      <c r="G34" s="59">
        <v>27570</v>
      </c>
      <c r="H34" s="57">
        <f>100/G32*G34</f>
        <v>25.617200784218987</v>
      </c>
      <c r="I34" s="58">
        <f>G34/C34</f>
        <v>0.92822032186384751</v>
      </c>
      <c r="J34" s="60">
        <f>I34/2</f>
        <v>0.46411016093192375</v>
      </c>
      <c r="K34" s="138"/>
    </row>
    <row r="35" spans="1:11" ht="20.100000000000001" customHeight="1">
      <c r="A35" s="917"/>
      <c r="B35" s="689" t="s">
        <v>97</v>
      </c>
      <c r="C35" s="56">
        <v>78784</v>
      </c>
      <c r="D35" s="57">
        <f>100/C32*C35</f>
        <v>72.621352063860783</v>
      </c>
      <c r="E35" s="58">
        <v>1.1000000000000001</v>
      </c>
      <c r="F35" s="58">
        <f>E35/5</f>
        <v>0.22000000000000003</v>
      </c>
      <c r="G35" s="59">
        <v>80053</v>
      </c>
      <c r="H35" s="57">
        <f>100/G32*G35</f>
        <v>74.382799215781006</v>
      </c>
      <c r="I35" s="58">
        <f>G35/C35</f>
        <v>1.0161073314378555</v>
      </c>
      <c r="J35" s="60">
        <f>I35/2</f>
        <v>0.50805366571892774</v>
      </c>
      <c r="K35" s="138"/>
    </row>
    <row r="36" spans="1:11" ht="20.100000000000001" customHeight="1">
      <c r="A36" s="918" t="s">
        <v>99</v>
      </c>
      <c r="B36" s="42" t="s">
        <v>115</v>
      </c>
      <c r="C36" s="56">
        <f>SUM(C38:C39)</f>
        <v>249205672</v>
      </c>
      <c r="D36" s="57">
        <f>SUM(D38:D39)</f>
        <v>100</v>
      </c>
      <c r="E36" s="58">
        <v>-1</v>
      </c>
      <c r="F36" s="58">
        <f>E36/5</f>
        <v>-0.2</v>
      </c>
      <c r="G36" s="59">
        <f>SUM(G38:G39)</f>
        <v>260525200</v>
      </c>
      <c r="H36" s="57">
        <f>SUM(H38:H39)</f>
        <v>100</v>
      </c>
      <c r="I36" s="58">
        <f>-G36/C36</f>
        <v>-1.0454224332422097</v>
      </c>
      <c r="J36" s="60">
        <f>I36/2</f>
        <v>-0.52271121662110487</v>
      </c>
      <c r="K36" s="138"/>
    </row>
    <row r="37" spans="1:11" ht="20.100000000000001" customHeight="1">
      <c r="A37" s="918"/>
      <c r="B37" s="42"/>
      <c r="C37" s="56"/>
      <c r="D37" s="57"/>
      <c r="E37" s="58"/>
      <c r="F37" s="58"/>
      <c r="G37" s="59"/>
      <c r="H37" s="57"/>
      <c r="I37" s="58"/>
      <c r="J37" s="60"/>
      <c r="K37" s="138"/>
    </row>
    <row r="38" spans="1:11" ht="20.100000000000001" customHeight="1">
      <c r="A38" s="918"/>
      <c r="B38" s="42" t="s">
        <v>95</v>
      </c>
      <c r="C38" s="56">
        <v>146382949</v>
      </c>
      <c r="D38" s="57">
        <f>100/C36*C38</f>
        <v>58.73981431690688</v>
      </c>
      <c r="E38" s="58">
        <v>-0.9</v>
      </c>
      <c r="F38" s="58">
        <f>E38/5</f>
        <v>-0.18</v>
      </c>
      <c r="G38" s="59">
        <v>149740900</v>
      </c>
      <c r="H38" s="57">
        <f>100/G36*G38</f>
        <v>57.47655121270418</v>
      </c>
      <c r="I38" s="58">
        <f>-G38/C38</f>
        <v>-1.0229394955009412</v>
      </c>
      <c r="J38" s="60">
        <f>I38/2</f>
        <v>-0.5114697477504706</v>
      </c>
      <c r="K38" s="138"/>
    </row>
    <row r="39" spans="1:11" ht="20.100000000000001" customHeight="1">
      <c r="A39" s="918"/>
      <c r="B39" s="61" t="s">
        <v>97</v>
      </c>
      <c r="C39" s="62">
        <v>102822723</v>
      </c>
      <c r="D39" s="63">
        <f>100/C36*C39</f>
        <v>41.26018568309312</v>
      </c>
      <c r="E39" s="64">
        <v>1.1000000000000001</v>
      </c>
      <c r="F39" s="64">
        <f>E39/5</f>
        <v>0.22000000000000003</v>
      </c>
      <c r="G39" s="65">
        <v>110784300</v>
      </c>
      <c r="H39" s="63">
        <f>100/G36*G39</f>
        <v>42.523448787295813</v>
      </c>
      <c r="I39" s="64">
        <f>G39/C39</f>
        <v>1.0774301318590833</v>
      </c>
      <c r="J39" s="66">
        <f>I39/2</f>
        <v>0.53871506592954166</v>
      </c>
      <c r="K39" s="138"/>
    </row>
    <row r="40" spans="1:11" ht="15" customHeight="1">
      <c r="J40" s="4" t="s">
        <v>103</v>
      </c>
    </row>
  </sheetData>
  <sheetProtection selectLockedCells="1" selectUnlockedCells="1"/>
  <mergeCells count="50">
    <mergeCell ref="A8:A12"/>
    <mergeCell ref="B8:C8"/>
    <mergeCell ref="E11:F11"/>
    <mergeCell ref="I11:J11"/>
    <mergeCell ref="E8:F8"/>
    <mergeCell ref="I8:J8"/>
    <mergeCell ref="E9:F9"/>
    <mergeCell ref="I9:J9"/>
    <mergeCell ref="C1:J1"/>
    <mergeCell ref="A4:J4"/>
    <mergeCell ref="H6:J6"/>
    <mergeCell ref="A7:C7"/>
    <mergeCell ref="E7:F7"/>
    <mergeCell ref="I7:J7"/>
    <mergeCell ref="E14:F14"/>
    <mergeCell ref="E10:F10"/>
    <mergeCell ref="I10:J10"/>
    <mergeCell ref="I20:J20"/>
    <mergeCell ref="I18:J18"/>
    <mergeCell ref="E19:F19"/>
    <mergeCell ref="I14:J14"/>
    <mergeCell ref="I15:J15"/>
    <mergeCell ref="E17:F17"/>
    <mergeCell ref="I17:J17"/>
    <mergeCell ref="I19:J19"/>
    <mergeCell ref="I13:J13"/>
    <mergeCell ref="I16:J16"/>
    <mergeCell ref="E12:F12"/>
    <mergeCell ref="I12:J12"/>
    <mergeCell ref="A36:A39"/>
    <mergeCell ref="A26:B26"/>
    <mergeCell ref="C26:C27"/>
    <mergeCell ref="A13:A17"/>
    <mergeCell ref="B13:C13"/>
    <mergeCell ref="C25:F25"/>
    <mergeCell ref="A32:A35"/>
    <mergeCell ref="A18:A20"/>
    <mergeCell ref="E15:F15"/>
    <mergeCell ref="B18:C18"/>
    <mergeCell ref="E18:F18"/>
    <mergeCell ref="E13:F13"/>
    <mergeCell ref="E16:F16"/>
    <mergeCell ref="B19:C19"/>
    <mergeCell ref="B20:C20"/>
    <mergeCell ref="E20:F20"/>
    <mergeCell ref="G25:J25"/>
    <mergeCell ref="I26:J26"/>
    <mergeCell ref="A28:A31"/>
    <mergeCell ref="E26:F26"/>
    <mergeCell ref="G26:G27"/>
  </mergeCells>
  <phoneticPr fontId="18"/>
  <printOptions horizontalCentered="1"/>
  <pageMargins left="0.59055118110236227" right="0.59055118110236227" top="0.59055118110236227" bottom="0.59055118110236227" header="0.39370078740157483" footer="0.39370078740157483"/>
  <pageSetup paperSize="9" firstPageNumber="69" orientation="portrait" useFirstPageNumber="1" horizontalDpi="300" verticalDpi="300" r:id="rId1"/>
  <headerFooter scaleWithDoc="0" alignWithMargins="0">
    <oddHeader>&amp;R事業所</oddHeader>
    <oddFooter>&amp;C&amp;11－&amp;12&amp;P&amp;11－</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S174"/>
  <sheetViews>
    <sheetView view="pageBreakPreview" topLeftCell="A22" zoomScaleNormal="100" zoomScaleSheetLayoutView="100" workbookViewId="0">
      <selection activeCell="I5" sqref="I5"/>
    </sheetView>
  </sheetViews>
  <sheetFormatPr defaultRowHeight="17.100000000000001" customHeight="1"/>
  <cols>
    <col min="1" max="1" width="0.85546875" style="26" customWidth="1"/>
    <col min="2" max="2" width="2.42578125" style="26" customWidth="1"/>
    <col min="3" max="3" width="39.85546875" style="26" customWidth="1"/>
    <col min="4" max="6" width="9.5703125" style="26" customWidth="1"/>
    <col min="7" max="7" width="14.42578125" style="26" customWidth="1"/>
    <col min="8" max="8" width="11" style="26" customWidth="1"/>
    <col min="9" max="9" width="17.7109375" style="26" customWidth="1"/>
    <col min="10" max="10" width="1.140625" style="26" customWidth="1"/>
    <col min="11" max="12" width="13.140625" style="26" customWidth="1"/>
    <col min="13" max="13" width="13.7109375" style="26" customWidth="1"/>
    <col min="14" max="14" width="11" style="26" customWidth="1"/>
    <col min="15" max="15" width="13.7109375" style="26" customWidth="1"/>
    <col min="16" max="16" width="10.28515625" style="26" customWidth="1"/>
    <col min="17" max="17" width="13.7109375" style="26" customWidth="1"/>
    <col min="18" max="18" width="10.85546875" style="26" customWidth="1"/>
    <col min="19" max="19" width="16.42578125" style="26" customWidth="1"/>
    <col min="20" max="20" width="9.140625" style="26"/>
    <col min="21" max="21" width="5.5703125" style="26" customWidth="1"/>
    <col min="22" max="16384" width="9.140625" style="26"/>
  </cols>
  <sheetData>
    <row r="1" spans="1:19" ht="5.0999999999999996" customHeight="1">
      <c r="A1" s="67"/>
      <c r="B1" s="67"/>
      <c r="D1" s="16"/>
      <c r="E1" s="16"/>
      <c r="F1" s="16"/>
      <c r="G1" s="16"/>
      <c r="H1" s="16"/>
      <c r="I1" s="16"/>
      <c r="J1" s="16"/>
      <c r="K1" s="16" t="s">
        <v>116</v>
      </c>
      <c r="L1" s="16"/>
      <c r="M1" s="16"/>
      <c r="N1" s="16"/>
      <c r="O1" s="16"/>
      <c r="Q1" s="16"/>
      <c r="R1" s="16"/>
      <c r="S1" s="68"/>
    </row>
    <row r="2" spans="1:19" ht="15" customHeight="1" thickBot="1">
      <c r="A2" s="69" t="s">
        <v>479</v>
      </c>
      <c r="B2" s="16"/>
      <c r="D2" s="16"/>
      <c r="E2" s="16"/>
      <c r="F2" s="16"/>
      <c r="G2" s="16"/>
      <c r="H2" s="16"/>
      <c r="I2" s="16"/>
      <c r="J2" s="16"/>
      <c r="K2" s="16"/>
      <c r="L2" s="16"/>
      <c r="M2" s="16"/>
      <c r="N2" s="16"/>
      <c r="O2" s="16"/>
      <c r="Q2" s="16"/>
      <c r="R2" s="16"/>
      <c r="S2" s="70" t="s">
        <v>118</v>
      </c>
    </row>
    <row r="3" spans="1:19" s="572" customFormat="1" ht="13.5" customHeight="1" thickBot="1">
      <c r="A3" s="833" t="s">
        <v>119</v>
      </c>
      <c r="B3" s="833"/>
      <c r="C3" s="833"/>
      <c r="D3" s="834" t="s">
        <v>120</v>
      </c>
      <c r="E3" s="942" t="s">
        <v>121</v>
      </c>
      <c r="F3" s="942"/>
      <c r="G3" s="952" t="s">
        <v>122</v>
      </c>
      <c r="H3" s="952"/>
      <c r="I3" s="952"/>
      <c r="J3" s="571"/>
      <c r="K3" s="942" t="s">
        <v>123</v>
      </c>
      <c r="L3" s="942"/>
      <c r="M3" s="942" t="s">
        <v>124</v>
      </c>
      <c r="N3" s="942"/>
      <c r="O3" s="942" t="s">
        <v>125</v>
      </c>
      <c r="P3" s="942"/>
      <c r="Q3" s="949" t="s">
        <v>126</v>
      </c>
      <c r="R3" s="949"/>
      <c r="S3" s="950" t="s">
        <v>127</v>
      </c>
    </row>
    <row r="4" spans="1:19" ht="13.5" customHeight="1" thickBot="1">
      <c r="A4" s="833"/>
      <c r="B4" s="833"/>
      <c r="C4" s="833"/>
      <c r="D4" s="834"/>
      <c r="E4" s="942"/>
      <c r="F4" s="942"/>
      <c r="G4" s="952"/>
      <c r="H4" s="952"/>
      <c r="I4" s="952"/>
      <c r="J4" s="49"/>
      <c r="K4" s="942"/>
      <c r="L4" s="942"/>
      <c r="M4" s="942"/>
      <c r="N4" s="942"/>
      <c r="O4" s="942"/>
      <c r="P4" s="942"/>
      <c r="Q4" s="949"/>
      <c r="R4" s="949"/>
      <c r="S4" s="950"/>
    </row>
    <row r="5" spans="1:19" ht="39.75" customHeight="1">
      <c r="A5" s="833"/>
      <c r="B5" s="833"/>
      <c r="C5" s="833"/>
      <c r="D5" s="834"/>
      <c r="E5" s="573"/>
      <c r="F5" s="685" t="s">
        <v>128</v>
      </c>
      <c r="G5" s="139"/>
      <c r="H5" s="685" t="s">
        <v>128</v>
      </c>
      <c r="I5" s="209" t="s">
        <v>480</v>
      </c>
      <c r="J5" s="49"/>
      <c r="K5" s="574"/>
      <c r="L5" s="685" t="s">
        <v>128</v>
      </c>
      <c r="M5" s="575"/>
      <c r="N5" s="685" t="s">
        <v>128</v>
      </c>
      <c r="O5" s="689"/>
      <c r="P5" s="685" t="s">
        <v>128</v>
      </c>
      <c r="Q5" s="689"/>
      <c r="R5" s="685" t="s">
        <v>129</v>
      </c>
      <c r="S5" s="950"/>
    </row>
    <row r="6" spans="1:19" s="572" customFormat="1" ht="20.100000000000001" customHeight="1">
      <c r="A6" s="576"/>
      <c r="B6" s="937" t="s">
        <v>56</v>
      </c>
      <c r="C6" s="937"/>
      <c r="D6" s="71">
        <f>D8+D16</f>
        <v>1231</v>
      </c>
      <c r="E6" s="72">
        <f>E8+E16</f>
        <v>14132</v>
      </c>
      <c r="F6" s="73">
        <f>E6/D6</f>
        <v>11.480097481722177</v>
      </c>
      <c r="G6" s="72">
        <v>58150659</v>
      </c>
      <c r="H6" s="74">
        <f>G6/D6</f>
        <v>47238.553208773352</v>
      </c>
      <c r="I6" s="75">
        <v>4590</v>
      </c>
      <c r="J6" s="76">
        <f>J8+J16</f>
        <v>0</v>
      </c>
      <c r="K6" s="77">
        <v>2095441</v>
      </c>
      <c r="L6" s="78">
        <f>K6/D6</f>
        <v>1702.2266450040618</v>
      </c>
      <c r="M6" s="78">
        <v>4270877</v>
      </c>
      <c r="N6" s="77">
        <f>M6/D6</f>
        <v>3469.4370430544272</v>
      </c>
      <c r="O6" s="210">
        <v>98168</v>
      </c>
      <c r="P6" s="211">
        <f>O6/D6</f>
        <v>79.746547522339554</v>
      </c>
      <c r="Q6" s="78">
        <f>Q8+Q16</f>
        <v>400</v>
      </c>
      <c r="R6" s="77">
        <f>R8+R16</f>
        <v>4279</v>
      </c>
      <c r="S6" s="79">
        <f>S8+S16</f>
        <v>41015575</v>
      </c>
    </row>
    <row r="7" spans="1:19" ht="12" customHeight="1">
      <c r="A7" s="126"/>
      <c r="B7" s="699"/>
      <c r="C7" s="205"/>
      <c r="D7" s="80"/>
      <c r="E7" s="81"/>
      <c r="F7" s="82"/>
      <c r="G7" s="81"/>
      <c r="H7" s="81"/>
      <c r="I7" s="83"/>
      <c r="J7" s="59"/>
      <c r="K7" s="84"/>
      <c r="L7" s="84"/>
      <c r="M7" s="84"/>
      <c r="N7" s="84"/>
      <c r="O7" s="81"/>
      <c r="P7" s="81"/>
      <c r="Q7" s="84"/>
      <c r="R7" s="84"/>
      <c r="S7" s="85"/>
    </row>
    <row r="8" spans="1:19" ht="20.100000000000001" customHeight="1">
      <c r="A8" s="126"/>
      <c r="B8" s="943" t="s">
        <v>130</v>
      </c>
      <c r="C8" s="943"/>
      <c r="D8" s="86">
        <f>SUM(D9:D14)</f>
        <v>434</v>
      </c>
      <c r="E8" s="87">
        <f>SUM(E9:E14)</f>
        <v>7913</v>
      </c>
      <c r="F8" s="88">
        <f>E8/D8</f>
        <v>18.232718894009217</v>
      </c>
      <c r="G8" s="87">
        <v>46751037</v>
      </c>
      <c r="H8" s="87">
        <f>G8/D8</f>
        <v>107721.28341013825</v>
      </c>
      <c r="I8" s="75">
        <v>6139</v>
      </c>
      <c r="J8" s="89">
        <f>SUM(J9:J14)</f>
        <v>0</v>
      </c>
      <c r="K8" s="90">
        <v>1534359</v>
      </c>
      <c r="L8" s="90">
        <f>K8/D8</f>
        <v>3535.3894009216588</v>
      </c>
      <c r="M8" s="90">
        <v>3432546</v>
      </c>
      <c r="N8" s="90">
        <f>M8/D8</f>
        <v>7909.0921658986172</v>
      </c>
      <c r="O8" s="81"/>
      <c r="P8" s="87"/>
      <c r="Q8" s="90">
        <v>0</v>
      </c>
      <c r="R8" s="90">
        <v>0</v>
      </c>
      <c r="S8" s="91">
        <v>36179834</v>
      </c>
    </row>
    <row r="9" spans="1:19" ht="18" customHeight="1">
      <c r="A9" s="126"/>
      <c r="B9" s="699"/>
      <c r="C9" s="206" t="s">
        <v>131</v>
      </c>
      <c r="D9" s="80">
        <v>1</v>
      </c>
      <c r="E9" s="81">
        <v>1</v>
      </c>
      <c r="F9" s="92">
        <f t="shared" ref="F9:F14" si="0">E9/D9</f>
        <v>1</v>
      </c>
      <c r="G9" s="81" t="s">
        <v>132</v>
      </c>
      <c r="H9" s="81" t="s">
        <v>132</v>
      </c>
      <c r="I9" s="93" t="s">
        <v>132</v>
      </c>
      <c r="J9" s="59"/>
      <c r="K9" s="92" t="s">
        <v>132</v>
      </c>
      <c r="L9" s="92" t="s">
        <v>132</v>
      </c>
      <c r="M9" s="84" t="s">
        <v>132</v>
      </c>
      <c r="N9" s="84" t="s">
        <v>132</v>
      </c>
      <c r="O9" s="81"/>
      <c r="P9" s="81"/>
      <c r="Q9" s="84">
        <v>0</v>
      </c>
      <c r="R9" s="90">
        <v>0</v>
      </c>
      <c r="S9" s="85" t="s">
        <v>132</v>
      </c>
    </row>
    <row r="10" spans="1:19" ht="18" customHeight="1">
      <c r="A10" s="126"/>
      <c r="B10" s="699"/>
      <c r="C10" s="206" t="s">
        <v>133</v>
      </c>
      <c r="D10" s="80">
        <v>12</v>
      </c>
      <c r="E10" s="81">
        <v>49</v>
      </c>
      <c r="F10" s="92">
        <f t="shared" si="0"/>
        <v>4.083333333333333</v>
      </c>
      <c r="G10" s="81" t="s">
        <v>132</v>
      </c>
      <c r="H10" s="81" t="s">
        <v>132</v>
      </c>
      <c r="I10" s="93" t="s">
        <v>132</v>
      </c>
      <c r="J10" s="59"/>
      <c r="K10" s="92" t="s">
        <v>132</v>
      </c>
      <c r="L10" s="92" t="s">
        <v>132</v>
      </c>
      <c r="M10" s="84" t="s">
        <v>132</v>
      </c>
      <c r="N10" s="84" t="s">
        <v>132</v>
      </c>
      <c r="O10" s="946" t="s">
        <v>481</v>
      </c>
      <c r="P10" s="946"/>
      <c r="Q10" s="84">
        <v>0</v>
      </c>
      <c r="R10" s="90">
        <v>0</v>
      </c>
      <c r="S10" s="85" t="s">
        <v>132</v>
      </c>
    </row>
    <row r="11" spans="1:19" ht="18" customHeight="1">
      <c r="A11" s="126"/>
      <c r="B11" s="699"/>
      <c r="C11" s="206" t="s">
        <v>134</v>
      </c>
      <c r="D11" s="80">
        <v>134</v>
      </c>
      <c r="E11" s="81">
        <v>3506</v>
      </c>
      <c r="F11" s="82">
        <f t="shared" si="0"/>
        <v>26.164179104477611</v>
      </c>
      <c r="G11" s="81">
        <v>21003117</v>
      </c>
      <c r="H11" s="81">
        <f>G11/D11</f>
        <v>156739.6791044776</v>
      </c>
      <c r="I11" s="94">
        <v>6445</v>
      </c>
      <c r="J11" s="59"/>
      <c r="K11" s="84">
        <v>620502</v>
      </c>
      <c r="L11" s="84">
        <f>K11/D11</f>
        <v>4630.6119402985078</v>
      </c>
      <c r="M11" s="84">
        <v>954454</v>
      </c>
      <c r="N11" s="84">
        <f>M11/D11</f>
        <v>7122.7910447761196</v>
      </c>
      <c r="O11" s="95"/>
      <c r="P11" s="81"/>
      <c r="Q11" s="84">
        <v>0</v>
      </c>
      <c r="R11" s="90">
        <v>0</v>
      </c>
      <c r="S11" s="85">
        <v>15089186</v>
      </c>
    </row>
    <row r="12" spans="1:19" ht="18" customHeight="1">
      <c r="A12" s="126"/>
      <c r="B12" s="699"/>
      <c r="C12" s="206" t="s">
        <v>135</v>
      </c>
      <c r="D12" s="80">
        <v>66</v>
      </c>
      <c r="E12" s="81">
        <v>1142</v>
      </c>
      <c r="F12" s="82">
        <f t="shared" si="0"/>
        <v>17.303030303030305</v>
      </c>
      <c r="G12" s="81">
        <v>8510528</v>
      </c>
      <c r="H12" s="81">
        <f>G12/D12</f>
        <v>128947.39393939394</v>
      </c>
      <c r="I12" s="94">
        <v>7545</v>
      </c>
      <c r="J12" s="59"/>
      <c r="K12" s="84">
        <v>347157</v>
      </c>
      <c r="L12" s="84">
        <f>K12/D12</f>
        <v>5259.954545454545</v>
      </c>
      <c r="M12" s="84">
        <v>629405</v>
      </c>
      <c r="N12" s="84">
        <f>M12/D12</f>
        <v>9536.439393939394</v>
      </c>
      <c r="O12" s="946" t="s">
        <v>482</v>
      </c>
      <c r="P12" s="946"/>
      <c r="Q12" s="84">
        <v>0</v>
      </c>
      <c r="R12" s="90">
        <v>0</v>
      </c>
      <c r="S12" s="85">
        <v>10213861</v>
      </c>
    </row>
    <row r="13" spans="1:19" ht="18" customHeight="1">
      <c r="A13" s="126"/>
      <c r="B13" s="699"/>
      <c r="C13" s="206" t="s">
        <v>136</v>
      </c>
      <c r="D13" s="80">
        <v>131</v>
      </c>
      <c r="E13" s="81">
        <v>1707</v>
      </c>
      <c r="F13" s="82">
        <f t="shared" si="0"/>
        <v>13.030534351145038</v>
      </c>
      <c r="G13" s="81">
        <v>7284795</v>
      </c>
      <c r="H13" s="81">
        <f>G13/D13</f>
        <v>55609.122137404578</v>
      </c>
      <c r="I13" s="94">
        <v>4305</v>
      </c>
      <c r="J13" s="59"/>
      <c r="K13" s="84">
        <v>238327</v>
      </c>
      <c r="L13" s="84">
        <f>K13/D13</f>
        <v>1819.2900763358778</v>
      </c>
      <c r="M13" s="84">
        <v>353490</v>
      </c>
      <c r="N13" s="84">
        <f>M13/D13</f>
        <v>2698.3969465648856</v>
      </c>
      <c r="O13" s="95"/>
      <c r="P13" s="81"/>
      <c r="Q13" s="84">
        <v>0</v>
      </c>
      <c r="R13" s="90">
        <v>0</v>
      </c>
      <c r="S13" s="85">
        <v>4276941</v>
      </c>
    </row>
    <row r="14" spans="1:19" ht="18" customHeight="1">
      <c r="A14" s="126"/>
      <c r="B14" s="699"/>
      <c r="C14" s="206" t="s">
        <v>137</v>
      </c>
      <c r="D14" s="80">
        <v>90</v>
      </c>
      <c r="E14" s="81">
        <v>1508</v>
      </c>
      <c r="F14" s="82">
        <f t="shared" si="0"/>
        <v>16.755555555555556</v>
      </c>
      <c r="G14" s="81">
        <v>9849721</v>
      </c>
      <c r="H14" s="81">
        <v>109441</v>
      </c>
      <c r="I14" s="94">
        <v>6619</v>
      </c>
      <c r="J14" s="59"/>
      <c r="K14" s="84">
        <v>319038</v>
      </c>
      <c r="L14" s="84">
        <f>K14/D14</f>
        <v>3544.8666666666668</v>
      </c>
      <c r="M14" s="84">
        <v>1483775</v>
      </c>
      <c r="N14" s="84">
        <f>M14/D14</f>
        <v>16486.388888888891</v>
      </c>
      <c r="O14" s="81"/>
      <c r="P14" s="81"/>
      <c r="Q14" s="84">
        <v>0</v>
      </c>
      <c r="R14" s="90">
        <v>0</v>
      </c>
      <c r="S14" s="85">
        <v>6556746</v>
      </c>
    </row>
    <row r="15" spans="1:19" ht="12" customHeight="1">
      <c r="A15" s="126"/>
      <c r="B15" s="699"/>
      <c r="C15" s="206"/>
      <c r="D15" s="80"/>
      <c r="E15" s="668"/>
      <c r="F15" s="82"/>
      <c r="G15" s="81"/>
      <c r="H15" s="81"/>
      <c r="I15" s="97"/>
      <c r="J15" s="59"/>
      <c r="K15" s="84"/>
      <c r="L15" s="84"/>
      <c r="M15" s="84"/>
      <c r="N15" s="84"/>
      <c r="O15" s="81"/>
      <c r="P15" s="81"/>
      <c r="Q15" s="81"/>
      <c r="R15" s="81"/>
      <c r="S15" s="98"/>
    </row>
    <row r="16" spans="1:19" ht="18" customHeight="1">
      <c r="A16" s="126"/>
      <c r="B16" s="943" t="s">
        <v>138</v>
      </c>
      <c r="C16" s="943"/>
      <c r="D16" s="86">
        <f>SUM(D17:D22)</f>
        <v>797</v>
      </c>
      <c r="E16" s="87">
        <f>SUM(E17:E22)</f>
        <v>6219</v>
      </c>
      <c r="F16" s="88">
        <f>E16/D16</f>
        <v>7.8030112923462989</v>
      </c>
      <c r="G16" s="87">
        <v>11399622</v>
      </c>
      <c r="H16" s="87">
        <f t="shared" ref="H16:H22" si="1">G16/D16</f>
        <v>14303.164366373901</v>
      </c>
      <c r="I16" s="99">
        <v>2256</v>
      </c>
      <c r="J16" s="89">
        <f>SUM(J17:J22)</f>
        <v>0</v>
      </c>
      <c r="K16" s="90">
        <v>561082</v>
      </c>
      <c r="L16" s="90">
        <f t="shared" ref="L16:L22" si="2">K16/D16</f>
        <v>703.99247176913423</v>
      </c>
      <c r="M16" s="90">
        <v>838331</v>
      </c>
      <c r="N16" s="90">
        <f t="shared" ref="N16:N22" si="3">M16/D16</f>
        <v>1051.8582183186952</v>
      </c>
      <c r="O16" s="90">
        <v>98168</v>
      </c>
      <c r="P16" s="100">
        <f t="shared" ref="P16:P22" si="4">O16/D16</f>
        <v>123.17189460476789</v>
      </c>
      <c r="Q16" s="90">
        <v>400</v>
      </c>
      <c r="R16" s="90">
        <v>4279</v>
      </c>
      <c r="S16" s="91">
        <v>4835741</v>
      </c>
    </row>
    <row r="17" spans="1:19" ht="18" customHeight="1">
      <c r="A17" s="126"/>
      <c r="B17" s="699"/>
      <c r="C17" s="206" t="s">
        <v>139</v>
      </c>
      <c r="D17" s="80">
        <v>1</v>
      </c>
      <c r="E17" s="81">
        <v>3</v>
      </c>
      <c r="F17" s="82">
        <f t="shared" ref="F17:F22" si="5">E17/D17</f>
        <v>3</v>
      </c>
      <c r="G17" s="81" t="s">
        <v>132</v>
      </c>
      <c r="H17" s="81" t="s">
        <v>132</v>
      </c>
      <c r="I17" s="101" t="s">
        <v>132</v>
      </c>
      <c r="J17" s="59"/>
      <c r="K17" s="84" t="s">
        <v>132</v>
      </c>
      <c r="L17" s="84" t="s">
        <v>132</v>
      </c>
      <c r="M17" s="84" t="s">
        <v>132</v>
      </c>
      <c r="N17" s="84" t="s">
        <v>132</v>
      </c>
      <c r="O17" s="84" t="s">
        <v>132</v>
      </c>
      <c r="P17" s="102" t="s">
        <v>132</v>
      </c>
      <c r="Q17" s="84" t="s">
        <v>132</v>
      </c>
      <c r="R17" s="84" t="s">
        <v>132</v>
      </c>
      <c r="S17" s="85" t="s">
        <v>132</v>
      </c>
    </row>
    <row r="18" spans="1:19" ht="18" customHeight="1">
      <c r="A18" s="126"/>
      <c r="B18" s="699"/>
      <c r="C18" s="206" t="s">
        <v>140</v>
      </c>
      <c r="D18" s="80">
        <v>69</v>
      </c>
      <c r="E18" s="81">
        <v>207</v>
      </c>
      <c r="F18" s="82">
        <f t="shared" si="5"/>
        <v>3</v>
      </c>
      <c r="G18" s="81" t="s">
        <v>132</v>
      </c>
      <c r="H18" s="81" t="s">
        <v>132</v>
      </c>
      <c r="I18" s="101" t="s">
        <v>132</v>
      </c>
      <c r="J18" s="59"/>
      <c r="K18" s="84" t="s">
        <v>132</v>
      </c>
      <c r="L18" s="84" t="s">
        <v>132</v>
      </c>
      <c r="M18" s="84" t="s">
        <v>132</v>
      </c>
      <c r="N18" s="84" t="s">
        <v>132</v>
      </c>
      <c r="O18" s="84" t="s">
        <v>132</v>
      </c>
      <c r="P18" s="102" t="s">
        <v>132</v>
      </c>
      <c r="Q18" s="84" t="s">
        <v>132</v>
      </c>
      <c r="R18" s="84" t="s">
        <v>132</v>
      </c>
      <c r="S18" s="85" t="s">
        <v>132</v>
      </c>
    </row>
    <row r="19" spans="1:19" ht="18" customHeight="1">
      <c r="A19" s="126"/>
      <c r="B19" s="699"/>
      <c r="C19" s="206" t="s">
        <v>141</v>
      </c>
      <c r="D19" s="80">
        <v>310</v>
      </c>
      <c r="E19" s="81">
        <v>2776</v>
      </c>
      <c r="F19" s="82">
        <f t="shared" si="5"/>
        <v>8.9548387096774196</v>
      </c>
      <c r="G19" s="81">
        <v>3907468</v>
      </c>
      <c r="H19" s="81">
        <f t="shared" si="1"/>
        <v>12604.735483870967</v>
      </c>
      <c r="I19" s="97">
        <v>1913</v>
      </c>
      <c r="J19" s="59"/>
      <c r="K19" s="84">
        <v>72992</v>
      </c>
      <c r="L19" s="84">
        <f t="shared" si="2"/>
        <v>235.45806451612904</v>
      </c>
      <c r="M19" s="84">
        <v>141829</v>
      </c>
      <c r="N19" s="84">
        <f t="shared" si="3"/>
        <v>457.51290322580644</v>
      </c>
      <c r="O19" s="84">
        <v>36409</v>
      </c>
      <c r="P19" s="102">
        <f t="shared" si="4"/>
        <v>117.4483870967742</v>
      </c>
      <c r="Q19" s="84">
        <v>132</v>
      </c>
      <c r="R19" s="84">
        <v>2165</v>
      </c>
      <c r="S19" s="85">
        <v>441622</v>
      </c>
    </row>
    <row r="20" spans="1:19" ht="18" customHeight="1">
      <c r="A20" s="126"/>
      <c r="B20" s="699"/>
      <c r="C20" s="206" t="s">
        <v>142</v>
      </c>
      <c r="D20" s="80">
        <v>72</v>
      </c>
      <c r="E20" s="81">
        <v>1092</v>
      </c>
      <c r="F20" s="82">
        <f t="shared" si="5"/>
        <v>15.166666666666666</v>
      </c>
      <c r="G20" s="81">
        <v>3533570</v>
      </c>
      <c r="H20" s="81">
        <f t="shared" si="1"/>
        <v>49077.361111111109</v>
      </c>
      <c r="I20" s="97">
        <v>3266</v>
      </c>
      <c r="J20" s="59"/>
      <c r="K20" s="84">
        <v>416293</v>
      </c>
      <c r="L20" s="84">
        <f t="shared" si="2"/>
        <v>5781.8472222222226</v>
      </c>
      <c r="M20" s="84">
        <v>295689</v>
      </c>
      <c r="N20" s="84">
        <f t="shared" si="3"/>
        <v>4106.791666666667</v>
      </c>
      <c r="O20" s="84">
        <v>6261</v>
      </c>
      <c r="P20" s="102">
        <f t="shared" si="4"/>
        <v>86.958333333333329</v>
      </c>
      <c r="Q20" s="84">
        <v>58</v>
      </c>
      <c r="R20" s="84">
        <v>551</v>
      </c>
      <c r="S20" s="85">
        <v>3350852</v>
      </c>
    </row>
    <row r="21" spans="1:19" ht="18" customHeight="1">
      <c r="A21" s="126"/>
      <c r="B21" s="699"/>
      <c r="C21" s="205" t="s">
        <v>143</v>
      </c>
      <c r="D21" s="80">
        <v>76</v>
      </c>
      <c r="E21" s="81">
        <v>388</v>
      </c>
      <c r="F21" s="82">
        <f t="shared" si="5"/>
        <v>5.1052631578947372</v>
      </c>
      <c r="G21" s="81">
        <v>655851</v>
      </c>
      <c r="H21" s="81">
        <f t="shared" si="1"/>
        <v>8629.6184210526317</v>
      </c>
      <c r="I21" s="97">
        <v>1832</v>
      </c>
      <c r="J21" s="59"/>
      <c r="K21" s="84">
        <v>25918</v>
      </c>
      <c r="L21" s="84">
        <f t="shared" si="2"/>
        <v>341.0263157894737</v>
      </c>
      <c r="M21" s="84">
        <v>92499</v>
      </c>
      <c r="N21" s="84">
        <f t="shared" si="3"/>
        <v>1217.0921052631579</v>
      </c>
      <c r="O21" s="84">
        <v>12741</v>
      </c>
      <c r="P21" s="102">
        <f t="shared" si="4"/>
        <v>167.64473684210526</v>
      </c>
      <c r="Q21" s="84">
        <v>46</v>
      </c>
      <c r="R21" s="84">
        <v>234</v>
      </c>
      <c r="S21" s="85">
        <v>213777</v>
      </c>
    </row>
    <row r="22" spans="1:19" ht="18" customHeight="1" thickBot="1">
      <c r="A22" s="127"/>
      <c r="B22" s="183"/>
      <c r="C22" s="207" t="s">
        <v>144</v>
      </c>
      <c r="D22" s="103">
        <v>269</v>
      </c>
      <c r="E22" s="104">
        <v>1753</v>
      </c>
      <c r="F22" s="105">
        <f t="shared" si="5"/>
        <v>6.5167286245353164</v>
      </c>
      <c r="G22" s="104">
        <v>3056130</v>
      </c>
      <c r="H22" s="104">
        <f t="shared" si="1"/>
        <v>11361.078066914499</v>
      </c>
      <c r="I22" s="106">
        <v>2213</v>
      </c>
      <c r="J22" s="65"/>
      <c r="K22" s="107">
        <v>45811</v>
      </c>
      <c r="L22" s="107">
        <f t="shared" si="2"/>
        <v>170.3011152416357</v>
      </c>
      <c r="M22" s="107">
        <v>265823</v>
      </c>
      <c r="N22" s="107">
        <f t="shared" si="3"/>
        <v>988.18959107806688</v>
      </c>
      <c r="O22" s="107">
        <v>36022</v>
      </c>
      <c r="P22" s="108">
        <f t="shared" si="4"/>
        <v>133.91078066914497</v>
      </c>
      <c r="Q22" s="107">
        <v>131</v>
      </c>
      <c r="R22" s="107">
        <v>1188</v>
      </c>
      <c r="S22" s="109">
        <v>814631</v>
      </c>
    </row>
    <row r="23" spans="1:19" ht="15" customHeight="1">
      <c r="C23" s="16"/>
      <c r="D23" s="16"/>
      <c r="E23" s="16"/>
      <c r="F23" s="16"/>
      <c r="G23" s="16"/>
      <c r="I23" s="16"/>
      <c r="J23" s="16"/>
      <c r="K23" s="16"/>
      <c r="L23" s="16"/>
      <c r="M23" s="16"/>
      <c r="N23" s="16"/>
      <c r="O23" s="16"/>
      <c r="P23" s="16"/>
      <c r="Q23" s="16"/>
      <c r="S23" s="70" t="s">
        <v>103</v>
      </c>
    </row>
    <row r="24" spans="1:19" ht="113.25" customHeight="1">
      <c r="B24" s="944" t="s">
        <v>145</v>
      </c>
      <c r="C24" s="944"/>
      <c r="D24" s="944"/>
      <c r="E24" s="944"/>
      <c r="F24" s="944"/>
      <c r="G24" s="944"/>
      <c r="H24" s="944"/>
      <c r="I24" s="944"/>
      <c r="J24" s="16"/>
      <c r="K24" s="16"/>
      <c r="L24" s="16"/>
      <c r="M24" s="16"/>
      <c r="N24" s="16"/>
      <c r="O24" s="16"/>
      <c r="P24" s="16"/>
      <c r="Q24" s="16"/>
      <c r="R24" s="16"/>
      <c r="S24" s="16"/>
    </row>
    <row r="25" spans="1:19" ht="15" customHeight="1" thickBot="1">
      <c r="A25" s="945" t="s">
        <v>566</v>
      </c>
      <c r="B25" s="945"/>
      <c r="C25" s="945"/>
      <c r="D25" s="945"/>
      <c r="E25" s="945"/>
      <c r="F25" s="945"/>
      <c r="G25" s="945"/>
      <c r="H25" s="945"/>
      <c r="I25" s="945"/>
      <c r="J25" s="16"/>
      <c r="K25" s="16"/>
      <c r="L25" s="16"/>
      <c r="M25" s="16"/>
      <c r="N25" s="16"/>
      <c r="O25" s="16"/>
      <c r="P25" s="16"/>
      <c r="S25" s="70" t="s">
        <v>147</v>
      </c>
    </row>
    <row r="26" spans="1:19" ht="23.25" customHeight="1" thickBot="1">
      <c r="A26" s="833" t="s">
        <v>148</v>
      </c>
      <c r="B26" s="833"/>
      <c r="C26" s="833"/>
      <c r="D26" s="803" t="s">
        <v>149</v>
      </c>
      <c r="E26" s="803"/>
      <c r="F26" s="803"/>
      <c r="G26" s="803"/>
      <c r="H26" s="803"/>
      <c r="I26" s="803"/>
      <c r="J26" s="577"/>
      <c r="K26" s="837" t="s">
        <v>150</v>
      </c>
      <c r="L26" s="916"/>
      <c r="M26" s="916"/>
      <c r="N26" s="916"/>
      <c r="O26" s="916"/>
      <c r="P26" s="916"/>
      <c r="Q26" s="916"/>
      <c r="R26" s="916"/>
      <c r="S26" s="916"/>
    </row>
    <row r="27" spans="1:19" ht="23.25" customHeight="1" thickBot="1">
      <c r="A27" s="833"/>
      <c r="B27" s="833"/>
      <c r="C27" s="833"/>
      <c r="D27" s="802" t="s">
        <v>151</v>
      </c>
      <c r="E27" s="802"/>
      <c r="F27" s="802" t="s">
        <v>152</v>
      </c>
      <c r="G27" s="802"/>
      <c r="H27" s="802"/>
      <c r="I27" s="776" t="s">
        <v>153</v>
      </c>
      <c r="J27" s="578"/>
      <c r="K27" s="802" t="s">
        <v>154</v>
      </c>
      <c r="L27" s="802"/>
      <c r="M27" s="802" t="s">
        <v>152</v>
      </c>
      <c r="N27" s="802"/>
      <c r="O27" s="811" t="s">
        <v>155</v>
      </c>
      <c r="P27" s="811"/>
      <c r="Q27" s="811"/>
      <c r="R27" s="811"/>
      <c r="S27" s="811"/>
    </row>
    <row r="28" spans="1:19" ht="23.25" customHeight="1">
      <c r="A28" s="833"/>
      <c r="B28" s="833"/>
      <c r="C28" s="833"/>
      <c r="D28" s="802"/>
      <c r="E28" s="802"/>
      <c r="F28" s="40" t="s">
        <v>156</v>
      </c>
      <c r="G28" s="685" t="s">
        <v>157</v>
      </c>
      <c r="H28" s="685" t="s">
        <v>158</v>
      </c>
      <c r="I28" s="776"/>
      <c r="J28" s="49"/>
      <c r="K28" s="802"/>
      <c r="L28" s="802"/>
      <c r="M28" s="802" t="s">
        <v>159</v>
      </c>
      <c r="N28" s="802"/>
      <c r="O28" s="802" t="s">
        <v>156</v>
      </c>
      <c r="P28" s="802"/>
      <c r="Q28" s="802" t="s">
        <v>160</v>
      </c>
      <c r="R28" s="802"/>
      <c r="S28" s="687" t="s">
        <v>161</v>
      </c>
    </row>
    <row r="29" spans="1:19" s="572" customFormat="1" ht="20.100000000000001" customHeight="1">
      <c r="A29" s="576"/>
      <c r="B29" s="937" t="s">
        <v>56</v>
      </c>
      <c r="C29" s="937"/>
      <c r="D29" s="947">
        <f>D31+D39</f>
        <v>1231</v>
      </c>
      <c r="E29" s="947"/>
      <c r="F29" s="78">
        <f>F31+F39</f>
        <v>655</v>
      </c>
      <c r="G29" s="110">
        <f>G31+G39</f>
        <v>377</v>
      </c>
      <c r="H29" s="78">
        <f>H31+H39</f>
        <v>278</v>
      </c>
      <c r="I29" s="78">
        <f>I31+I39</f>
        <v>576</v>
      </c>
      <c r="J29" s="111"/>
      <c r="K29" s="948">
        <f>SUM(K31,K39)</f>
        <v>14132</v>
      </c>
      <c r="L29" s="948"/>
      <c r="M29" s="941">
        <f>M31+M39</f>
        <v>12184</v>
      </c>
      <c r="N29" s="941">
        <f t="shared" ref="N29:S29" si="6">N31+N39</f>
        <v>0</v>
      </c>
      <c r="O29" s="941">
        <f t="shared" si="6"/>
        <v>1948</v>
      </c>
      <c r="P29" s="941">
        <f t="shared" si="6"/>
        <v>0</v>
      </c>
      <c r="Q29" s="941">
        <f t="shared" si="6"/>
        <v>743</v>
      </c>
      <c r="R29" s="941">
        <f t="shared" si="6"/>
        <v>0</v>
      </c>
      <c r="S29" s="112">
        <f t="shared" si="6"/>
        <v>1205</v>
      </c>
    </row>
    <row r="30" spans="1:19" ht="12" customHeight="1">
      <c r="A30" s="126"/>
      <c r="B30" s="951"/>
      <c r="C30" s="951"/>
      <c r="D30" s="697"/>
      <c r="E30" s="113"/>
      <c r="F30" s="84"/>
      <c r="G30" s="113"/>
      <c r="H30" s="84"/>
      <c r="I30" s="84"/>
      <c r="J30" s="92"/>
      <c r="K30" s="698"/>
      <c r="L30" s="698"/>
      <c r="M30" s="696"/>
      <c r="N30" s="696"/>
      <c r="O30" s="696"/>
      <c r="P30" s="696"/>
      <c r="Q30" s="696"/>
      <c r="R30" s="696"/>
      <c r="S30" s="114"/>
    </row>
    <row r="31" spans="1:19" ht="20.100000000000001" customHeight="1">
      <c r="A31" s="126"/>
      <c r="B31" s="943" t="s">
        <v>162</v>
      </c>
      <c r="C31" s="943"/>
      <c r="D31" s="939">
        <f>SUM(D32:E37)</f>
        <v>434</v>
      </c>
      <c r="E31" s="939"/>
      <c r="F31" s="90">
        <f>SUM(F32:F37)</f>
        <v>373</v>
      </c>
      <c r="G31" s="115">
        <f>SUM(G32:G37)</f>
        <v>270</v>
      </c>
      <c r="H31" s="90">
        <f>SUM(H32:H37)</f>
        <v>103</v>
      </c>
      <c r="I31" s="90">
        <f>SUM(I32:I37)</f>
        <v>61</v>
      </c>
      <c r="J31" s="116"/>
      <c r="K31" s="940">
        <f>SUM(K32:L37)</f>
        <v>7913</v>
      </c>
      <c r="L31" s="940"/>
      <c r="M31" s="938">
        <f>SUM(M32:N37)</f>
        <v>7656</v>
      </c>
      <c r="N31" s="938"/>
      <c r="O31" s="938">
        <f>SUM(O32:P37)</f>
        <v>257</v>
      </c>
      <c r="P31" s="938"/>
      <c r="Q31" s="938">
        <f>SUM(Q32:R37)</f>
        <v>69</v>
      </c>
      <c r="R31" s="938"/>
      <c r="S31" s="117">
        <f>SUM(S32:S37)</f>
        <v>188</v>
      </c>
    </row>
    <row r="32" spans="1:19" ht="18" customHeight="1">
      <c r="A32" s="126"/>
      <c r="B32" s="699"/>
      <c r="C32" s="206" t="s">
        <v>131</v>
      </c>
      <c r="D32" s="933">
        <v>1</v>
      </c>
      <c r="E32" s="933"/>
      <c r="F32" s="84">
        <v>1</v>
      </c>
      <c r="G32" s="113">
        <v>1</v>
      </c>
      <c r="H32" s="84">
        <v>0</v>
      </c>
      <c r="I32" s="84">
        <v>0</v>
      </c>
      <c r="J32" s="92"/>
      <c r="K32" s="934">
        <v>1</v>
      </c>
      <c r="L32" s="934"/>
      <c r="M32" s="931">
        <v>1</v>
      </c>
      <c r="N32" s="931"/>
      <c r="O32" s="931">
        <v>0</v>
      </c>
      <c r="P32" s="931"/>
      <c r="Q32" s="931">
        <v>0</v>
      </c>
      <c r="R32" s="931"/>
      <c r="S32" s="114">
        <v>0</v>
      </c>
    </row>
    <row r="33" spans="1:19" ht="18" customHeight="1">
      <c r="A33" s="126"/>
      <c r="B33" s="699"/>
      <c r="C33" s="205" t="s">
        <v>133</v>
      </c>
      <c r="D33" s="933">
        <v>12</v>
      </c>
      <c r="E33" s="933"/>
      <c r="F33" s="84">
        <v>4</v>
      </c>
      <c r="G33" s="113">
        <v>4</v>
      </c>
      <c r="H33" s="84">
        <v>0</v>
      </c>
      <c r="I33" s="84">
        <v>8</v>
      </c>
      <c r="J33" s="92"/>
      <c r="K33" s="934">
        <v>49</v>
      </c>
      <c r="L33" s="934"/>
      <c r="M33" s="931">
        <v>33</v>
      </c>
      <c r="N33" s="931"/>
      <c r="O33" s="931">
        <v>16</v>
      </c>
      <c r="P33" s="931"/>
      <c r="Q33" s="931">
        <v>9</v>
      </c>
      <c r="R33" s="931"/>
      <c r="S33" s="114">
        <v>7</v>
      </c>
    </row>
    <row r="34" spans="1:19" ht="18" customHeight="1">
      <c r="A34" s="126"/>
      <c r="B34" s="699"/>
      <c r="C34" s="205" t="s">
        <v>134</v>
      </c>
      <c r="D34" s="933">
        <v>134</v>
      </c>
      <c r="E34" s="933"/>
      <c r="F34" s="84">
        <v>114</v>
      </c>
      <c r="G34" s="113">
        <v>86</v>
      </c>
      <c r="H34" s="84">
        <v>28</v>
      </c>
      <c r="I34" s="84">
        <v>20</v>
      </c>
      <c r="J34" s="92"/>
      <c r="K34" s="934">
        <v>3506</v>
      </c>
      <c r="L34" s="934"/>
      <c r="M34" s="931">
        <v>3424</v>
      </c>
      <c r="N34" s="931"/>
      <c r="O34" s="931">
        <v>82</v>
      </c>
      <c r="P34" s="931"/>
      <c r="Q34" s="931">
        <v>23</v>
      </c>
      <c r="R34" s="931"/>
      <c r="S34" s="114">
        <v>59</v>
      </c>
    </row>
    <row r="35" spans="1:19" ht="18" customHeight="1">
      <c r="A35" s="126"/>
      <c r="B35" s="699"/>
      <c r="C35" s="205" t="s">
        <v>135</v>
      </c>
      <c r="D35" s="933">
        <v>66</v>
      </c>
      <c r="E35" s="933"/>
      <c r="F35" s="84">
        <v>56</v>
      </c>
      <c r="G35" s="113">
        <v>43</v>
      </c>
      <c r="H35" s="84">
        <v>13</v>
      </c>
      <c r="I35" s="84">
        <v>10</v>
      </c>
      <c r="J35" s="92"/>
      <c r="K35" s="934">
        <v>1142</v>
      </c>
      <c r="L35" s="934"/>
      <c r="M35" s="931">
        <v>1096</v>
      </c>
      <c r="N35" s="931"/>
      <c r="O35" s="931">
        <v>46</v>
      </c>
      <c r="P35" s="931"/>
      <c r="Q35" s="931">
        <v>10</v>
      </c>
      <c r="R35" s="931"/>
      <c r="S35" s="114">
        <v>36</v>
      </c>
    </row>
    <row r="36" spans="1:19" ht="18" customHeight="1">
      <c r="A36" s="126"/>
      <c r="B36" s="699"/>
      <c r="C36" s="205" t="s">
        <v>136</v>
      </c>
      <c r="D36" s="933">
        <v>131</v>
      </c>
      <c r="E36" s="933"/>
      <c r="F36" s="84">
        <v>117</v>
      </c>
      <c r="G36" s="113">
        <v>68</v>
      </c>
      <c r="H36" s="84">
        <v>49</v>
      </c>
      <c r="I36" s="84">
        <v>14</v>
      </c>
      <c r="J36" s="92"/>
      <c r="K36" s="934">
        <v>1707</v>
      </c>
      <c r="L36" s="934"/>
      <c r="M36" s="931">
        <v>1618</v>
      </c>
      <c r="N36" s="931"/>
      <c r="O36" s="931">
        <v>89</v>
      </c>
      <c r="P36" s="931"/>
      <c r="Q36" s="931">
        <v>17</v>
      </c>
      <c r="R36" s="931"/>
      <c r="S36" s="114">
        <v>72</v>
      </c>
    </row>
    <row r="37" spans="1:19" ht="18" customHeight="1">
      <c r="A37" s="126"/>
      <c r="B37" s="699"/>
      <c r="C37" s="205" t="s">
        <v>137</v>
      </c>
      <c r="D37" s="933">
        <v>90</v>
      </c>
      <c r="E37" s="933"/>
      <c r="F37" s="84">
        <v>81</v>
      </c>
      <c r="G37" s="113">
        <v>68</v>
      </c>
      <c r="H37" s="84">
        <v>13</v>
      </c>
      <c r="I37" s="84">
        <v>9</v>
      </c>
      <c r="J37" s="92"/>
      <c r="K37" s="934">
        <v>1508</v>
      </c>
      <c r="L37" s="934"/>
      <c r="M37" s="931">
        <v>1484</v>
      </c>
      <c r="N37" s="931"/>
      <c r="O37" s="931">
        <v>24</v>
      </c>
      <c r="P37" s="931"/>
      <c r="Q37" s="931">
        <v>10</v>
      </c>
      <c r="R37" s="931"/>
      <c r="S37" s="114">
        <v>14</v>
      </c>
    </row>
    <row r="38" spans="1:19" ht="12" customHeight="1">
      <c r="A38" s="126"/>
      <c r="B38" s="699"/>
      <c r="C38" s="206"/>
      <c r="D38" s="933"/>
      <c r="E38" s="933"/>
      <c r="F38" s="84"/>
      <c r="G38" s="113"/>
      <c r="H38" s="84"/>
      <c r="I38" s="84"/>
      <c r="J38" s="92"/>
      <c r="K38" s="934"/>
      <c r="L38" s="934"/>
      <c r="M38" s="931"/>
      <c r="N38" s="931"/>
      <c r="O38" s="931"/>
      <c r="P38" s="931"/>
      <c r="Q38" s="931"/>
      <c r="R38" s="931"/>
      <c r="S38" s="114"/>
    </row>
    <row r="39" spans="1:19" ht="18" customHeight="1">
      <c r="A39" s="126"/>
      <c r="B39" s="937" t="s">
        <v>138</v>
      </c>
      <c r="C39" s="937"/>
      <c r="D39" s="939">
        <f>SUM(D40:E45)</f>
        <v>797</v>
      </c>
      <c r="E39" s="939"/>
      <c r="F39" s="90">
        <f>SUM(F40:F45)</f>
        <v>282</v>
      </c>
      <c r="G39" s="115">
        <f>SUM(G40:G45)</f>
        <v>107</v>
      </c>
      <c r="H39" s="90">
        <f>SUM(H40:H45)</f>
        <v>175</v>
      </c>
      <c r="I39" s="90">
        <f>SUM(I40:I45)</f>
        <v>515</v>
      </c>
      <c r="J39" s="116"/>
      <c r="K39" s="940">
        <f>SUM(K40:L45)</f>
        <v>6219</v>
      </c>
      <c r="L39" s="940"/>
      <c r="M39" s="938">
        <f>SUM(M40:N45)</f>
        <v>4528</v>
      </c>
      <c r="N39" s="938"/>
      <c r="O39" s="938">
        <f>SUM(O40:P45)</f>
        <v>1691</v>
      </c>
      <c r="P39" s="938"/>
      <c r="Q39" s="938">
        <f>SUM(Q40:R45)</f>
        <v>674</v>
      </c>
      <c r="R39" s="938"/>
      <c r="S39" s="117">
        <f>SUM(S40:S45)</f>
        <v>1017</v>
      </c>
    </row>
    <row r="40" spans="1:19" ht="18" customHeight="1">
      <c r="A40" s="126"/>
      <c r="B40" s="699"/>
      <c r="C40" s="205" t="s">
        <v>139</v>
      </c>
      <c r="D40" s="933">
        <v>1</v>
      </c>
      <c r="E40" s="933"/>
      <c r="F40" s="84">
        <v>1</v>
      </c>
      <c r="G40" s="113">
        <v>0</v>
      </c>
      <c r="H40" s="84">
        <v>1</v>
      </c>
      <c r="I40" s="84">
        <v>0</v>
      </c>
      <c r="J40" s="92"/>
      <c r="K40" s="934">
        <v>3</v>
      </c>
      <c r="L40" s="934"/>
      <c r="M40" s="931">
        <v>3</v>
      </c>
      <c r="N40" s="931"/>
      <c r="O40" s="931">
        <v>0</v>
      </c>
      <c r="P40" s="931"/>
      <c r="Q40" s="931">
        <v>0</v>
      </c>
      <c r="R40" s="931"/>
      <c r="S40" s="114">
        <v>0</v>
      </c>
    </row>
    <row r="41" spans="1:19" ht="18" customHeight="1">
      <c r="A41" s="126"/>
      <c r="B41" s="699"/>
      <c r="C41" s="205" t="s">
        <v>140</v>
      </c>
      <c r="D41" s="933">
        <v>69</v>
      </c>
      <c r="E41" s="933"/>
      <c r="F41" s="84">
        <v>21</v>
      </c>
      <c r="G41" s="113">
        <v>7</v>
      </c>
      <c r="H41" s="84">
        <v>14</v>
      </c>
      <c r="I41" s="84">
        <v>48</v>
      </c>
      <c r="J41" s="92"/>
      <c r="K41" s="934">
        <v>207</v>
      </c>
      <c r="L41" s="934"/>
      <c r="M41" s="931">
        <v>132</v>
      </c>
      <c r="N41" s="931"/>
      <c r="O41" s="931">
        <v>75</v>
      </c>
      <c r="P41" s="931"/>
      <c r="Q41" s="931">
        <v>53</v>
      </c>
      <c r="R41" s="931"/>
      <c r="S41" s="114">
        <v>22</v>
      </c>
    </row>
    <row r="42" spans="1:19" ht="18" customHeight="1">
      <c r="A42" s="126"/>
      <c r="B42" s="699"/>
      <c r="C42" s="205" t="s">
        <v>141</v>
      </c>
      <c r="D42" s="933">
        <v>310</v>
      </c>
      <c r="E42" s="933"/>
      <c r="F42" s="84">
        <v>80</v>
      </c>
      <c r="G42" s="113">
        <v>25</v>
      </c>
      <c r="H42" s="84">
        <v>55</v>
      </c>
      <c r="I42" s="84">
        <v>230</v>
      </c>
      <c r="J42" s="92"/>
      <c r="K42" s="934">
        <v>2776</v>
      </c>
      <c r="L42" s="934"/>
      <c r="M42" s="931">
        <v>1891</v>
      </c>
      <c r="N42" s="931"/>
      <c r="O42" s="931">
        <v>885</v>
      </c>
      <c r="P42" s="931"/>
      <c r="Q42" s="931">
        <v>318</v>
      </c>
      <c r="R42" s="931"/>
      <c r="S42" s="114">
        <v>567</v>
      </c>
    </row>
    <row r="43" spans="1:19" ht="18" customHeight="1">
      <c r="A43" s="126"/>
      <c r="B43" s="699"/>
      <c r="C43" s="205" t="s">
        <v>142</v>
      </c>
      <c r="D43" s="933">
        <v>72</v>
      </c>
      <c r="E43" s="933"/>
      <c r="F43" s="84">
        <v>34</v>
      </c>
      <c r="G43" s="113">
        <v>17</v>
      </c>
      <c r="H43" s="84">
        <v>17</v>
      </c>
      <c r="I43" s="84">
        <v>38</v>
      </c>
      <c r="J43" s="92"/>
      <c r="K43" s="934">
        <v>1092</v>
      </c>
      <c r="L43" s="934"/>
      <c r="M43" s="931">
        <v>1010</v>
      </c>
      <c r="N43" s="931"/>
      <c r="O43" s="931">
        <v>82</v>
      </c>
      <c r="P43" s="931"/>
      <c r="Q43" s="931">
        <v>46</v>
      </c>
      <c r="R43" s="931"/>
      <c r="S43" s="114">
        <v>36</v>
      </c>
    </row>
    <row r="44" spans="1:19" ht="18" customHeight="1">
      <c r="A44" s="126"/>
      <c r="B44" s="699"/>
      <c r="C44" s="205" t="s">
        <v>143</v>
      </c>
      <c r="D44" s="933">
        <v>76</v>
      </c>
      <c r="E44" s="933"/>
      <c r="F44" s="84">
        <v>32</v>
      </c>
      <c r="G44" s="113">
        <v>14</v>
      </c>
      <c r="H44" s="84">
        <v>18</v>
      </c>
      <c r="I44" s="84">
        <v>44</v>
      </c>
      <c r="J44" s="92"/>
      <c r="K44" s="934">
        <v>388</v>
      </c>
      <c r="L44" s="934"/>
      <c r="M44" s="931">
        <v>298</v>
      </c>
      <c r="N44" s="931"/>
      <c r="O44" s="931">
        <v>90</v>
      </c>
      <c r="P44" s="931"/>
      <c r="Q44" s="931">
        <v>57</v>
      </c>
      <c r="R44" s="931"/>
      <c r="S44" s="114">
        <v>33</v>
      </c>
    </row>
    <row r="45" spans="1:19" ht="18" customHeight="1" thickBot="1">
      <c r="A45" s="127"/>
      <c r="B45" s="183"/>
      <c r="C45" s="208" t="s">
        <v>144</v>
      </c>
      <c r="D45" s="935">
        <v>269</v>
      </c>
      <c r="E45" s="935"/>
      <c r="F45" s="107">
        <v>114</v>
      </c>
      <c r="G45" s="118">
        <v>44</v>
      </c>
      <c r="H45" s="107">
        <v>70</v>
      </c>
      <c r="I45" s="107">
        <v>155</v>
      </c>
      <c r="J45" s="119"/>
      <c r="K45" s="936">
        <v>1753</v>
      </c>
      <c r="L45" s="936"/>
      <c r="M45" s="932">
        <v>1194</v>
      </c>
      <c r="N45" s="932"/>
      <c r="O45" s="932">
        <v>559</v>
      </c>
      <c r="P45" s="932"/>
      <c r="Q45" s="932">
        <v>200</v>
      </c>
      <c r="R45" s="932"/>
      <c r="S45" s="120">
        <v>359</v>
      </c>
    </row>
    <row r="46" spans="1:19" ht="15" customHeight="1">
      <c r="C46" s="16"/>
      <c r="D46" s="16"/>
      <c r="E46" s="16"/>
      <c r="F46" s="16"/>
      <c r="G46" s="16"/>
      <c r="H46" s="16"/>
      <c r="I46" s="16"/>
      <c r="J46" s="16"/>
      <c r="K46" s="16"/>
      <c r="L46" s="16"/>
      <c r="M46" s="16"/>
      <c r="N46" s="16"/>
      <c r="O46" s="16"/>
      <c r="P46" s="16"/>
      <c r="Q46" s="16"/>
      <c r="S46" s="70" t="s">
        <v>103</v>
      </c>
    </row>
    <row r="47" spans="1:19" ht="17.100000000000001" customHeight="1">
      <c r="K47" s="16"/>
      <c r="L47" s="16"/>
      <c r="M47" s="16"/>
      <c r="N47" s="16"/>
      <c r="O47" s="16"/>
      <c r="P47" s="16"/>
      <c r="Q47" s="16"/>
      <c r="R47" s="16"/>
      <c r="S47" s="16"/>
    </row>
    <row r="48" spans="1:19" ht="17.100000000000001" customHeight="1">
      <c r="K48" s="16"/>
      <c r="L48" s="16"/>
      <c r="M48" s="16"/>
      <c r="N48" s="16"/>
      <c r="O48" s="16"/>
      <c r="P48" s="16"/>
      <c r="Q48" s="16"/>
      <c r="R48" s="16"/>
      <c r="S48" s="16"/>
    </row>
    <row r="49" spans="11:19" ht="17.100000000000001" customHeight="1">
      <c r="K49" s="16"/>
      <c r="L49" s="16"/>
      <c r="M49" s="16"/>
      <c r="N49" s="16"/>
      <c r="O49" s="16"/>
      <c r="P49" s="16"/>
      <c r="Q49" s="16"/>
      <c r="R49" s="16"/>
      <c r="S49" s="16"/>
    </row>
    <row r="50" spans="11:19" ht="17.100000000000001" customHeight="1">
      <c r="K50" s="16"/>
      <c r="L50" s="16"/>
      <c r="M50" s="16"/>
      <c r="N50" s="16"/>
      <c r="O50" s="16"/>
      <c r="P50" s="16"/>
      <c r="Q50" s="16"/>
      <c r="R50" s="16"/>
      <c r="S50" s="16"/>
    </row>
    <row r="51" spans="11:19" ht="17.100000000000001" customHeight="1">
      <c r="K51" s="16"/>
      <c r="L51" s="16"/>
      <c r="M51" s="16"/>
      <c r="N51" s="16"/>
      <c r="O51" s="16"/>
      <c r="P51" s="16"/>
      <c r="Q51" s="16"/>
      <c r="R51" s="16"/>
      <c r="S51" s="16"/>
    </row>
    <row r="52" spans="11:19" ht="17.100000000000001" customHeight="1">
      <c r="K52" s="16"/>
      <c r="L52" s="16"/>
      <c r="M52" s="16"/>
      <c r="N52" s="16"/>
      <c r="O52" s="16"/>
      <c r="P52" s="16"/>
      <c r="Q52" s="16"/>
      <c r="R52" s="16"/>
      <c r="S52" s="16"/>
    </row>
    <row r="53" spans="11:19" ht="17.100000000000001" customHeight="1">
      <c r="K53" s="16"/>
      <c r="L53" s="16"/>
      <c r="M53" s="16"/>
      <c r="N53" s="16"/>
      <c r="O53" s="16"/>
      <c r="P53" s="16"/>
      <c r="Q53" s="16"/>
      <c r="R53" s="16"/>
      <c r="S53" s="16"/>
    </row>
    <row r="54" spans="11:19" ht="17.100000000000001" customHeight="1">
      <c r="K54" s="16"/>
      <c r="L54" s="16"/>
      <c r="M54" s="16"/>
      <c r="N54" s="16"/>
      <c r="O54" s="16"/>
      <c r="P54" s="16"/>
      <c r="Q54" s="16"/>
      <c r="R54" s="16"/>
      <c r="S54" s="16"/>
    </row>
    <row r="55" spans="11:19" ht="17.100000000000001" customHeight="1">
      <c r="K55" s="16"/>
      <c r="L55" s="16"/>
      <c r="M55" s="16"/>
      <c r="N55" s="16"/>
      <c r="O55" s="16"/>
      <c r="P55" s="16"/>
      <c r="Q55" s="16"/>
      <c r="R55" s="16"/>
      <c r="S55" s="16"/>
    </row>
    <row r="56" spans="11:19" ht="17.100000000000001" customHeight="1">
      <c r="K56" s="16"/>
      <c r="L56" s="16"/>
      <c r="M56" s="16"/>
      <c r="N56" s="16"/>
      <c r="O56" s="16"/>
      <c r="P56" s="16"/>
      <c r="Q56" s="16"/>
      <c r="R56" s="16"/>
      <c r="S56" s="16"/>
    </row>
    <row r="57" spans="11:19" ht="17.100000000000001" customHeight="1">
      <c r="K57" s="16"/>
      <c r="L57" s="16"/>
      <c r="M57" s="16"/>
      <c r="N57" s="16"/>
      <c r="O57" s="16"/>
      <c r="P57" s="16"/>
      <c r="Q57" s="16"/>
      <c r="R57" s="16"/>
      <c r="S57" s="16"/>
    </row>
    <row r="58" spans="11:19" ht="17.100000000000001" customHeight="1">
      <c r="K58" s="16"/>
      <c r="L58" s="16"/>
      <c r="M58" s="16"/>
      <c r="N58" s="16"/>
      <c r="O58" s="16"/>
      <c r="P58" s="16"/>
      <c r="Q58" s="16"/>
      <c r="R58" s="16"/>
      <c r="S58" s="16"/>
    </row>
    <row r="59" spans="11:19" ht="17.100000000000001" customHeight="1">
      <c r="K59" s="16"/>
      <c r="L59" s="16"/>
      <c r="M59" s="16"/>
      <c r="N59" s="16"/>
      <c r="O59" s="16"/>
      <c r="P59" s="16"/>
      <c r="Q59" s="16"/>
      <c r="R59" s="16"/>
      <c r="S59" s="16"/>
    </row>
    <row r="60" spans="11:19" ht="17.100000000000001" customHeight="1">
      <c r="K60" s="16"/>
      <c r="L60" s="16"/>
      <c r="M60" s="16"/>
      <c r="N60" s="16"/>
      <c r="O60" s="16"/>
      <c r="P60" s="16"/>
      <c r="Q60" s="16"/>
      <c r="R60" s="16"/>
      <c r="S60" s="16"/>
    </row>
    <row r="61" spans="11:19" ht="17.100000000000001" customHeight="1">
      <c r="K61" s="16"/>
      <c r="L61" s="16"/>
      <c r="M61" s="16"/>
      <c r="N61" s="16"/>
      <c r="O61" s="16"/>
      <c r="P61" s="16"/>
      <c r="Q61" s="16"/>
      <c r="R61" s="16"/>
      <c r="S61" s="16"/>
    </row>
    <row r="62" spans="11:19" ht="17.100000000000001" customHeight="1">
      <c r="K62" s="16"/>
      <c r="L62" s="16"/>
      <c r="M62" s="16"/>
      <c r="N62" s="16"/>
      <c r="O62" s="16"/>
      <c r="P62" s="16"/>
      <c r="Q62" s="16"/>
      <c r="R62" s="16"/>
      <c r="S62" s="16"/>
    </row>
    <row r="63" spans="11:19" ht="17.100000000000001" customHeight="1">
      <c r="K63" s="16"/>
      <c r="L63" s="16"/>
      <c r="M63" s="16"/>
      <c r="N63" s="16"/>
      <c r="O63" s="16"/>
      <c r="P63" s="16"/>
      <c r="Q63" s="16"/>
      <c r="R63" s="16"/>
      <c r="S63" s="16"/>
    </row>
    <row r="64" spans="11:19" ht="17.100000000000001" customHeight="1">
      <c r="K64" s="16"/>
      <c r="L64" s="16"/>
      <c r="M64" s="16"/>
      <c r="N64" s="16"/>
      <c r="O64" s="16"/>
      <c r="P64" s="16"/>
      <c r="Q64" s="16"/>
      <c r="R64" s="16"/>
      <c r="S64" s="16"/>
    </row>
    <row r="65" spans="11:19" ht="17.100000000000001" customHeight="1">
      <c r="K65" s="16"/>
      <c r="L65" s="16"/>
      <c r="M65" s="16"/>
      <c r="N65" s="16"/>
      <c r="O65" s="16"/>
      <c r="P65" s="16"/>
      <c r="Q65" s="16"/>
      <c r="R65" s="16"/>
      <c r="S65" s="16"/>
    </row>
    <row r="66" spans="11:19" ht="17.100000000000001" customHeight="1">
      <c r="K66" s="16"/>
      <c r="L66" s="16"/>
      <c r="M66" s="16"/>
      <c r="N66" s="16"/>
      <c r="O66" s="16"/>
      <c r="P66" s="16"/>
      <c r="Q66" s="16"/>
      <c r="R66" s="16"/>
      <c r="S66" s="16"/>
    </row>
    <row r="67" spans="11:19" ht="17.100000000000001" customHeight="1">
      <c r="K67" s="16"/>
      <c r="L67" s="16"/>
      <c r="M67" s="16"/>
      <c r="N67" s="16"/>
      <c r="O67" s="16"/>
      <c r="P67" s="16"/>
      <c r="Q67" s="16"/>
      <c r="R67" s="16"/>
      <c r="S67" s="16"/>
    </row>
    <row r="68" spans="11:19" ht="17.100000000000001" customHeight="1">
      <c r="K68" s="16"/>
      <c r="L68" s="16"/>
      <c r="M68" s="16"/>
      <c r="N68" s="16"/>
      <c r="O68" s="16"/>
      <c r="P68" s="16"/>
      <c r="Q68" s="16"/>
      <c r="R68" s="16"/>
      <c r="S68" s="16"/>
    </row>
    <row r="69" spans="11:19" ht="17.100000000000001" customHeight="1">
      <c r="K69" s="16"/>
      <c r="L69" s="16"/>
      <c r="M69" s="16"/>
      <c r="N69" s="16"/>
      <c r="O69" s="16"/>
      <c r="P69" s="16"/>
      <c r="Q69" s="16"/>
      <c r="R69" s="16"/>
      <c r="S69" s="16"/>
    </row>
    <row r="70" spans="11:19" ht="17.100000000000001" customHeight="1">
      <c r="K70" s="16"/>
      <c r="L70" s="16"/>
      <c r="M70" s="16"/>
      <c r="N70" s="16"/>
      <c r="O70" s="16"/>
      <c r="P70" s="16"/>
      <c r="Q70" s="16"/>
      <c r="R70" s="16"/>
      <c r="S70" s="16"/>
    </row>
    <row r="71" spans="11:19" ht="17.100000000000001" customHeight="1">
      <c r="K71" s="16"/>
      <c r="L71" s="16"/>
      <c r="M71" s="16"/>
      <c r="N71" s="16"/>
      <c r="O71" s="16"/>
      <c r="P71" s="16"/>
      <c r="Q71" s="16"/>
      <c r="R71" s="16"/>
      <c r="S71" s="16"/>
    </row>
    <row r="72" spans="11:19" ht="17.100000000000001" customHeight="1">
      <c r="K72" s="16"/>
      <c r="L72" s="16"/>
      <c r="M72" s="16"/>
      <c r="N72" s="16"/>
      <c r="O72" s="16"/>
      <c r="P72" s="16"/>
      <c r="Q72" s="16"/>
      <c r="R72" s="16"/>
      <c r="S72" s="16"/>
    </row>
    <row r="73" spans="11:19" ht="17.100000000000001" customHeight="1">
      <c r="K73" s="16"/>
      <c r="L73" s="16"/>
      <c r="M73" s="16"/>
      <c r="N73" s="16"/>
      <c r="O73" s="16"/>
      <c r="P73" s="16"/>
      <c r="Q73" s="16"/>
      <c r="R73" s="16"/>
      <c r="S73" s="16"/>
    </row>
    <row r="74" spans="11:19" ht="17.100000000000001" customHeight="1">
      <c r="K74" s="16"/>
      <c r="L74" s="16"/>
      <c r="M74" s="16"/>
      <c r="N74" s="16"/>
      <c r="O74" s="16"/>
      <c r="P74" s="16"/>
      <c r="Q74" s="16"/>
      <c r="R74" s="16"/>
      <c r="S74" s="16"/>
    </row>
    <row r="75" spans="11:19" ht="17.100000000000001" customHeight="1">
      <c r="K75" s="16"/>
      <c r="L75" s="16"/>
      <c r="M75" s="16"/>
      <c r="N75" s="16"/>
      <c r="O75" s="16"/>
      <c r="P75" s="16"/>
      <c r="Q75" s="16"/>
      <c r="R75" s="16"/>
      <c r="S75" s="16"/>
    </row>
    <row r="76" spans="11:19" ht="17.100000000000001" customHeight="1">
      <c r="K76" s="16"/>
      <c r="L76" s="16"/>
      <c r="M76" s="16"/>
      <c r="N76" s="16"/>
      <c r="O76" s="16"/>
      <c r="P76" s="16"/>
      <c r="Q76" s="16"/>
      <c r="R76" s="16"/>
      <c r="S76" s="16"/>
    </row>
    <row r="77" spans="11:19" ht="17.100000000000001" customHeight="1">
      <c r="K77" s="16"/>
      <c r="L77" s="16"/>
      <c r="M77" s="16"/>
      <c r="N77" s="16"/>
      <c r="O77" s="16"/>
      <c r="P77" s="16"/>
      <c r="Q77" s="16"/>
      <c r="R77" s="16"/>
      <c r="S77" s="16"/>
    </row>
    <row r="78" spans="11:19" ht="17.100000000000001" customHeight="1">
      <c r="K78" s="16"/>
      <c r="L78" s="16"/>
      <c r="M78" s="16"/>
      <c r="N78" s="16"/>
      <c r="O78" s="16"/>
      <c r="P78" s="16"/>
      <c r="Q78" s="16"/>
      <c r="R78" s="16"/>
      <c r="S78" s="16"/>
    </row>
    <row r="79" spans="11:19" ht="17.100000000000001" customHeight="1">
      <c r="K79" s="16"/>
      <c r="L79" s="16"/>
      <c r="M79" s="16"/>
      <c r="N79" s="16"/>
      <c r="O79" s="16"/>
      <c r="P79" s="16"/>
      <c r="Q79" s="16"/>
      <c r="R79" s="16"/>
      <c r="S79" s="16"/>
    </row>
    <row r="80" spans="11:19" ht="17.100000000000001" customHeight="1">
      <c r="K80" s="16"/>
      <c r="L80" s="16"/>
      <c r="M80" s="16"/>
      <c r="N80" s="16"/>
      <c r="O80" s="16"/>
      <c r="P80" s="16"/>
      <c r="Q80" s="16"/>
      <c r="R80" s="16"/>
      <c r="S80" s="16"/>
    </row>
    <row r="81" spans="11:19" ht="17.100000000000001" customHeight="1">
      <c r="K81" s="16"/>
      <c r="L81" s="16"/>
      <c r="M81" s="16"/>
      <c r="N81" s="16"/>
      <c r="O81" s="16"/>
      <c r="P81" s="16"/>
      <c r="Q81" s="16"/>
      <c r="R81" s="16"/>
      <c r="S81" s="16"/>
    </row>
    <row r="82" spans="11:19" ht="17.100000000000001" customHeight="1">
      <c r="K82" s="16"/>
      <c r="L82" s="16"/>
      <c r="M82" s="16"/>
      <c r="N82" s="16"/>
      <c r="O82" s="16"/>
      <c r="P82" s="16"/>
      <c r="Q82" s="16"/>
      <c r="R82" s="16"/>
      <c r="S82" s="16"/>
    </row>
    <row r="83" spans="11:19" ht="17.100000000000001" customHeight="1">
      <c r="K83" s="16"/>
      <c r="L83" s="16"/>
      <c r="M83" s="16"/>
      <c r="N83" s="16"/>
      <c r="O83" s="16"/>
      <c r="P83" s="16"/>
      <c r="Q83" s="16"/>
      <c r="R83" s="16"/>
      <c r="S83" s="16"/>
    </row>
    <row r="84" spans="11:19" ht="17.100000000000001" customHeight="1">
      <c r="K84" s="16"/>
      <c r="L84" s="16"/>
      <c r="M84" s="16"/>
      <c r="N84" s="16"/>
      <c r="O84" s="16"/>
      <c r="P84" s="16"/>
      <c r="Q84" s="16"/>
      <c r="R84" s="16"/>
      <c r="S84" s="16"/>
    </row>
    <row r="85" spans="11:19" ht="17.100000000000001" customHeight="1">
      <c r="K85" s="16"/>
      <c r="L85" s="16"/>
      <c r="M85" s="16"/>
      <c r="N85" s="16"/>
      <c r="O85" s="16"/>
      <c r="P85" s="16"/>
      <c r="Q85" s="16"/>
      <c r="R85" s="16"/>
      <c r="S85" s="16"/>
    </row>
    <row r="86" spans="11:19" ht="17.100000000000001" customHeight="1">
      <c r="K86" s="16"/>
      <c r="L86" s="16"/>
      <c r="M86" s="16"/>
      <c r="N86" s="16"/>
      <c r="O86" s="16"/>
      <c r="P86" s="16"/>
      <c r="Q86" s="16"/>
      <c r="R86" s="16"/>
      <c r="S86" s="16"/>
    </row>
    <row r="87" spans="11:19" ht="17.100000000000001" customHeight="1">
      <c r="K87" s="16"/>
      <c r="L87" s="16"/>
      <c r="M87" s="16"/>
      <c r="N87" s="16"/>
      <c r="O87" s="16"/>
      <c r="P87" s="16"/>
      <c r="Q87" s="16"/>
      <c r="R87" s="16"/>
      <c r="S87" s="16"/>
    </row>
    <row r="88" spans="11:19" ht="17.100000000000001" customHeight="1">
      <c r="K88" s="16"/>
      <c r="L88" s="16"/>
      <c r="M88" s="16"/>
      <c r="N88" s="16"/>
      <c r="O88" s="16"/>
      <c r="P88" s="16"/>
      <c r="Q88" s="16"/>
      <c r="R88" s="16"/>
      <c r="S88" s="16"/>
    </row>
    <row r="89" spans="11:19" ht="17.100000000000001" customHeight="1">
      <c r="K89" s="16"/>
      <c r="L89" s="16"/>
      <c r="M89" s="16"/>
      <c r="N89" s="16"/>
      <c r="O89" s="16"/>
      <c r="P89" s="16"/>
      <c r="Q89" s="16"/>
      <c r="R89" s="16"/>
      <c r="S89" s="16"/>
    </row>
    <row r="90" spans="11:19" ht="17.100000000000001" customHeight="1">
      <c r="K90" s="16"/>
      <c r="L90" s="16"/>
      <c r="M90" s="16"/>
      <c r="N90" s="16"/>
      <c r="O90" s="16"/>
      <c r="P90" s="16"/>
      <c r="Q90" s="16"/>
      <c r="R90" s="16"/>
      <c r="S90" s="16"/>
    </row>
    <row r="91" spans="11:19" ht="17.100000000000001" customHeight="1">
      <c r="K91" s="16"/>
      <c r="L91" s="16"/>
      <c r="M91" s="16"/>
      <c r="N91" s="16"/>
      <c r="O91" s="16"/>
      <c r="P91" s="16"/>
      <c r="Q91" s="16"/>
      <c r="R91" s="16"/>
      <c r="S91" s="16"/>
    </row>
    <row r="92" spans="11:19" ht="17.100000000000001" customHeight="1">
      <c r="K92" s="16"/>
      <c r="L92" s="16"/>
      <c r="M92" s="16"/>
      <c r="N92" s="16"/>
      <c r="O92" s="16"/>
      <c r="P92" s="16"/>
      <c r="Q92" s="16"/>
      <c r="R92" s="16"/>
      <c r="S92" s="16"/>
    </row>
    <row r="93" spans="11:19" ht="17.100000000000001" customHeight="1">
      <c r="K93" s="16"/>
      <c r="L93" s="16"/>
      <c r="M93" s="16"/>
      <c r="N93" s="16"/>
      <c r="O93" s="16"/>
      <c r="P93" s="16"/>
      <c r="Q93" s="16"/>
      <c r="R93" s="16"/>
      <c r="S93" s="16"/>
    </row>
    <row r="94" spans="11:19" ht="17.100000000000001" customHeight="1">
      <c r="K94" s="16"/>
      <c r="L94" s="16"/>
      <c r="M94" s="16"/>
      <c r="N94" s="16"/>
      <c r="O94" s="16"/>
      <c r="P94" s="16"/>
      <c r="Q94" s="16"/>
      <c r="R94" s="16"/>
      <c r="S94" s="16"/>
    </row>
    <row r="95" spans="11:19" ht="17.100000000000001" customHeight="1">
      <c r="K95" s="16"/>
      <c r="L95" s="16"/>
      <c r="M95" s="16"/>
      <c r="N95" s="16"/>
      <c r="O95" s="16"/>
      <c r="P95" s="16"/>
      <c r="Q95" s="16"/>
      <c r="R95" s="16"/>
      <c r="S95" s="16"/>
    </row>
    <row r="96" spans="11:19" ht="17.100000000000001" customHeight="1">
      <c r="K96" s="16"/>
      <c r="L96" s="16"/>
      <c r="M96" s="16"/>
      <c r="N96" s="16"/>
      <c r="O96" s="16"/>
      <c r="P96" s="16"/>
      <c r="Q96" s="16"/>
      <c r="R96" s="16"/>
      <c r="S96" s="16"/>
    </row>
    <row r="97" spans="11:19" ht="17.100000000000001" customHeight="1">
      <c r="K97" s="16"/>
      <c r="L97" s="16"/>
      <c r="M97" s="16"/>
      <c r="N97" s="16"/>
      <c r="O97" s="16"/>
      <c r="P97" s="16"/>
      <c r="Q97" s="16"/>
      <c r="R97" s="16"/>
      <c r="S97" s="16"/>
    </row>
    <row r="98" spans="11:19" ht="17.100000000000001" customHeight="1">
      <c r="K98" s="16"/>
      <c r="L98" s="16"/>
      <c r="M98" s="16"/>
      <c r="N98" s="16"/>
      <c r="O98" s="16"/>
      <c r="P98" s="16"/>
      <c r="Q98" s="16"/>
      <c r="R98" s="16"/>
      <c r="S98" s="16"/>
    </row>
    <row r="99" spans="11:19" ht="17.100000000000001" customHeight="1">
      <c r="K99" s="16"/>
      <c r="L99" s="16"/>
      <c r="M99" s="16"/>
      <c r="N99" s="16"/>
      <c r="O99" s="16"/>
      <c r="P99" s="16"/>
      <c r="Q99" s="16"/>
      <c r="R99" s="16"/>
      <c r="S99" s="16"/>
    </row>
    <row r="100" spans="11:19" ht="17.100000000000001" customHeight="1">
      <c r="K100" s="16"/>
      <c r="L100" s="16"/>
      <c r="M100" s="16"/>
      <c r="N100" s="16"/>
      <c r="O100" s="16"/>
      <c r="P100" s="16"/>
      <c r="Q100" s="16"/>
      <c r="R100" s="16"/>
      <c r="S100" s="16"/>
    </row>
    <row r="101" spans="11:19" ht="17.100000000000001" customHeight="1">
      <c r="K101" s="16"/>
      <c r="L101" s="16"/>
      <c r="M101" s="16"/>
      <c r="N101" s="16"/>
      <c r="O101" s="16"/>
      <c r="P101" s="16"/>
      <c r="Q101" s="16"/>
      <c r="R101" s="16"/>
      <c r="S101" s="16"/>
    </row>
    <row r="102" spans="11:19" ht="17.100000000000001" customHeight="1">
      <c r="K102" s="16"/>
      <c r="L102" s="16"/>
      <c r="M102" s="16"/>
      <c r="N102" s="16"/>
      <c r="O102" s="16"/>
      <c r="P102" s="16"/>
      <c r="Q102" s="16"/>
      <c r="R102" s="16"/>
      <c r="S102" s="16"/>
    </row>
    <row r="103" spans="11:19" ht="17.100000000000001" customHeight="1">
      <c r="K103" s="16"/>
      <c r="L103" s="16"/>
      <c r="M103" s="16"/>
      <c r="N103" s="16"/>
      <c r="O103" s="16"/>
      <c r="P103" s="16"/>
      <c r="Q103" s="16"/>
      <c r="R103" s="16"/>
      <c r="S103" s="16"/>
    </row>
    <row r="104" spans="11:19" ht="17.100000000000001" customHeight="1">
      <c r="K104" s="16"/>
      <c r="L104" s="16"/>
      <c r="M104" s="16"/>
      <c r="N104" s="16"/>
      <c r="O104" s="16"/>
      <c r="P104" s="16"/>
      <c r="Q104" s="16"/>
      <c r="R104" s="16"/>
      <c r="S104" s="16"/>
    </row>
    <row r="105" spans="11:19" ht="17.100000000000001" customHeight="1">
      <c r="K105" s="16"/>
      <c r="L105" s="16"/>
      <c r="M105" s="16"/>
      <c r="N105" s="16"/>
      <c r="O105" s="16"/>
      <c r="P105" s="16"/>
      <c r="Q105" s="16"/>
      <c r="R105" s="16"/>
      <c r="S105" s="16"/>
    </row>
    <row r="106" spans="11:19" ht="17.100000000000001" customHeight="1">
      <c r="K106" s="16"/>
      <c r="L106" s="16"/>
      <c r="M106" s="16"/>
      <c r="N106" s="16"/>
      <c r="O106" s="16"/>
      <c r="P106" s="16"/>
      <c r="Q106" s="16"/>
      <c r="R106" s="16"/>
      <c r="S106" s="16"/>
    </row>
    <row r="107" spans="11:19" ht="17.100000000000001" customHeight="1">
      <c r="K107" s="16"/>
      <c r="L107" s="16"/>
      <c r="M107" s="16"/>
      <c r="N107" s="16"/>
      <c r="O107" s="16"/>
      <c r="P107" s="16"/>
      <c r="Q107" s="16"/>
      <c r="R107" s="16"/>
      <c r="S107" s="16"/>
    </row>
    <row r="108" spans="11:19" ht="17.100000000000001" customHeight="1">
      <c r="K108" s="16"/>
      <c r="L108" s="16"/>
      <c r="M108" s="16"/>
      <c r="N108" s="16"/>
      <c r="O108" s="16"/>
      <c r="P108" s="16"/>
      <c r="Q108" s="16"/>
      <c r="R108" s="16"/>
      <c r="S108" s="16"/>
    </row>
    <row r="109" spans="11:19" ht="17.100000000000001" customHeight="1">
      <c r="K109" s="16"/>
      <c r="L109" s="16"/>
      <c r="M109" s="16"/>
      <c r="N109" s="16"/>
      <c r="O109" s="16"/>
      <c r="P109" s="16"/>
      <c r="Q109" s="16"/>
      <c r="R109" s="16"/>
      <c r="S109" s="16"/>
    </row>
    <row r="110" spans="11:19" ht="17.100000000000001" customHeight="1">
      <c r="K110" s="16"/>
      <c r="L110" s="16"/>
      <c r="M110" s="16"/>
      <c r="N110" s="16"/>
      <c r="O110" s="16"/>
      <c r="P110" s="16"/>
      <c r="Q110" s="16"/>
      <c r="R110" s="16"/>
      <c r="S110" s="16"/>
    </row>
    <row r="111" spans="11:19" ht="17.100000000000001" customHeight="1">
      <c r="K111" s="16"/>
      <c r="L111" s="16"/>
      <c r="M111" s="16"/>
      <c r="N111" s="16"/>
      <c r="O111" s="16"/>
      <c r="P111" s="16"/>
      <c r="Q111" s="16"/>
      <c r="R111" s="16"/>
      <c r="S111" s="16"/>
    </row>
    <row r="112" spans="11:19" ht="17.100000000000001" customHeight="1">
      <c r="K112" s="16"/>
      <c r="L112" s="16"/>
      <c r="M112" s="16"/>
      <c r="N112" s="16"/>
      <c r="O112" s="16"/>
      <c r="P112" s="16"/>
      <c r="Q112" s="16"/>
      <c r="R112" s="16"/>
      <c r="S112" s="16"/>
    </row>
    <row r="113" spans="11:19" ht="17.100000000000001" customHeight="1">
      <c r="K113" s="16"/>
      <c r="L113" s="16"/>
      <c r="M113" s="16"/>
      <c r="N113" s="16"/>
      <c r="O113" s="16"/>
      <c r="P113" s="16"/>
      <c r="Q113" s="16"/>
      <c r="R113" s="16"/>
      <c r="S113" s="16"/>
    </row>
    <row r="114" spans="11:19" ht="17.100000000000001" customHeight="1">
      <c r="K114" s="16"/>
      <c r="L114" s="16"/>
      <c r="M114" s="16"/>
      <c r="N114" s="16"/>
      <c r="O114" s="16"/>
      <c r="P114" s="16"/>
      <c r="Q114" s="16"/>
      <c r="R114" s="16"/>
      <c r="S114" s="16"/>
    </row>
    <row r="115" spans="11:19" ht="17.100000000000001" customHeight="1">
      <c r="K115" s="16"/>
      <c r="L115" s="16"/>
      <c r="M115" s="16"/>
      <c r="N115" s="16"/>
      <c r="O115" s="16"/>
      <c r="P115" s="16"/>
      <c r="Q115" s="16"/>
      <c r="R115" s="16"/>
      <c r="S115" s="16"/>
    </row>
    <row r="116" spans="11:19" ht="17.100000000000001" customHeight="1">
      <c r="K116" s="16"/>
      <c r="L116" s="16"/>
      <c r="M116" s="16"/>
      <c r="N116" s="16"/>
      <c r="O116" s="16"/>
      <c r="P116" s="16"/>
      <c r="Q116" s="16"/>
      <c r="R116" s="16"/>
      <c r="S116" s="16"/>
    </row>
    <row r="117" spans="11:19" ht="17.100000000000001" customHeight="1">
      <c r="K117" s="16"/>
      <c r="L117" s="16"/>
      <c r="M117" s="16"/>
      <c r="N117" s="16"/>
      <c r="O117" s="16"/>
      <c r="P117" s="16"/>
      <c r="Q117" s="16"/>
      <c r="R117" s="16"/>
      <c r="S117" s="16"/>
    </row>
    <row r="118" spans="11:19" ht="17.100000000000001" customHeight="1">
      <c r="K118" s="16"/>
      <c r="L118" s="16"/>
      <c r="M118" s="16"/>
      <c r="N118" s="16"/>
      <c r="O118" s="16"/>
      <c r="P118" s="16"/>
      <c r="Q118" s="16"/>
      <c r="R118" s="16"/>
      <c r="S118" s="16"/>
    </row>
    <row r="119" spans="11:19" ht="17.100000000000001" customHeight="1">
      <c r="K119" s="16"/>
      <c r="L119" s="16"/>
      <c r="M119" s="16"/>
      <c r="N119" s="16"/>
      <c r="O119" s="16"/>
      <c r="P119" s="16"/>
      <c r="Q119" s="16"/>
      <c r="R119" s="16"/>
      <c r="S119" s="16"/>
    </row>
    <row r="120" spans="11:19" ht="17.100000000000001" customHeight="1">
      <c r="K120" s="16"/>
      <c r="L120" s="16"/>
      <c r="M120" s="16"/>
      <c r="N120" s="16"/>
      <c r="O120" s="16"/>
      <c r="P120" s="16"/>
      <c r="Q120" s="16"/>
      <c r="R120" s="16"/>
      <c r="S120" s="16"/>
    </row>
    <row r="121" spans="11:19" ht="17.100000000000001" customHeight="1">
      <c r="K121" s="16"/>
      <c r="L121" s="16"/>
      <c r="M121" s="16"/>
      <c r="N121" s="16"/>
      <c r="O121" s="16"/>
      <c r="P121" s="16"/>
      <c r="Q121" s="16"/>
      <c r="R121" s="16"/>
      <c r="S121" s="16"/>
    </row>
    <row r="122" spans="11:19" ht="17.100000000000001" customHeight="1">
      <c r="K122" s="16"/>
      <c r="L122" s="16"/>
      <c r="M122" s="16"/>
      <c r="N122" s="16"/>
      <c r="O122" s="16"/>
      <c r="P122" s="16"/>
      <c r="Q122" s="16"/>
      <c r="R122" s="16"/>
      <c r="S122" s="16"/>
    </row>
    <row r="123" spans="11:19" ht="17.100000000000001" customHeight="1">
      <c r="K123" s="16"/>
      <c r="L123" s="16"/>
      <c r="M123" s="16"/>
      <c r="N123" s="16"/>
      <c r="O123" s="16"/>
      <c r="P123" s="16"/>
      <c r="Q123" s="16"/>
      <c r="R123" s="16"/>
      <c r="S123" s="16"/>
    </row>
    <row r="124" spans="11:19" ht="17.100000000000001" customHeight="1">
      <c r="K124" s="16"/>
      <c r="L124" s="16"/>
      <c r="M124" s="16"/>
      <c r="N124" s="16"/>
      <c r="O124" s="16"/>
      <c r="P124" s="16"/>
      <c r="Q124" s="16"/>
      <c r="R124" s="16"/>
      <c r="S124" s="16"/>
    </row>
    <row r="125" spans="11:19" ht="17.100000000000001" customHeight="1">
      <c r="K125" s="16"/>
      <c r="L125" s="16"/>
      <c r="M125" s="16"/>
      <c r="N125" s="16"/>
      <c r="O125" s="16"/>
      <c r="P125" s="16"/>
      <c r="Q125" s="16"/>
      <c r="R125" s="16"/>
      <c r="S125" s="16"/>
    </row>
    <row r="126" spans="11:19" ht="17.100000000000001" customHeight="1">
      <c r="K126" s="16"/>
      <c r="L126" s="16"/>
      <c r="M126" s="16"/>
      <c r="N126" s="16"/>
      <c r="O126" s="16"/>
      <c r="P126" s="16"/>
      <c r="Q126" s="16"/>
      <c r="R126" s="16"/>
      <c r="S126" s="16"/>
    </row>
    <row r="127" spans="11:19" ht="17.100000000000001" customHeight="1">
      <c r="K127" s="16"/>
      <c r="L127" s="16"/>
      <c r="M127" s="16"/>
      <c r="N127" s="16"/>
      <c r="O127" s="16"/>
      <c r="P127" s="16"/>
      <c r="Q127" s="16"/>
      <c r="R127" s="16"/>
      <c r="S127" s="16"/>
    </row>
    <row r="128" spans="11:19" ht="17.100000000000001" customHeight="1">
      <c r="K128" s="16"/>
      <c r="L128" s="16"/>
      <c r="M128" s="16"/>
      <c r="N128" s="16"/>
      <c r="O128" s="16"/>
      <c r="P128" s="16"/>
      <c r="Q128" s="16"/>
      <c r="R128" s="16"/>
      <c r="S128" s="16"/>
    </row>
    <row r="129" spans="11:19" ht="17.100000000000001" customHeight="1">
      <c r="K129" s="16"/>
      <c r="L129" s="16"/>
      <c r="M129" s="16"/>
      <c r="N129" s="16"/>
      <c r="O129" s="16"/>
      <c r="P129" s="16"/>
      <c r="Q129" s="16"/>
      <c r="R129" s="16"/>
      <c r="S129" s="16"/>
    </row>
    <row r="130" spans="11:19" ht="17.100000000000001" customHeight="1">
      <c r="K130" s="16"/>
      <c r="L130" s="16"/>
      <c r="M130" s="16"/>
      <c r="N130" s="16"/>
      <c r="O130" s="16"/>
      <c r="P130" s="16"/>
      <c r="Q130" s="16"/>
      <c r="R130" s="16"/>
      <c r="S130" s="16"/>
    </row>
    <row r="131" spans="11:19" ht="17.100000000000001" customHeight="1">
      <c r="K131" s="16"/>
      <c r="L131" s="16"/>
      <c r="M131" s="16"/>
      <c r="N131" s="16"/>
      <c r="O131" s="16"/>
      <c r="P131" s="16"/>
      <c r="Q131" s="16"/>
      <c r="R131" s="16"/>
      <c r="S131" s="16"/>
    </row>
    <row r="132" spans="11:19" ht="17.100000000000001" customHeight="1">
      <c r="K132" s="16"/>
      <c r="L132" s="16"/>
      <c r="M132" s="16"/>
      <c r="N132" s="16"/>
      <c r="O132" s="16"/>
      <c r="P132" s="16"/>
      <c r="Q132" s="16"/>
      <c r="R132" s="16"/>
      <c r="S132" s="16"/>
    </row>
    <row r="133" spans="11:19" ht="17.100000000000001" customHeight="1">
      <c r="K133" s="16"/>
      <c r="L133" s="16"/>
      <c r="M133" s="16"/>
      <c r="N133" s="16"/>
      <c r="O133" s="16"/>
      <c r="P133" s="16"/>
      <c r="Q133" s="16"/>
      <c r="R133" s="16"/>
      <c r="S133" s="16"/>
    </row>
    <row r="134" spans="11:19" ht="17.100000000000001" customHeight="1">
      <c r="K134" s="16"/>
      <c r="L134" s="16"/>
      <c r="M134" s="16"/>
      <c r="N134" s="16"/>
      <c r="O134" s="16"/>
      <c r="P134" s="16"/>
      <c r="Q134" s="16"/>
      <c r="R134" s="16"/>
      <c r="S134" s="16"/>
    </row>
    <row r="135" spans="11:19" ht="17.100000000000001" customHeight="1">
      <c r="K135" s="16"/>
      <c r="L135" s="16"/>
      <c r="M135" s="16"/>
      <c r="N135" s="16"/>
      <c r="O135" s="16"/>
      <c r="P135" s="16"/>
      <c r="Q135" s="16"/>
      <c r="R135" s="16"/>
      <c r="S135" s="16"/>
    </row>
    <row r="136" spans="11:19" ht="17.100000000000001" customHeight="1">
      <c r="K136" s="16"/>
      <c r="L136" s="16"/>
      <c r="M136" s="16"/>
      <c r="N136" s="16"/>
      <c r="O136" s="16"/>
      <c r="P136" s="16"/>
      <c r="Q136" s="16"/>
      <c r="R136" s="16"/>
      <c r="S136" s="16"/>
    </row>
    <row r="137" spans="11:19" ht="17.100000000000001" customHeight="1">
      <c r="K137" s="16"/>
      <c r="L137" s="16"/>
      <c r="M137" s="16"/>
      <c r="N137" s="16"/>
      <c r="O137" s="16"/>
      <c r="P137" s="16"/>
      <c r="Q137" s="16"/>
      <c r="R137" s="16"/>
      <c r="S137" s="16"/>
    </row>
    <row r="138" spans="11:19" ht="17.100000000000001" customHeight="1">
      <c r="K138" s="16"/>
      <c r="L138" s="16"/>
      <c r="M138" s="16"/>
      <c r="N138" s="16"/>
      <c r="O138" s="16"/>
      <c r="P138" s="16"/>
      <c r="Q138" s="16"/>
      <c r="R138" s="16"/>
      <c r="S138" s="16"/>
    </row>
    <row r="139" spans="11:19" ht="17.100000000000001" customHeight="1">
      <c r="K139" s="16"/>
      <c r="L139" s="16"/>
      <c r="M139" s="16"/>
      <c r="N139" s="16"/>
      <c r="O139" s="16"/>
      <c r="P139" s="16"/>
      <c r="Q139" s="16"/>
      <c r="R139" s="16"/>
      <c r="S139" s="16"/>
    </row>
    <row r="140" spans="11:19" ht="17.100000000000001" customHeight="1">
      <c r="K140" s="16"/>
      <c r="L140" s="16"/>
      <c r="M140" s="16"/>
      <c r="N140" s="16"/>
      <c r="O140" s="16"/>
      <c r="P140" s="16"/>
      <c r="Q140" s="16"/>
      <c r="R140" s="16"/>
      <c r="S140" s="16"/>
    </row>
    <row r="141" spans="11:19" ht="17.100000000000001" customHeight="1">
      <c r="K141" s="16"/>
      <c r="L141" s="16"/>
      <c r="M141" s="16"/>
      <c r="N141" s="16"/>
      <c r="O141" s="16"/>
      <c r="P141" s="16"/>
      <c r="Q141" s="16"/>
      <c r="R141" s="16"/>
      <c r="S141" s="16"/>
    </row>
    <row r="142" spans="11:19" ht="17.100000000000001" customHeight="1">
      <c r="K142" s="16"/>
      <c r="L142" s="16"/>
      <c r="M142" s="16"/>
      <c r="N142" s="16"/>
      <c r="O142" s="16"/>
      <c r="P142" s="16"/>
      <c r="Q142" s="16"/>
      <c r="R142" s="16"/>
      <c r="S142" s="16"/>
    </row>
    <row r="143" spans="11:19" ht="17.100000000000001" customHeight="1">
      <c r="K143" s="16"/>
      <c r="L143" s="16"/>
      <c r="M143" s="16"/>
      <c r="N143" s="16"/>
      <c r="O143" s="16"/>
      <c r="P143" s="16"/>
      <c r="Q143" s="16"/>
      <c r="R143" s="16"/>
      <c r="S143" s="16"/>
    </row>
    <row r="144" spans="11:19" ht="17.100000000000001" customHeight="1">
      <c r="K144" s="16"/>
      <c r="L144" s="16"/>
      <c r="M144" s="16"/>
      <c r="N144" s="16"/>
      <c r="O144" s="16"/>
      <c r="P144" s="16"/>
      <c r="Q144" s="16"/>
      <c r="R144" s="16"/>
      <c r="S144" s="16"/>
    </row>
    <row r="145" spans="11:19" ht="17.100000000000001" customHeight="1">
      <c r="K145" s="16"/>
      <c r="L145" s="16"/>
      <c r="M145" s="16"/>
      <c r="N145" s="16"/>
      <c r="O145" s="16"/>
      <c r="P145" s="16"/>
      <c r="Q145" s="16"/>
      <c r="R145" s="16"/>
      <c r="S145" s="16"/>
    </row>
    <row r="146" spans="11:19" ht="17.100000000000001" customHeight="1">
      <c r="K146" s="16"/>
      <c r="L146" s="16"/>
      <c r="M146" s="16"/>
      <c r="N146" s="16"/>
      <c r="O146" s="16"/>
      <c r="P146" s="16"/>
      <c r="Q146" s="16"/>
      <c r="R146" s="16"/>
      <c r="S146" s="16"/>
    </row>
    <row r="147" spans="11:19" ht="17.100000000000001" customHeight="1">
      <c r="K147" s="16"/>
      <c r="L147" s="16"/>
      <c r="M147" s="16"/>
      <c r="N147" s="16"/>
      <c r="O147" s="16"/>
      <c r="P147" s="16"/>
      <c r="Q147" s="16"/>
      <c r="R147" s="16"/>
      <c r="S147" s="16"/>
    </row>
    <row r="148" spans="11:19" ht="17.100000000000001" customHeight="1">
      <c r="K148" s="16"/>
      <c r="L148" s="16"/>
      <c r="M148" s="16"/>
      <c r="N148" s="16"/>
      <c r="O148" s="16"/>
      <c r="P148" s="16"/>
      <c r="Q148" s="16"/>
      <c r="R148" s="16"/>
      <c r="S148" s="16"/>
    </row>
    <row r="149" spans="11:19" ht="17.100000000000001" customHeight="1">
      <c r="K149" s="16"/>
      <c r="L149" s="16"/>
      <c r="M149" s="16"/>
      <c r="N149" s="16"/>
      <c r="O149" s="16"/>
      <c r="P149" s="16"/>
      <c r="Q149" s="16"/>
      <c r="R149" s="16"/>
      <c r="S149" s="16"/>
    </row>
    <row r="150" spans="11:19" ht="17.100000000000001" customHeight="1">
      <c r="K150" s="16"/>
      <c r="L150" s="16"/>
      <c r="M150" s="16"/>
      <c r="N150" s="16"/>
      <c r="O150" s="16"/>
      <c r="P150" s="16"/>
      <c r="Q150" s="16"/>
      <c r="R150" s="16"/>
      <c r="S150" s="16"/>
    </row>
    <row r="151" spans="11:19" ht="17.100000000000001" customHeight="1">
      <c r="K151" s="16"/>
      <c r="L151" s="16"/>
      <c r="M151" s="16"/>
      <c r="N151" s="16"/>
      <c r="O151" s="16"/>
      <c r="P151" s="16"/>
      <c r="Q151" s="16"/>
      <c r="R151" s="16"/>
      <c r="S151" s="16"/>
    </row>
    <row r="152" spans="11:19" ht="17.100000000000001" customHeight="1">
      <c r="K152" s="16"/>
      <c r="L152" s="16"/>
      <c r="M152" s="16"/>
      <c r="N152" s="16"/>
      <c r="O152" s="16"/>
      <c r="P152" s="16"/>
      <c r="Q152" s="16"/>
      <c r="R152" s="16"/>
      <c r="S152" s="16"/>
    </row>
    <row r="153" spans="11:19" ht="17.100000000000001" customHeight="1">
      <c r="K153" s="16"/>
      <c r="L153" s="16"/>
      <c r="M153" s="16"/>
      <c r="N153" s="16"/>
      <c r="O153" s="16"/>
      <c r="P153" s="16"/>
      <c r="Q153" s="16"/>
      <c r="R153" s="16"/>
      <c r="S153" s="16"/>
    </row>
    <row r="154" spans="11:19" ht="17.100000000000001" customHeight="1">
      <c r="K154" s="16"/>
      <c r="L154" s="16"/>
      <c r="M154" s="16"/>
      <c r="N154" s="16"/>
      <c r="O154" s="16"/>
      <c r="P154" s="16"/>
      <c r="Q154" s="16"/>
      <c r="R154" s="16"/>
      <c r="S154" s="16"/>
    </row>
    <row r="155" spans="11:19" ht="17.100000000000001" customHeight="1">
      <c r="K155" s="16"/>
      <c r="L155" s="16"/>
      <c r="M155" s="16"/>
      <c r="N155" s="16"/>
      <c r="O155" s="16"/>
      <c r="P155" s="16"/>
      <c r="Q155" s="16"/>
      <c r="R155" s="16"/>
      <c r="S155" s="16"/>
    </row>
    <row r="156" spans="11:19" ht="17.100000000000001" customHeight="1">
      <c r="K156" s="16"/>
      <c r="L156" s="16"/>
      <c r="M156" s="16"/>
      <c r="N156" s="16"/>
      <c r="O156" s="16"/>
      <c r="P156" s="16"/>
      <c r="Q156" s="16"/>
      <c r="R156" s="16"/>
      <c r="S156" s="16"/>
    </row>
    <row r="157" spans="11:19" ht="17.100000000000001" customHeight="1">
      <c r="K157" s="16"/>
      <c r="L157" s="16"/>
      <c r="M157" s="16"/>
      <c r="N157" s="16"/>
      <c r="O157" s="16"/>
      <c r="P157" s="16"/>
      <c r="Q157" s="16"/>
      <c r="R157" s="16"/>
      <c r="S157" s="16"/>
    </row>
    <row r="158" spans="11:19" ht="17.100000000000001" customHeight="1">
      <c r="K158" s="16"/>
      <c r="L158" s="16"/>
      <c r="M158" s="16"/>
      <c r="N158" s="16"/>
      <c r="O158" s="16"/>
      <c r="P158" s="16"/>
      <c r="Q158" s="16"/>
      <c r="R158" s="16"/>
      <c r="S158" s="16"/>
    </row>
    <row r="159" spans="11:19" ht="17.100000000000001" customHeight="1">
      <c r="K159" s="16"/>
      <c r="L159" s="16"/>
      <c r="M159" s="16"/>
      <c r="N159" s="16"/>
      <c r="O159" s="16"/>
      <c r="P159" s="16"/>
      <c r="Q159" s="16"/>
      <c r="R159" s="16"/>
      <c r="S159" s="16"/>
    </row>
    <row r="160" spans="11:19" ht="17.100000000000001" customHeight="1">
      <c r="K160" s="16"/>
      <c r="L160" s="16"/>
      <c r="M160" s="16"/>
      <c r="N160" s="16"/>
      <c r="O160" s="16"/>
      <c r="P160" s="16"/>
      <c r="Q160" s="16"/>
      <c r="R160" s="16"/>
      <c r="S160" s="16"/>
    </row>
    <row r="161" spans="11:19" ht="17.100000000000001" customHeight="1">
      <c r="K161" s="16"/>
      <c r="L161" s="16"/>
      <c r="M161" s="16"/>
      <c r="N161" s="16"/>
      <c r="O161" s="16"/>
      <c r="P161" s="16"/>
      <c r="Q161" s="16"/>
      <c r="R161" s="16"/>
      <c r="S161" s="16"/>
    </row>
    <row r="162" spans="11:19" ht="17.100000000000001" customHeight="1">
      <c r="K162" s="16"/>
      <c r="L162" s="16"/>
      <c r="M162" s="16"/>
      <c r="N162" s="16"/>
      <c r="O162" s="16"/>
      <c r="P162" s="16"/>
      <c r="Q162" s="16"/>
      <c r="R162" s="16"/>
      <c r="S162" s="16"/>
    </row>
    <row r="163" spans="11:19" ht="17.100000000000001" customHeight="1">
      <c r="K163" s="16"/>
      <c r="L163" s="16"/>
      <c r="M163" s="16"/>
      <c r="N163" s="16"/>
      <c r="O163" s="16"/>
      <c r="P163" s="16"/>
      <c r="Q163" s="16"/>
      <c r="R163" s="16"/>
      <c r="S163" s="16"/>
    </row>
    <row r="164" spans="11:19" ht="17.100000000000001" customHeight="1">
      <c r="K164" s="16"/>
      <c r="L164" s="16"/>
      <c r="M164" s="16"/>
      <c r="N164" s="16"/>
      <c r="O164" s="16"/>
      <c r="P164" s="16"/>
      <c r="Q164" s="16"/>
      <c r="R164" s="16"/>
      <c r="S164" s="16"/>
    </row>
    <row r="165" spans="11:19" ht="17.100000000000001" customHeight="1">
      <c r="K165" s="16"/>
      <c r="L165" s="16"/>
      <c r="M165" s="16"/>
      <c r="N165" s="16"/>
      <c r="O165" s="16"/>
      <c r="P165" s="16"/>
      <c r="Q165" s="16"/>
      <c r="R165" s="16"/>
      <c r="S165" s="16"/>
    </row>
    <row r="166" spans="11:19" ht="17.100000000000001" customHeight="1">
      <c r="K166" s="16"/>
      <c r="L166" s="16"/>
      <c r="M166" s="16"/>
      <c r="N166" s="16"/>
      <c r="O166" s="16"/>
      <c r="P166" s="16"/>
      <c r="Q166" s="16"/>
      <c r="R166" s="16"/>
      <c r="S166" s="16"/>
    </row>
    <row r="167" spans="11:19" ht="17.100000000000001" customHeight="1">
      <c r="K167" s="16"/>
      <c r="L167" s="16"/>
      <c r="M167" s="16"/>
      <c r="N167" s="16"/>
      <c r="O167" s="16"/>
      <c r="P167" s="16"/>
      <c r="Q167" s="16"/>
      <c r="R167" s="16"/>
      <c r="S167" s="16"/>
    </row>
    <row r="168" spans="11:19" ht="17.100000000000001" customHeight="1">
      <c r="K168" s="16"/>
      <c r="L168" s="16"/>
      <c r="M168" s="16"/>
      <c r="N168" s="16"/>
      <c r="O168" s="16"/>
      <c r="P168" s="16"/>
      <c r="Q168" s="16"/>
      <c r="R168" s="16"/>
      <c r="S168" s="16"/>
    </row>
    <row r="169" spans="11:19" ht="17.100000000000001" customHeight="1">
      <c r="K169" s="16"/>
      <c r="L169" s="16"/>
      <c r="M169" s="16"/>
      <c r="N169" s="16"/>
      <c r="O169" s="16"/>
      <c r="P169" s="16"/>
      <c r="Q169" s="16"/>
      <c r="R169" s="16"/>
      <c r="S169" s="16"/>
    </row>
    <row r="170" spans="11:19" ht="17.100000000000001" customHeight="1">
      <c r="K170" s="16"/>
      <c r="L170" s="16"/>
      <c r="M170" s="16"/>
      <c r="N170" s="16"/>
      <c r="O170" s="16"/>
      <c r="P170" s="16"/>
      <c r="Q170" s="16"/>
      <c r="R170" s="16"/>
      <c r="S170" s="16"/>
    </row>
    <row r="171" spans="11:19" ht="17.100000000000001" customHeight="1">
      <c r="K171" s="16"/>
      <c r="L171" s="16"/>
      <c r="M171" s="16"/>
      <c r="N171" s="16"/>
      <c r="O171" s="16"/>
      <c r="P171" s="16"/>
      <c r="Q171" s="16"/>
      <c r="R171" s="16"/>
      <c r="S171" s="16"/>
    </row>
    <row r="172" spans="11:19" ht="17.100000000000001" customHeight="1">
      <c r="K172" s="16"/>
      <c r="L172" s="16"/>
      <c r="M172" s="16"/>
      <c r="N172" s="16"/>
      <c r="O172" s="16"/>
      <c r="P172" s="16"/>
      <c r="Q172" s="16"/>
      <c r="R172" s="16"/>
      <c r="S172" s="16"/>
    </row>
    <row r="173" spans="11:19" ht="17.100000000000001" customHeight="1">
      <c r="K173" s="16"/>
      <c r="L173" s="16"/>
      <c r="M173" s="16"/>
      <c r="N173" s="16"/>
      <c r="O173" s="16"/>
      <c r="P173" s="16"/>
      <c r="Q173" s="16"/>
      <c r="R173" s="16"/>
      <c r="S173" s="16"/>
    </row>
    <row r="174" spans="11:19" ht="17.100000000000001" customHeight="1">
      <c r="K174" s="16"/>
      <c r="L174" s="16"/>
      <c r="M174" s="16"/>
      <c r="N174" s="16"/>
      <c r="O174" s="16"/>
      <c r="P174" s="16"/>
      <c r="Q174" s="16"/>
      <c r="R174" s="16"/>
      <c r="S174" s="16"/>
    </row>
  </sheetData>
  <sheetProtection selectLockedCells="1" selectUnlockedCells="1"/>
  <mergeCells count="112">
    <mergeCell ref="M3:N4"/>
    <mergeCell ref="D26:I26"/>
    <mergeCell ref="D27:E28"/>
    <mergeCell ref="A3:C5"/>
    <mergeCell ref="D3:D5"/>
    <mergeCell ref="E3:F4"/>
    <mergeCell ref="G3:I4"/>
    <mergeCell ref="F27:H27"/>
    <mergeCell ref="B8:C8"/>
    <mergeCell ref="Q38:R38"/>
    <mergeCell ref="O31:P31"/>
    <mergeCell ref="M37:N37"/>
    <mergeCell ref="O37:P37"/>
    <mergeCell ref="M33:N33"/>
    <mergeCell ref="Q36:R36"/>
    <mergeCell ref="Q33:R33"/>
    <mergeCell ref="B30:C30"/>
    <mergeCell ref="B31:C31"/>
    <mergeCell ref="D36:E36"/>
    <mergeCell ref="K36:L36"/>
    <mergeCell ref="O3:P4"/>
    <mergeCell ref="B6:C6"/>
    <mergeCell ref="I27:I28"/>
    <mergeCell ref="K27:L28"/>
    <mergeCell ref="B16:C16"/>
    <mergeCell ref="B24:I24"/>
    <mergeCell ref="A25:I25"/>
    <mergeCell ref="A26:C28"/>
    <mergeCell ref="Q32:R32"/>
    <mergeCell ref="Q31:R31"/>
    <mergeCell ref="O10:P10"/>
    <mergeCell ref="B29:C29"/>
    <mergeCell ref="D29:E29"/>
    <mergeCell ref="K29:L29"/>
    <mergeCell ref="M29:N29"/>
    <mergeCell ref="Q3:R4"/>
    <mergeCell ref="O12:P12"/>
    <mergeCell ref="M27:N27"/>
    <mergeCell ref="M28:N28"/>
    <mergeCell ref="O28:P28"/>
    <mergeCell ref="O27:S27"/>
    <mergeCell ref="S3:S5"/>
    <mergeCell ref="K26:S26"/>
    <mergeCell ref="K3:L4"/>
    <mergeCell ref="Q28:R28"/>
    <mergeCell ref="Q29:R29"/>
    <mergeCell ref="O29:P29"/>
    <mergeCell ref="K32:L32"/>
    <mergeCell ref="K34:L34"/>
    <mergeCell ref="Q34:R34"/>
    <mergeCell ref="D37:E37"/>
    <mergeCell ref="K37:L37"/>
    <mergeCell ref="K35:L35"/>
    <mergeCell ref="O33:P33"/>
    <mergeCell ref="M34:N34"/>
    <mergeCell ref="O34:P34"/>
    <mergeCell ref="M35:N35"/>
    <mergeCell ref="O35:P35"/>
    <mergeCell ref="D35:E35"/>
    <mergeCell ref="K33:L33"/>
    <mergeCell ref="D31:E31"/>
    <mergeCell ref="K31:L31"/>
    <mergeCell ref="M31:N31"/>
    <mergeCell ref="O36:P36"/>
    <mergeCell ref="Q37:R37"/>
    <mergeCell ref="Q35:R35"/>
    <mergeCell ref="D33:E33"/>
    <mergeCell ref="Q40:R40"/>
    <mergeCell ref="Q41:R41"/>
    <mergeCell ref="M39:N39"/>
    <mergeCell ref="O39:P39"/>
    <mergeCell ref="Q39:R39"/>
    <mergeCell ref="O40:P40"/>
    <mergeCell ref="O41:P41"/>
    <mergeCell ref="D41:E41"/>
    <mergeCell ref="K41:L41"/>
    <mergeCell ref="D39:E39"/>
    <mergeCell ref="K39:L39"/>
    <mergeCell ref="B39:C39"/>
    <mergeCell ref="D32:E32"/>
    <mergeCell ref="D34:E34"/>
    <mergeCell ref="M32:N32"/>
    <mergeCell ref="O32:P32"/>
    <mergeCell ref="O38:P38"/>
    <mergeCell ref="D40:E40"/>
    <mergeCell ref="K40:L40"/>
    <mergeCell ref="M40:N40"/>
    <mergeCell ref="M36:N36"/>
    <mergeCell ref="D38:E38"/>
    <mergeCell ref="K38:L38"/>
    <mergeCell ref="M38:N38"/>
    <mergeCell ref="M42:N42"/>
    <mergeCell ref="M45:N45"/>
    <mergeCell ref="D44:E44"/>
    <mergeCell ref="M41:N41"/>
    <mergeCell ref="K42:L42"/>
    <mergeCell ref="M44:N44"/>
    <mergeCell ref="O44:P44"/>
    <mergeCell ref="Q45:R45"/>
    <mergeCell ref="O45:P45"/>
    <mergeCell ref="D45:E45"/>
    <mergeCell ref="K45:L45"/>
    <mergeCell ref="Q44:R44"/>
    <mergeCell ref="D42:E42"/>
    <mergeCell ref="K44:L44"/>
    <mergeCell ref="Q42:R42"/>
    <mergeCell ref="O42:P42"/>
    <mergeCell ref="D43:E43"/>
    <mergeCell ref="K43:L43"/>
    <mergeCell ref="M43:N43"/>
    <mergeCell ref="O43:P43"/>
    <mergeCell ref="Q43:R43"/>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scaleWithDoc="0" alignWithMargins="0">
    <oddHeader>&amp;L事業所</oddHeader>
    <oddFooter>&amp;C&amp;11－&amp;12&amp;P&amp;11－</oddFooter>
  </headerFooter>
  <drawing r:id="rId2"/>
</worksheet>
</file>

<file path=xl/worksheets/sheet9.xml><?xml version="1.0" encoding="utf-8"?>
<worksheet xmlns="http://schemas.openxmlformats.org/spreadsheetml/2006/main" xmlns:r="http://schemas.openxmlformats.org/officeDocument/2006/relationships">
  <dimension ref="A1:S174"/>
  <sheetViews>
    <sheetView view="pageBreakPreview" topLeftCell="H46" zoomScaleNormal="100" zoomScaleSheetLayoutView="100" workbookViewId="0">
      <selection activeCell="M41" sqref="M41:N41"/>
    </sheetView>
  </sheetViews>
  <sheetFormatPr defaultRowHeight="17.100000000000001" customHeight="1"/>
  <cols>
    <col min="1" max="1" width="0.85546875" style="26" customWidth="1"/>
    <col min="2" max="2" width="2.42578125" style="26" customWidth="1"/>
    <col min="3" max="3" width="38.5703125" style="26" customWidth="1"/>
    <col min="4" max="6" width="9.5703125" style="26" customWidth="1"/>
    <col min="7" max="7" width="16.140625" style="26" customWidth="1"/>
    <col min="8" max="8" width="11" style="26" customWidth="1"/>
    <col min="9" max="9" width="18.28515625" style="26" customWidth="1"/>
    <col min="10" max="10" width="1.140625" style="26" customWidth="1"/>
    <col min="11" max="12" width="13.140625" style="26" customWidth="1"/>
    <col min="13" max="13" width="13.7109375" style="26" customWidth="1"/>
    <col min="14" max="14" width="11" style="26" customWidth="1"/>
    <col min="15" max="15" width="13.7109375" style="26" customWidth="1"/>
    <col min="16" max="16" width="10.28515625" style="26" customWidth="1"/>
    <col min="17" max="17" width="13.7109375" style="26" customWidth="1"/>
    <col min="18" max="18" width="10.85546875" style="26" customWidth="1"/>
    <col min="19" max="19" width="16.42578125" style="26" customWidth="1"/>
    <col min="20" max="20" width="9.140625" style="26"/>
    <col min="21" max="21" width="5.5703125" style="26" customWidth="1"/>
    <col min="22" max="16384" width="9.140625" style="26"/>
  </cols>
  <sheetData>
    <row r="1" spans="1:19" ht="5.0999999999999996" customHeight="1">
      <c r="A1" s="67"/>
      <c r="B1" s="67"/>
      <c r="D1" s="16"/>
      <c r="E1" s="16"/>
      <c r="F1" s="16"/>
      <c r="G1" s="16"/>
      <c r="H1" s="16"/>
      <c r="I1" s="16"/>
      <c r="J1" s="16"/>
      <c r="K1" s="16" t="s">
        <v>116</v>
      </c>
      <c r="L1" s="16"/>
      <c r="M1" s="16"/>
      <c r="N1" s="16"/>
      <c r="O1" s="16"/>
      <c r="Q1" s="16"/>
      <c r="R1" s="16"/>
      <c r="S1" s="68"/>
    </row>
    <row r="2" spans="1:19" ht="15" customHeight="1" thickBot="1">
      <c r="A2" s="69" t="s">
        <v>117</v>
      </c>
      <c r="B2" s="16"/>
      <c r="D2" s="16"/>
      <c r="E2" s="16"/>
      <c r="F2" s="16"/>
      <c r="G2" s="16"/>
      <c r="H2" s="16"/>
      <c r="I2" s="16"/>
      <c r="J2" s="16"/>
      <c r="K2" s="16"/>
      <c r="L2" s="16"/>
      <c r="M2" s="16"/>
      <c r="N2" s="16"/>
      <c r="O2" s="16"/>
      <c r="Q2" s="16"/>
      <c r="R2" s="16"/>
      <c r="S2" s="70" t="s">
        <v>118</v>
      </c>
    </row>
    <row r="3" spans="1:19" s="572" customFormat="1" ht="13.5" customHeight="1" thickBot="1">
      <c r="A3" s="833" t="s">
        <v>119</v>
      </c>
      <c r="B3" s="833"/>
      <c r="C3" s="833"/>
      <c r="D3" s="834" t="s">
        <v>120</v>
      </c>
      <c r="E3" s="942" t="s">
        <v>121</v>
      </c>
      <c r="F3" s="942"/>
      <c r="G3" s="952" t="s">
        <v>122</v>
      </c>
      <c r="H3" s="952"/>
      <c r="I3" s="952"/>
      <c r="J3" s="571"/>
      <c r="K3" s="942" t="s">
        <v>123</v>
      </c>
      <c r="L3" s="942"/>
      <c r="M3" s="942" t="s">
        <v>124</v>
      </c>
      <c r="N3" s="942"/>
      <c r="O3" s="942" t="s">
        <v>125</v>
      </c>
      <c r="P3" s="942"/>
      <c r="Q3" s="949" t="s">
        <v>126</v>
      </c>
      <c r="R3" s="949"/>
      <c r="S3" s="950" t="s">
        <v>127</v>
      </c>
    </row>
    <row r="4" spans="1:19" ht="13.5" customHeight="1" thickBot="1">
      <c r="A4" s="833"/>
      <c r="B4" s="833"/>
      <c r="C4" s="833"/>
      <c r="D4" s="834"/>
      <c r="E4" s="942"/>
      <c r="F4" s="942"/>
      <c r="G4" s="952"/>
      <c r="H4" s="952"/>
      <c r="I4" s="952"/>
      <c r="J4" s="49"/>
      <c r="K4" s="942"/>
      <c r="L4" s="942"/>
      <c r="M4" s="942"/>
      <c r="N4" s="942"/>
      <c r="O4" s="942"/>
      <c r="P4" s="942"/>
      <c r="Q4" s="949"/>
      <c r="R4" s="949"/>
      <c r="S4" s="950"/>
    </row>
    <row r="5" spans="1:19" ht="39.75" customHeight="1">
      <c r="A5" s="833"/>
      <c r="B5" s="833"/>
      <c r="C5" s="833"/>
      <c r="D5" s="834"/>
      <c r="E5" s="573"/>
      <c r="F5" s="685" t="s">
        <v>128</v>
      </c>
      <c r="G5" s="143"/>
      <c r="H5" s="685" t="s">
        <v>128</v>
      </c>
      <c r="I5" s="209" t="s">
        <v>480</v>
      </c>
      <c r="J5" s="49"/>
      <c r="K5" s="574"/>
      <c r="L5" s="685" t="s">
        <v>128</v>
      </c>
      <c r="M5" s="575"/>
      <c r="N5" s="685" t="s">
        <v>128</v>
      </c>
      <c r="O5" s="689"/>
      <c r="P5" s="685" t="s">
        <v>128</v>
      </c>
      <c r="Q5" s="689"/>
      <c r="R5" s="685" t="s">
        <v>129</v>
      </c>
      <c r="S5" s="950"/>
    </row>
    <row r="6" spans="1:19" s="572" customFormat="1" ht="20.100000000000001" customHeight="1">
      <c r="A6" s="576"/>
      <c r="B6" s="937" t="s">
        <v>56</v>
      </c>
      <c r="C6" s="937"/>
      <c r="D6" s="71">
        <f>D8+D16</f>
        <v>1231</v>
      </c>
      <c r="E6" s="72">
        <f>E8+E16</f>
        <v>14132</v>
      </c>
      <c r="F6" s="73">
        <f>E6/D6</f>
        <v>11.480097481722177</v>
      </c>
      <c r="G6" s="72">
        <v>58150659</v>
      </c>
      <c r="H6" s="74">
        <f>G6/D6</f>
        <v>47238.553208773352</v>
      </c>
      <c r="I6" s="75">
        <v>4590</v>
      </c>
      <c r="J6" s="76">
        <f>J8+J16</f>
        <v>0</v>
      </c>
      <c r="K6" s="77">
        <v>2095441</v>
      </c>
      <c r="L6" s="78">
        <f>K6/D6</f>
        <v>1702.2266450040618</v>
      </c>
      <c r="M6" s="78">
        <v>4270877</v>
      </c>
      <c r="N6" s="77">
        <f>M6/D6</f>
        <v>3469.4370430544272</v>
      </c>
      <c r="O6" s="210">
        <v>98168</v>
      </c>
      <c r="P6" s="211">
        <f>O6/D6</f>
        <v>79.746547522339554</v>
      </c>
      <c r="Q6" s="78">
        <f>Q8+Q16</f>
        <v>400</v>
      </c>
      <c r="R6" s="77">
        <f>R8+R16</f>
        <v>4279</v>
      </c>
      <c r="S6" s="79">
        <f>S8+S16</f>
        <v>41015575</v>
      </c>
    </row>
    <row r="7" spans="1:19" ht="12" customHeight="1">
      <c r="A7" s="126"/>
      <c r="B7" s="699"/>
      <c r="C7" s="205"/>
      <c r="D7" s="80"/>
      <c r="E7" s="81"/>
      <c r="F7" s="82"/>
      <c r="G7" s="81"/>
      <c r="H7" s="81"/>
      <c r="I7" s="83"/>
      <c r="J7" s="59"/>
      <c r="K7" s="84"/>
      <c r="L7" s="84"/>
      <c r="M7" s="84"/>
      <c r="N7" s="84"/>
      <c r="O7" s="81"/>
      <c r="P7" s="81"/>
      <c r="Q7" s="84"/>
      <c r="R7" s="84"/>
      <c r="S7" s="85"/>
    </row>
    <row r="8" spans="1:19" ht="20.100000000000001" customHeight="1">
      <c r="A8" s="126"/>
      <c r="B8" s="943" t="s">
        <v>130</v>
      </c>
      <c r="C8" s="943"/>
      <c r="D8" s="86">
        <f>SUM(D9:D14)</f>
        <v>434</v>
      </c>
      <c r="E8" s="87">
        <f>SUM(E9:E14)</f>
        <v>7913</v>
      </c>
      <c r="F8" s="88">
        <f>E8/D8</f>
        <v>18.232718894009217</v>
      </c>
      <c r="G8" s="87">
        <v>46751037</v>
      </c>
      <c r="H8" s="87">
        <f>G8/D8</f>
        <v>107721.28341013825</v>
      </c>
      <c r="I8" s="75">
        <v>6139</v>
      </c>
      <c r="J8" s="89">
        <f>SUM(J9:J14)</f>
        <v>0</v>
      </c>
      <c r="K8" s="90">
        <v>1534359</v>
      </c>
      <c r="L8" s="90">
        <f>K8/D8</f>
        <v>3535.3894009216588</v>
      </c>
      <c r="M8" s="90">
        <v>3432546</v>
      </c>
      <c r="N8" s="90">
        <f>M8/D8</f>
        <v>7909.0921658986172</v>
      </c>
      <c r="O8" s="81"/>
      <c r="P8" s="87"/>
      <c r="Q8" s="90">
        <v>0</v>
      </c>
      <c r="R8" s="90">
        <v>0</v>
      </c>
      <c r="S8" s="91">
        <v>36179834</v>
      </c>
    </row>
    <row r="9" spans="1:19" ht="18" customHeight="1">
      <c r="A9" s="126"/>
      <c r="B9" s="699"/>
      <c r="C9" s="206" t="s">
        <v>131</v>
      </c>
      <c r="D9" s="80">
        <v>1</v>
      </c>
      <c r="E9" s="81">
        <v>1</v>
      </c>
      <c r="F9" s="92">
        <f t="shared" ref="F9:F14" si="0">E9/D9</f>
        <v>1</v>
      </c>
      <c r="G9" s="81" t="s">
        <v>132</v>
      </c>
      <c r="H9" s="81" t="s">
        <v>132</v>
      </c>
      <c r="I9" s="93" t="s">
        <v>132</v>
      </c>
      <c r="J9" s="59"/>
      <c r="K9" s="92" t="s">
        <v>132</v>
      </c>
      <c r="L9" s="92" t="s">
        <v>132</v>
      </c>
      <c r="M9" s="84" t="s">
        <v>132</v>
      </c>
      <c r="N9" s="84" t="s">
        <v>132</v>
      </c>
      <c r="O9" s="81"/>
      <c r="P9" s="81"/>
      <c r="Q9" s="84">
        <v>0</v>
      </c>
      <c r="R9" s="90">
        <v>0</v>
      </c>
      <c r="S9" s="85" t="s">
        <v>132</v>
      </c>
    </row>
    <row r="10" spans="1:19" ht="18" customHeight="1">
      <c r="A10" s="126"/>
      <c r="B10" s="699"/>
      <c r="C10" s="206" t="s">
        <v>133</v>
      </c>
      <c r="D10" s="80">
        <v>12</v>
      </c>
      <c r="E10" s="81">
        <v>49</v>
      </c>
      <c r="F10" s="92">
        <f t="shared" si="0"/>
        <v>4.083333333333333</v>
      </c>
      <c r="G10" s="81" t="s">
        <v>132</v>
      </c>
      <c r="H10" s="81" t="s">
        <v>132</v>
      </c>
      <c r="I10" s="93" t="s">
        <v>132</v>
      </c>
      <c r="J10" s="59"/>
      <c r="K10" s="92" t="s">
        <v>132</v>
      </c>
      <c r="L10" s="92" t="s">
        <v>132</v>
      </c>
      <c r="M10" s="84" t="s">
        <v>132</v>
      </c>
      <c r="N10" s="84" t="s">
        <v>132</v>
      </c>
      <c r="O10" s="946" t="s">
        <v>481</v>
      </c>
      <c r="P10" s="946"/>
      <c r="Q10" s="84">
        <v>0</v>
      </c>
      <c r="R10" s="90">
        <v>0</v>
      </c>
      <c r="S10" s="85" t="s">
        <v>132</v>
      </c>
    </row>
    <row r="11" spans="1:19" ht="18" customHeight="1">
      <c r="A11" s="126"/>
      <c r="B11" s="699"/>
      <c r="C11" s="206" t="s">
        <v>134</v>
      </c>
      <c r="D11" s="80">
        <v>134</v>
      </c>
      <c r="E11" s="81">
        <v>3506</v>
      </c>
      <c r="F11" s="82">
        <f t="shared" si="0"/>
        <v>26.164179104477611</v>
      </c>
      <c r="G11" s="81">
        <v>21003117</v>
      </c>
      <c r="H11" s="81">
        <f>G11/D11</f>
        <v>156739.6791044776</v>
      </c>
      <c r="I11" s="94">
        <v>6445</v>
      </c>
      <c r="J11" s="59"/>
      <c r="K11" s="84">
        <v>620502</v>
      </c>
      <c r="L11" s="84">
        <f>K11/D11</f>
        <v>4630.6119402985078</v>
      </c>
      <c r="M11" s="84">
        <v>954454</v>
      </c>
      <c r="N11" s="84">
        <f>M11/D11</f>
        <v>7122.7910447761196</v>
      </c>
      <c r="O11" s="95"/>
      <c r="P11" s="81"/>
      <c r="Q11" s="84">
        <v>0</v>
      </c>
      <c r="R11" s="90">
        <v>0</v>
      </c>
      <c r="S11" s="85">
        <v>15089186</v>
      </c>
    </row>
    <row r="12" spans="1:19" ht="18" customHeight="1">
      <c r="A12" s="126"/>
      <c r="B12" s="699"/>
      <c r="C12" s="206" t="s">
        <v>135</v>
      </c>
      <c r="D12" s="80">
        <v>66</v>
      </c>
      <c r="E12" s="81">
        <v>1142</v>
      </c>
      <c r="F12" s="82">
        <f t="shared" si="0"/>
        <v>17.303030303030305</v>
      </c>
      <c r="G12" s="81">
        <v>8510528</v>
      </c>
      <c r="H12" s="81">
        <f>G12/D12</f>
        <v>128947.39393939394</v>
      </c>
      <c r="I12" s="94">
        <v>7545</v>
      </c>
      <c r="J12" s="59"/>
      <c r="K12" s="84">
        <v>347157</v>
      </c>
      <c r="L12" s="84">
        <f>K12/D12</f>
        <v>5259.954545454545</v>
      </c>
      <c r="M12" s="84">
        <v>629405</v>
      </c>
      <c r="N12" s="84">
        <f>M12/D12</f>
        <v>9536.439393939394</v>
      </c>
      <c r="O12" s="946" t="s">
        <v>482</v>
      </c>
      <c r="P12" s="946"/>
      <c r="Q12" s="84">
        <v>0</v>
      </c>
      <c r="R12" s="90">
        <v>0</v>
      </c>
      <c r="S12" s="85">
        <v>10213861</v>
      </c>
    </row>
    <row r="13" spans="1:19" ht="18" customHeight="1">
      <c r="A13" s="126"/>
      <c r="B13" s="699"/>
      <c r="C13" s="206" t="s">
        <v>136</v>
      </c>
      <c r="D13" s="80">
        <v>131</v>
      </c>
      <c r="E13" s="81">
        <v>1707</v>
      </c>
      <c r="F13" s="82">
        <f t="shared" si="0"/>
        <v>13.030534351145038</v>
      </c>
      <c r="G13" s="81">
        <v>7284795</v>
      </c>
      <c r="H13" s="81">
        <f>G13/D13</f>
        <v>55609.122137404578</v>
      </c>
      <c r="I13" s="94">
        <v>4305</v>
      </c>
      <c r="J13" s="59"/>
      <c r="K13" s="84">
        <v>238327</v>
      </c>
      <c r="L13" s="84">
        <f>K13/D13</f>
        <v>1819.2900763358778</v>
      </c>
      <c r="M13" s="84">
        <v>353490</v>
      </c>
      <c r="N13" s="84">
        <f>M13/D13</f>
        <v>2698.3969465648856</v>
      </c>
      <c r="O13" s="95"/>
      <c r="P13" s="81"/>
      <c r="Q13" s="84">
        <v>0</v>
      </c>
      <c r="R13" s="90">
        <v>0</v>
      </c>
      <c r="S13" s="85">
        <v>4276941</v>
      </c>
    </row>
    <row r="14" spans="1:19" ht="18" customHeight="1">
      <c r="A14" s="126"/>
      <c r="B14" s="699"/>
      <c r="C14" s="206" t="s">
        <v>137</v>
      </c>
      <c r="D14" s="80">
        <v>90</v>
      </c>
      <c r="E14" s="81">
        <v>1508</v>
      </c>
      <c r="F14" s="82">
        <f t="shared" si="0"/>
        <v>16.755555555555556</v>
      </c>
      <c r="G14" s="81">
        <v>9849721</v>
      </c>
      <c r="H14" s="81">
        <v>109441</v>
      </c>
      <c r="I14" s="94">
        <v>6619</v>
      </c>
      <c r="J14" s="59"/>
      <c r="K14" s="84">
        <v>319038</v>
      </c>
      <c r="L14" s="84">
        <f>K14/D14</f>
        <v>3544.8666666666668</v>
      </c>
      <c r="M14" s="84">
        <v>1483775</v>
      </c>
      <c r="N14" s="84">
        <f>M14/D14</f>
        <v>16486.388888888891</v>
      </c>
      <c r="O14" s="81"/>
      <c r="P14" s="81"/>
      <c r="Q14" s="84">
        <v>0</v>
      </c>
      <c r="R14" s="90">
        <v>0</v>
      </c>
      <c r="S14" s="85">
        <v>6556746</v>
      </c>
    </row>
    <row r="15" spans="1:19" ht="12" customHeight="1">
      <c r="A15" s="126"/>
      <c r="B15" s="699"/>
      <c r="C15" s="206"/>
      <c r="D15" s="80"/>
      <c r="E15" s="96"/>
      <c r="F15" s="82"/>
      <c r="G15" s="81"/>
      <c r="H15" s="81"/>
      <c r="I15" s="97"/>
      <c r="J15" s="59"/>
      <c r="K15" s="84"/>
      <c r="L15" s="84"/>
      <c r="M15" s="84"/>
      <c r="N15" s="84"/>
      <c r="O15" s="81"/>
      <c r="P15" s="81"/>
      <c r="Q15" s="81"/>
      <c r="R15" s="81"/>
      <c r="S15" s="98"/>
    </row>
    <row r="16" spans="1:19" ht="18" customHeight="1">
      <c r="A16" s="126"/>
      <c r="B16" s="943" t="s">
        <v>138</v>
      </c>
      <c r="C16" s="943"/>
      <c r="D16" s="86">
        <f>SUM(D17:D22)</f>
        <v>797</v>
      </c>
      <c r="E16" s="87">
        <f>SUM(E17:E22)</f>
        <v>6219</v>
      </c>
      <c r="F16" s="88">
        <f>E16/D16</f>
        <v>7.8030112923462989</v>
      </c>
      <c r="G16" s="87">
        <v>11399622</v>
      </c>
      <c r="H16" s="87">
        <f t="shared" ref="H16:H22" si="1">G16/D16</f>
        <v>14303.164366373901</v>
      </c>
      <c r="I16" s="99">
        <v>2256</v>
      </c>
      <c r="J16" s="89">
        <f>SUM(J17:J22)</f>
        <v>0</v>
      </c>
      <c r="K16" s="90">
        <v>561082</v>
      </c>
      <c r="L16" s="90">
        <f t="shared" ref="L16:L22" si="2">K16/D16</f>
        <v>703.99247176913423</v>
      </c>
      <c r="M16" s="90">
        <v>838331</v>
      </c>
      <c r="N16" s="90">
        <f t="shared" ref="N16:N22" si="3">M16/D16</f>
        <v>1051.8582183186952</v>
      </c>
      <c r="O16" s="90">
        <v>98168</v>
      </c>
      <c r="P16" s="100">
        <f t="shared" ref="P16:P22" si="4">O16/D16</f>
        <v>123.17189460476789</v>
      </c>
      <c r="Q16" s="90">
        <v>400</v>
      </c>
      <c r="R16" s="90">
        <v>4279</v>
      </c>
      <c r="S16" s="91">
        <v>4835741</v>
      </c>
    </row>
    <row r="17" spans="1:19" ht="18" customHeight="1">
      <c r="A17" s="126"/>
      <c r="B17" s="699"/>
      <c r="C17" s="206" t="s">
        <v>139</v>
      </c>
      <c r="D17" s="80">
        <v>1</v>
      </c>
      <c r="E17" s="81">
        <v>3</v>
      </c>
      <c r="F17" s="82">
        <f t="shared" ref="F17:F22" si="5">E17/D17</f>
        <v>3</v>
      </c>
      <c r="G17" s="81" t="s">
        <v>132</v>
      </c>
      <c r="H17" s="81" t="s">
        <v>132</v>
      </c>
      <c r="I17" s="101" t="s">
        <v>132</v>
      </c>
      <c r="J17" s="59"/>
      <c r="K17" s="84" t="s">
        <v>132</v>
      </c>
      <c r="L17" s="84" t="s">
        <v>132</v>
      </c>
      <c r="M17" s="84" t="s">
        <v>132</v>
      </c>
      <c r="N17" s="84" t="s">
        <v>132</v>
      </c>
      <c r="O17" s="84" t="s">
        <v>132</v>
      </c>
      <c r="P17" s="102" t="s">
        <v>132</v>
      </c>
      <c r="Q17" s="84" t="s">
        <v>132</v>
      </c>
      <c r="R17" s="84" t="s">
        <v>132</v>
      </c>
      <c r="S17" s="85" t="s">
        <v>132</v>
      </c>
    </row>
    <row r="18" spans="1:19" ht="18" customHeight="1">
      <c r="A18" s="126"/>
      <c r="B18" s="699"/>
      <c r="C18" s="206" t="s">
        <v>140</v>
      </c>
      <c r="D18" s="80">
        <v>69</v>
      </c>
      <c r="E18" s="81">
        <v>207</v>
      </c>
      <c r="F18" s="82">
        <f t="shared" si="5"/>
        <v>3</v>
      </c>
      <c r="G18" s="81" t="s">
        <v>132</v>
      </c>
      <c r="H18" s="81" t="s">
        <v>132</v>
      </c>
      <c r="I18" s="101" t="s">
        <v>132</v>
      </c>
      <c r="J18" s="59"/>
      <c r="K18" s="84" t="s">
        <v>132</v>
      </c>
      <c r="L18" s="84" t="s">
        <v>132</v>
      </c>
      <c r="M18" s="84" t="s">
        <v>132</v>
      </c>
      <c r="N18" s="84" t="s">
        <v>132</v>
      </c>
      <c r="O18" s="84" t="s">
        <v>132</v>
      </c>
      <c r="P18" s="102" t="s">
        <v>132</v>
      </c>
      <c r="Q18" s="84" t="s">
        <v>132</v>
      </c>
      <c r="R18" s="84" t="s">
        <v>132</v>
      </c>
      <c r="S18" s="85" t="s">
        <v>132</v>
      </c>
    </row>
    <row r="19" spans="1:19" ht="18" customHeight="1">
      <c r="A19" s="126"/>
      <c r="B19" s="699"/>
      <c r="C19" s="206" t="s">
        <v>141</v>
      </c>
      <c r="D19" s="80">
        <v>310</v>
      </c>
      <c r="E19" s="81">
        <v>2776</v>
      </c>
      <c r="F19" s="82">
        <f t="shared" si="5"/>
        <v>8.9548387096774196</v>
      </c>
      <c r="G19" s="81">
        <v>3907468</v>
      </c>
      <c r="H19" s="81">
        <f t="shared" si="1"/>
        <v>12604.735483870967</v>
      </c>
      <c r="I19" s="97">
        <v>1913</v>
      </c>
      <c r="J19" s="59"/>
      <c r="K19" s="84">
        <v>72992</v>
      </c>
      <c r="L19" s="84">
        <f t="shared" si="2"/>
        <v>235.45806451612904</v>
      </c>
      <c r="M19" s="84">
        <v>141829</v>
      </c>
      <c r="N19" s="84">
        <f t="shared" si="3"/>
        <v>457.51290322580644</v>
      </c>
      <c r="O19" s="84">
        <v>36409</v>
      </c>
      <c r="P19" s="102">
        <f t="shared" si="4"/>
        <v>117.4483870967742</v>
      </c>
      <c r="Q19" s="84">
        <v>132</v>
      </c>
      <c r="R19" s="84">
        <v>2165</v>
      </c>
      <c r="S19" s="85">
        <v>441622</v>
      </c>
    </row>
    <row r="20" spans="1:19" ht="18" customHeight="1">
      <c r="A20" s="126"/>
      <c r="B20" s="699"/>
      <c r="C20" s="206" t="s">
        <v>142</v>
      </c>
      <c r="D20" s="80">
        <v>72</v>
      </c>
      <c r="E20" s="81">
        <v>1092</v>
      </c>
      <c r="F20" s="82">
        <f t="shared" si="5"/>
        <v>15.166666666666666</v>
      </c>
      <c r="G20" s="81">
        <v>3533570</v>
      </c>
      <c r="H20" s="81">
        <f t="shared" si="1"/>
        <v>49077.361111111109</v>
      </c>
      <c r="I20" s="97">
        <v>3266</v>
      </c>
      <c r="J20" s="59"/>
      <c r="K20" s="84">
        <v>416293</v>
      </c>
      <c r="L20" s="84">
        <f t="shared" si="2"/>
        <v>5781.8472222222226</v>
      </c>
      <c r="M20" s="84">
        <v>295689</v>
      </c>
      <c r="N20" s="84">
        <f t="shared" si="3"/>
        <v>4106.791666666667</v>
      </c>
      <c r="O20" s="84">
        <v>6261</v>
      </c>
      <c r="P20" s="102">
        <f t="shared" si="4"/>
        <v>86.958333333333329</v>
      </c>
      <c r="Q20" s="84">
        <v>58</v>
      </c>
      <c r="R20" s="84">
        <v>551</v>
      </c>
      <c r="S20" s="85">
        <v>3350852</v>
      </c>
    </row>
    <row r="21" spans="1:19" ht="18" customHeight="1">
      <c r="A21" s="126"/>
      <c r="B21" s="699"/>
      <c r="C21" s="205" t="s">
        <v>143</v>
      </c>
      <c r="D21" s="80">
        <v>76</v>
      </c>
      <c r="E21" s="81">
        <v>388</v>
      </c>
      <c r="F21" s="82">
        <f t="shared" si="5"/>
        <v>5.1052631578947372</v>
      </c>
      <c r="G21" s="81">
        <v>655851</v>
      </c>
      <c r="H21" s="81">
        <f t="shared" si="1"/>
        <v>8629.6184210526317</v>
      </c>
      <c r="I21" s="97">
        <v>1832</v>
      </c>
      <c r="J21" s="59"/>
      <c r="K21" s="84">
        <v>25918</v>
      </c>
      <c r="L21" s="84">
        <f t="shared" si="2"/>
        <v>341.0263157894737</v>
      </c>
      <c r="M21" s="84">
        <v>92499</v>
      </c>
      <c r="N21" s="84">
        <f t="shared" si="3"/>
        <v>1217.0921052631579</v>
      </c>
      <c r="O21" s="84">
        <v>12741</v>
      </c>
      <c r="P21" s="102">
        <f t="shared" si="4"/>
        <v>167.64473684210526</v>
      </c>
      <c r="Q21" s="84">
        <v>46</v>
      </c>
      <c r="R21" s="84">
        <v>234</v>
      </c>
      <c r="S21" s="85">
        <v>213777</v>
      </c>
    </row>
    <row r="22" spans="1:19" ht="18" customHeight="1" thickBot="1">
      <c r="A22" s="127"/>
      <c r="B22" s="183"/>
      <c r="C22" s="207" t="s">
        <v>144</v>
      </c>
      <c r="D22" s="103">
        <v>269</v>
      </c>
      <c r="E22" s="104">
        <v>1753</v>
      </c>
      <c r="F22" s="105">
        <f t="shared" si="5"/>
        <v>6.5167286245353164</v>
      </c>
      <c r="G22" s="104">
        <v>3056130</v>
      </c>
      <c r="H22" s="104">
        <f t="shared" si="1"/>
        <v>11361.078066914499</v>
      </c>
      <c r="I22" s="106">
        <v>2213</v>
      </c>
      <c r="J22" s="65"/>
      <c r="K22" s="107">
        <v>45811</v>
      </c>
      <c r="L22" s="107">
        <f t="shared" si="2"/>
        <v>170.3011152416357</v>
      </c>
      <c r="M22" s="107">
        <v>265823</v>
      </c>
      <c r="N22" s="107">
        <f t="shared" si="3"/>
        <v>988.18959107806688</v>
      </c>
      <c r="O22" s="107">
        <v>36022</v>
      </c>
      <c r="P22" s="108">
        <f t="shared" si="4"/>
        <v>133.91078066914497</v>
      </c>
      <c r="Q22" s="107">
        <v>131</v>
      </c>
      <c r="R22" s="107">
        <v>1188</v>
      </c>
      <c r="S22" s="109">
        <v>814631</v>
      </c>
    </row>
    <row r="23" spans="1:19" ht="15" customHeight="1">
      <c r="C23" s="16"/>
      <c r="D23" s="16"/>
      <c r="E23" s="16"/>
      <c r="F23" s="16"/>
      <c r="G23" s="16"/>
      <c r="I23" s="16"/>
      <c r="J23" s="16"/>
      <c r="K23" s="16"/>
      <c r="L23" s="16"/>
      <c r="M23" s="16"/>
      <c r="N23" s="16"/>
      <c r="O23" s="16"/>
      <c r="P23" s="16"/>
      <c r="Q23" s="16"/>
      <c r="S23" s="70" t="s">
        <v>103</v>
      </c>
    </row>
    <row r="24" spans="1:19" ht="113.25" customHeight="1">
      <c r="B24" s="944" t="s">
        <v>145</v>
      </c>
      <c r="C24" s="944"/>
      <c r="D24" s="944"/>
      <c r="E24" s="944"/>
      <c r="F24" s="944"/>
      <c r="G24" s="944"/>
      <c r="H24" s="944"/>
      <c r="I24" s="944"/>
      <c r="J24" s="16"/>
      <c r="K24" s="16"/>
      <c r="L24" s="16"/>
      <c r="M24" s="16"/>
      <c r="N24" s="16"/>
      <c r="O24" s="16"/>
      <c r="P24" s="16"/>
      <c r="Q24" s="16"/>
      <c r="R24" s="16"/>
      <c r="S24" s="16"/>
    </row>
    <row r="25" spans="1:19" ht="15" customHeight="1" thickBot="1">
      <c r="A25" s="945" t="s">
        <v>146</v>
      </c>
      <c r="B25" s="945"/>
      <c r="C25" s="945"/>
      <c r="D25" s="945"/>
      <c r="E25" s="945"/>
      <c r="F25" s="945"/>
      <c r="G25" s="945"/>
      <c r="H25" s="945"/>
      <c r="I25" s="945"/>
      <c r="J25" s="16"/>
      <c r="K25" s="16"/>
      <c r="L25" s="16"/>
      <c r="M25" s="16"/>
      <c r="N25" s="16"/>
      <c r="O25" s="16"/>
      <c r="P25" s="16"/>
      <c r="S25" s="70" t="s">
        <v>147</v>
      </c>
    </row>
    <row r="26" spans="1:19" ht="23.25" customHeight="1" thickBot="1">
      <c r="A26" s="833" t="s">
        <v>148</v>
      </c>
      <c r="B26" s="833"/>
      <c r="C26" s="833"/>
      <c r="D26" s="803" t="s">
        <v>149</v>
      </c>
      <c r="E26" s="803"/>
      <c r="F26" s="803"/>
      <c r="G26" s="803"/>
      <c r="H26" s="803"/>
      <c r="I26" s="803"/>
      <c r="J26" s="390"/>
      <c r="K26" s="916" t="s">
        <v>150</v>
      </c>
      <c r="L26" s="916"/>
      <c r="M26" s="916"/>
      <c r="N26" s="916"/>
      <c r="O26" s="916"/>
      <c r="P26" s="916"/>
      <c r="Q26" s="916"/>
      <c r="R26" s="916"/>
      <c r="S26" s="916"/>
    </row>
    <row r="27" spans="1:19" ht="23.25" customHeight="1" thickBot="1">
      <c r="A27" s="833"/>
      <c r="B27" s="833"/>
      <c r="C27" s="833"/>
      <c r="D27" s="802" t="s">
        <v>151</v>
      </c>
      <c r="E27" s="802"/>
      <c r="F27" s="802" t="s">
        <v>152</v>
      </c>
      <c r="G27" s="802"/>
      <c r="H27" s="802"/>
      <c r="I27" s="776" t="s">
        <v>153</v>
      </c>
      <c r="J27" s="578"/>
      <c r="K27" s="802" t="s">
        <v>154</v>
      </c>
      <c r="L27" s="802"/>
      <c r="M27" s="802" t="s">
        <v>152</v>
      </c>
      <c r="N27" s="802"/>
      <c r="O27" s="811" t="s">
        <v>155</v>
      </c>
      <c r="P27" s="811"/>
      <c r="Q27" s="811"/>
      <c r="R27" s="811"/>
      <c r="S27" s="811"/>
    </row>
    <row r="28" spans="1:19" ht="23.25" customHeight="1">
      <c r="A28" s="833"/>
      <c r="B28" s="833"/>
      <c r="C28" s="833"/>
      <c r="D28" s="802"/>
      <c r="E28" s="802"/>
      <c r="F28" s="40" t="s">
        <v>156</v>
      </c>
      <c r="G28" s="685" t="s">
        <v>157</v>
      </c>
      <c r="H28" s="685" t="s">
        <v>158</v>
      </c>
      <c r="I28" s="776"/>
      <c r="J28" s="49"/>
      <c r="K28" s="802"/>
      <c r="L28" s="802"/>
      <c r="M28" s="802" t="s">
        <v>159</v>
      </c>
      <c r="N28" s="802"/>
      <c r="O28" s="802" t="s">
        <v>156</v>
      </c>
      <c r="P28" s="802"/>
      <c r="Q28" s="802" t="s">
        <v>160</v>
      </c>
      <c r="R28" s="802"/>
      <c r="S28" s="687" t="s">
        <v>161</v>
      </c>
    </row>
    <row r="29" spans="1:19" s="572" customFormat="1" ht="20.100000000000001" customHeight="1">
      <c r="A29" s="576"/>
      <c r="B29" s="937" t="s">
        <v>56</v>
      </c>
      <c r="C29" s="937"/>
      <c r="D29" s="947">
        <f>D31+D39</f>
        <v>1231</v>
      </c>
      <c r="E29" s="947"/>
      <c r="F29" s="78">
        <f>F31+F39</f>
        <v>655</v>
      </c>
      <c r="G29" s="110">
        <f>G31+G39</f>
        <v>377</v>
      </c>
      <c r="H29" s="78">
        <f>H31+H39</f>
        <v>278</v>
      </c>
      <c r="I29" s="78">
        <f>I31+I39</f>
        <v>576</v>
      </c>
      <c r="J29" s="111"/>
      <c r="K29" s="948">
        <f>SUM(K31,K39)</f>
        <v>14132</v>
      </c>
      <c r="L29" s="948"/>
      <c r="M29" s="941">
        <f>M31+M39</f>
        <v>12184</v>
      </c>
      <c r="N29" s="941">
        <f t="shared" ref="N29:S29" si="6">N31+N39</f>
        <v>0</v>
      </c>
      <c r="O29" s="941">
        <f t="shared" si="6"/>
        <v>1948</v>
      </c>
      <c r="P29" s="941">
        <f t="shared" si="6"/>
        <v>0</v>
      </c>
      <c r="Q29" s="941">
        <f t="shared" si="6"/>
        <v>743</v>
      </c>
      <c r="R29" s="941">
        <f t="shared" si="6"/>
        <v>0</v>
      </c>
      <c r="S29" s="112">
        <f t="shared" si="6"/>
        <v>1205</v>
      </c>
    </row>
    <row r="30" spans="1:19" ht="12" customHeight="1">
      <c r="A30" s="126"/>
      <c r="B30" s="951"/>
      <c r="C30" s="951"/>
      <c r="D30" s="697"/>
      <c r="E30" s="113"/>
      <c r="F30" s="84"/>
      <c r="G30" s="113"/>
      <c r="H30" s="84"/>
      <c r="I30" s="84"/>
      <c r="J30" s="92"/>
      <c r="K30" s="698"/>
      <c r="L30" s="698"/>
      <c r="M30" s="696"/>
      <c r="N30" s="696"/>
      <c r="O30" s="696"/>
      <c r="P30" s="696"/>
      <c r="Q30" s="696"/>
      <c r="R30" s="696"/>
      <c r="S30" s="114"/>
    </row>
    <row r="31" spans="1:19" ht="20.100000000000001" customHeight="1">
      <c r="A31" s="126"/>
      <c r="B31" s="943" t="s">
        <v>162</v>
      </c>
      <c r="C31" s="943"/>
      <c r="D31" s="939">
        <f>SUM(D32:E37)</f>
        <v>434</v>
      </c>
      <c r="E31" s="939"/>
      <c r="F31" s="90">
        <f>SUM(F32:F37)</f>
        <v>373</v>
      </c>
      <c r="G31" s="115">
        <f>SUM(G32:G37)</f>
        <v>270</v>
      </c>
      <c r="H31" s="90">
        <f>SUM(H32:H37)</f>
        <v>103</v>
      </c>
      <c r="I31" s="90">
        <f>SUM(I32:I37)</f>
        <v>61</v>
      </c>
      <c r="J31" s="116"/>
      <c r="K31" s="940">
        <f>SUM(K32:L37)</f>
        <v>7913</v>
      </c>
      <c r="L31" s="940"/>
      <c r="M31" s="938">
        <f>SUM(M32:N37)</f>
        <v>7656</v>
      </c>
      <c r="N31" s="938"/>
      <c r="O31" s="938">
        <f>SUM(O32:P37)</f>
        <v>257</v>
      </c>
      <c r="P31" s="938"/>
      <c r="Q31" s="938">
        <f>SUM(Q32:R37)</f>
        <v>69</v>
      </c>
      <c r="R31" s="938"/>
      <c r="S31" s="117">
        <f>SUM(S32:S37)</f>
        <v>188</v>
      </c>
    </row>
    <row r="32" spans="1:19" ht="18" customHeight="1">
      <c r="A32" s="126"/>
      <c r="B32" s="699"/>
      <c r="C32" s="206" t="s">
        <v>131</v>
      </c>
      <c r="D32" s="933">
        <v>1</v>
      </c>
      <c r="E32" s="933"/>
      <c r="F32" s="84">
        <v>1</v>
      </c>
      <c r="G32" s="113">
        <v>1</v>
      </c>
      <c r="H32" s="84">
        <v>0</v>
      </c>
      <c r="I32" s="84">
        <v>0</v>
      </c>
      <c r="J32" s="92"/>
      <c r="K32" s="934">
        <v>1</v>
      </c>
      <c r="L32" s="934"/>
      <c r="M32" s="931">
        <v>1</v>
      </c>
      <c r="N32" s="931"/>
      <c r="O32" s="931">
        <v>0</v>
      </c>
      <c r="P32" s="931"/>
      <c r="Q32" s="931">
        <v>0</v>
      </c>
      <c r="R32" s="931"/>
      <c r="S32" s="114">
        <v>0</v>
      </c>
    </row>
    <row r="33" spans="1:19" ht="18" customHeight="1">
      <c r="A33" s="126"/>
      <c r="B33" s="699"/>
      <c r="C33" s="205" t="s">
        <v>133</v>
      </c>
      <c r="D33" s="933">
        <v>12</v>
      </c>
      <c r="E33" s="933"/>
      <c r="F33" s="84">
        <v>4</v>
      </c>
      <c r="G33" s="113">
        <v>4</v>
      </c>
      <c r="H33" s="84">
        <v>0</v>
      </c>
      <c r="I33" s="84">
        <v>8</v>
      </c>
      <c r="J33" s="92"/>
      <c r="K33" s="934">
        <v>49</v>
      </c>
      <c r="L33" s="934"/>
      <c r="M33" s="931">
        <v>33</v>
      </c>
      <c r="N33" s="931"/>
      <c r="O33" s="931">
        <v>16</v>
      </c>
      <c r="P33" s="931"/>
      <c r="Q33" s="931">
        <v>9</v>
      </c>
      <c r="R33" s="931"/>
      <c r="S33" s="114">
        <v>7</v>
      </c>
    </row>
    <row r="34" spans="1:19" ht="18" customHeight="1">
      <c r="A34" s="126"/>
      <c r="B34" s="699"/>
      <c r="C34" s="205" t="s">
        <v>134</v>
      </c>
      <c r="D34" s="933">
        <v>134</v>
      </c>
      <c r="E34" s="933"/>
      <c r="F34" s="84">
        <v>114</v>
      </c>
      <c r="G34" s="113">
        <v>86</v>
      </c>
      <c r="H34" s="84">
        <v>28</v>
      </c>
      <c r="I34" s="84">
        <v>20</v>
      </c>
      <c r="J34" s="92"/>
      <c r="K34" s="934">
        <v>3506</v>
      </c>
      <c r="L34" s="934"/>
      <c r="M34" s="931">
        <v>3424</v>
      </c>
      <c r="N34" s="931"/>
      <c r="O34" s="931">
        <v>82</v>
      </c>
      <c r="P34" s="931"/>
      <c r="Q34" s="931">
        <v>23</v>
      </c>
      <c r="R34" s="931"/>
      <c r="S34" s="114">
        <v>59</v>
      </c>
    </row>
    <row r="35" spans="1:19" ht="18" customHeight="1">
      <c r="A35" s="126"/>
      <c r="B35" s="699"/>
      <c r="C35" s="205" t="s">
        <v>135</v>
      </c>
      <c r="D35" s="933">
        <v>66</v>
      </c>
      <c r="E35" s="933"/>
      <c r="F35" s="84">
        <v>56</v>
      </c>
      <c r="G35" s="113">
        <v>43</v>
      </c>
      <c r="H35" s="84">
        <v>13</v>
      </c>
      <c r="I35" s="84">
        <v>10</v>
      </c>
      <c r="J35" s="92"/>
      <c r="K35" s="934">
        <v>1142</v>
      </c>
      <c r="L35" s="934"/>
      <c r="M35" s="931">
        <v>1096</v>
      </c>
      <c r="N35" s="931"/>
      <c r="O35" s="931">
        <v>46</v>
      </c>
      <c r="P35" s="931"/>
      <c r="Q35" s="931">
        <v>10</v>
      </c>
      <c r="R35" s="931"/>
      <c r="S35" s="114">
        <v>36</v>
      </c>
    </row>
    <row r="36" spans="1:19" ht="18" customHeight="1">
      <c r="A36" s="126"/>
      <c r="B36" s="699"/>
      <c r="C36" s="205" t="s">
        <v>136</v>
      </c>
      <c r="D36" s="933">
        <v>131</v>
      </c>
      <c r="E36" s="933"/>
      <c r="F36" s="84">
        <v>117</v>
      </c>
      <c r="G36" s="113">
        <v>68</v>
      </c>
      <c r="H36" s="84">
        <v>49</v>
      </c>
      <c r="I36" s="84">
        <v>14</v>
      </c>
      <c r="J36" s="92"/>
      <c r="K36" s="934">
        <v>1707</v>
      </c>
      <c r="L36" s="934"/>
      <c r="M36" s="931">
        <v>1618</v>
      </c>
      <c r="N36" s="931"/>
      <c r="O36" s="931">
        <v>89</v>
      </c>
      <c r="P36" s="931"/>
      <c r="Q36" s="931">
        <v>17</v>
      </c>
      <c r="R36" s="931"/>
      <c r="S36" s="114">
        <v>72</v>
      </c>
    </row>
    <row r="37" spans="1:19" ht="18" customHeight="1">
      <c r="A37" s="126"/>
      <c r="B37" s="699"/>
      <c r="C37" s="205" t="s">
        <v>137</v>
      </c>
      <c r="D37" s="933">
        <v>90</v>
      </c>
      <c r="E37" s="933"/>
      <c r="F37" s="84">
        <v>81</v>
      </c>
      <c r="G37" s="113">
        <v>68</v>
      </c>
      <c r="H37" s="84">
        <v>13</v>
      </c>
      <c r="I37" s="84">
        <v>9</v>
      </c>
      <c r="J37" s="92"/>
      <c r="K37" s="934">
        <v>1508</v>
      </c>
      <c r="L37" s="934"/>
      <c r="M37" s="931">
        <v>1484</v>
      </c>
      <c r="N37" s="931"/>
      <c r="O37" s="931">
        <v>24</v>
      </c>
      <c r="P37" s="931"/>
      <c r="Q37" s="931">
        <v>10</v>
      </c>
      <c r="R37" s="931"/>
      <c r="S37" s="114">
        <v>14</v>
      </c>
    </row>
    <row r="38" spans="1:19" ht="12" customHeight="1">
      <c r="A38" s="126"/>
      <c r="B38" s="699"/>
      <c r="C38" s="206"/>
      <c r="D38" s="933"/>
      <c r="E38" s="933"/>
      <c r="F38" s="84"/>
      <c r="G38" s="113"/>
      <c r="H38" s="84"/>
      <c r="I38" s="84"/>
      <c r="J38" s="92"/>
      <c r="K38" s="934"/>
      <c r="L38" s="934"/>
      <c r="M38" s="931"/>
      <c r="N38" s="931"/>
      <c r="O38" s="931"/>
      <c r="P38" s="931"/>
      <c r="Q38" s="931"/>
      <c r="R38" s="931"/>
      <c r="S38" s="114"/>
    </row>
    <row r="39" spans="1:19" ht="18" customHeight="1">
      <c r="A39" s="126"/>
      <c r="B39" s="937" t="s">
        <v>138</v>
      </c>
      <c r="C39" s="937"/>
      <c r="D39" s="939">
        <f>SUM(D40:E45)</f>
        <v>797</v>
      </c>
      <c r="E39" s="939"/>
      <c r="F39" s="90">
        <f>SUM(F40:F45)</f>
        <v>282</v>
      </c>
      <c r="G39" s="115">
        <f>SUM(G40:G45)</f>
        <v>107</v>
      </c>
      <c r="H39" s="90">
        <f>SUM(H40:H45)</f>
        <v>175</v>
      </c>
      <c r="I39" s="90">
        <f>SUM(I40:I45)</f>
        <v>515</v>
      </c>
      <c r="J39" s="116"/>
      <c r="K39" s="940">
        <f>SUM(K40:L45)</f>
        <v>6219</v>
      </c>
      <c r="L39" s="940"/>
      <c r="M39" s="938">
        <f>SUM(M40:N45)</f>
        <v>4528</v>
      </c>
      <c r="N39" s="938"/>
      <c r="O39" s="938">
        <f>SUM(O40:P45)</f>
        <v>1691</v>
      </c>
      <c r="P39" s="938"/>
      <c r="Q39" s="938">
        <f>SUM(Q40:R45)</f>
        <v>674</v>
      </c>
      <c r="R39" s="938"/>
      <c r="S39" s="117">
        <f>SUM(S40:S45)</f>
        <v>1017</v>
      </c>
    </row>
    <row r="40" spans="1:19" ht="18" customHeight="1">
      <c r="A40" s="126"/>
      <c r="B40" s="699"/>
      <c r="C40" s="205" t="s">
        <v>139</v>
      </c>
      <c r="D40" s="933">
        <v>1</v>
      </c>
      <c r="E40" s="933"/>
      <c r="F40" s="84">
        <v>1</v>
      </c>
      <c r="G40" s="113">
        <v>0</v>
      </c>
      <c r="H40" s="84">
        <v>1</v>
      </c>
      <c r="I40" s="84">
        <v>0</v>
      </c>
      <c r="J40" s="92"/>
      <c r="K40" s="934">
        <v>3</v>
      </c>
      <c r="L40" s="934"/>
      <c r="M40" s="931">
        <v>3</v>
      </c>
      <c r="N40" s="931"/>
      <c r="O40" s="931">
        <v>0</v>
      </c>
      <c r="P40" s="931"/>
      <c r="Q40" s="931">
        <v>0</v>
      </c>
      <c r="R40" s="931"/>
      <c r="S40" s="114">
        <v>0</v>
      </c>
    </row>
    <row r="41" spans="1:19" ht="18" customHeight="1">
      <c r="A41" s="126"/>
      <c r="B41" s="699"/>
      <c r="C41" s="205" t="s">
        <v>140</v>
      </c>
      <c r="D41" s="933">
        <v>69</v>
      </c>
      <c r="E41" s="933"/>
      <c r="F41" s="84">
        <v>21</v>
      </c>
      <c r="G41" s="113">
        <v>7</v>
      </c>
      <c r="H41" s="84">
        <v>14</v>
      </c>
      <c r="I41" s="84">
        <v>48</v>
      </c>
      <c r="J41" s="92"/>
      <c r="K41" s="934">
        <v>207</v>
      </c>
      <c r="L41" s="934"/>
      <c r="M41" s="931">
        <v>132</v>
      </c>
      <c r="N41" s="931"/>
      <c r="O41" s="931">
        <v>75</v>
      </c>
      <c r="P41" s="931"/>
      <c r="Q41" s="931">
        <v>53</v>
      </c>
      <c r="R41" s="931"/>
      <c r="S41" s="114">
        <v>22</v>
      </c>
    </row>
    <row r="42" spans="1:19" ht="18" customHeight="1">
      <c r="A42" s="126"/>
      <c r="B42" s="699"/>
      <c r="C42" s="205" t="s">
        <v>141</v>
      </c>
      <c r="D42" s="933">
        <v>310</v>
      </c>
      <c r="E42" s="933"/>
      <c r="F42" s="84">
        <v>80</v>
      </c>
      <c r="G42" s="113">
        <v>25</v>
      </c>
      <c r="H42" s="84">
        <v>55</v>
      </c>
      <c r="I42" s="84">
        <v>230</v>
      </c>
      <c r="J42" s="92"/>
      <c r="K42" s="934">
        <v>2776</v>
      </c>
      <c r="L42" s="934"/>
      <c r="M42" s="931">
        <v>1891</v>
      </c>
      <c r="N42" s="931"/>
      <c r="O42" s="931">
        <v>885</v>
      </c>
      <c r="P42" s="931"/>
      <c r="Q42" s="931">
        <v>318</v>
      </c>
      <c r="R42" s="931"/>
      <c r="S42" s="114">
        <v>567</v>
      </c>
    </row>
    <row r="43" spans="1:19" ht="18" customHeight="1">
      <c r="A43" s="126"/>
      <c r="B43" s="699"/>
      <c r="C43" s="205" t="s">
        <v>142</v>
      </c>
      <c r="D43" s="933">
        <v>72</v>
      </c>
      <c r="E43" s="933"/>
      <c r="F43" s="84">
        <v>34</v>
      </c>
      <c r="G43" s="113">
        <v>17</v>
      </c>
      <c r="H43" s="84">
        <v>17</v>
      </c>
      <c r="I43" s="84">
        <v>38</v>
      </c>
      <c r="J43" s="92"/>
      <c r="K43" s="934">
        <v>1092</v>
      </c>
      <c r="L43" s="934"/>
      <c r="M43" s="931">
        <v>1010</v>
      </c>
      <c r="N43" s="931"/>
      <c r="O43" s="931">
        <v>82</v>
      </c>
      <c r="P43" s="931"/>
      <c r="Q43" s="931">
        <v>46</v>
      </c>
      <c r="R43" s="931"/>
      <c r="S43" s="114">
        <v>36</v>
      </c>
    </row>
    <row r="44" spans="1:19" ht="18" customHeight="1">
      <c r="A44" s="126"/>
      <c r="B44" s="699"/>
      <c r="C44" s="205" t="s">
        <v>143</v>
      </c>
      <c r="D44" s="933">
        <v>76</v>
      </c>
      <c r="E44" s="933"/>
      <c r="F44" s="84">
        <v>32</v>
      </c>
      <c r="G44" s="113">
        <v>14</v>
      </c>
      <c r="H44" s="84">
        <v>18</v>
      </c>
      <c r="I44" s="84">
        <v>44</v>
      </c>
      <c r="J44" s="92"/>
      <c r="K44" s="934">
        <v>388</v>
      </c>
      <c r="L44" s="934"/>
      <c r="M44" s="931">
        <v>298</v>
      </c>
      <c r="N44" s="931"/>
      <c r="O44" s="931">
        <v>90</v>
      </c>
      <c r="P44" s="931"/>
      <c r="Q44" s="931">
        <v>57</v>
      </c>
      <c r="R44" s="931"/>
      <c r="S44" s="114">
        <v>33</v>
      </c>
    </row>
    <row r="45" spans="1:19" ht="18" customHeight="1" thickBot="1">
      <c r="A45" s="127"/>
      <c r="B45" s="183"/>
      <c r="C45" s="208" t="s">
        <v>144</v>
      </c>
      <c r="D45" s="935">
        <v>269</v>
      </c>
      <c r="E45" s="935"/>
      <c r="F45" s="107">
        <v>114</v>
      </c>
      <c r="G45" s="118">
        <v>44</v>
      </c>
      <c r="H45" s="107">
        <v>70</v>
      </c>
      <c r="I45" s="107">
        <v>155</v>
      </c>
      <c r="J45" s="119"/>
      <c r="K45" s="936">
        <v>1753</v>
      </c>
      <c r="L45" s="936"/>
      <c r="M45" s="932">
        <v>1194</v>
      </c>
      <c r="N45" s="932"/>
      <c r="O45" s="932">
        <v>559</v>
      </c>
      <c r="P45" s="932"/>
      <c r="Q45" s="932">
        <v>200</v>
      </c>
      <c r="R45" s="932"/>
      <c r="S45" s="120">
        <v>359</v>
      </c>
    </row>
    <row r="46" spans="1:19" ht="15" customHeight="1">
      <c r="C46" s="16"/>
      <c r="D46" s="16"/>
      <c r="E46" s="16"/>
      <c r="F46" s="16"/>
      <c r="G46" s="16"/>
      <c r="H46" s="16"/>
      <c r="I46" s="16"/>
      <c r="J46" s="16"/>
      <c r="K46" s="16"/>
      <c r="L46" s="16"/>
      <c r="M46" s="16"/>
      <c r="N46" s="16"/>
      <c r="O46" s="16"/>
      <c r="P46" s="16"/>
      <c r="Q46" s="16"/>
      <c r="S46" s="70" t="s">
        <v>103</v>
      </c>
    </row>
    <row r="47" spans="1:19" ht="17.100000000000001" customHeight="1">
      <c r="K47" s="16"/>
      <c r="L47" s="16"/>
      <c r="M47" s="16"/>
      <c r="N47" s="16"/>
      <c r="O47" s="16"/>
      <c r="P47" s="16"/>
      <c r="Q47" s="16"/>
      <c r="R47" s="16"/>
      <c r="S47" s="16"/>
    </row>
    <row r="48" spans="1:19" ht="17.100000000000001" customHeight="1">
      <c r="K48" s="16"/>
      <c r="L48" s="16"/>
      <c r="M48" s="16"/>
      <c r="N48" s="16"/>
      <c r="O48" s="16"/>
      <c r="P48" s="16"/>
      <c r="Q48" s="16"/>
      <c r="R48" s="16"/>
      <c r="S48" s="16"/>
    </row>
    <row r="49" spans="11:19" ht="17.100000000000001" customHeight="1">
      <c r="K49" s="16"/>
      <c r="L49" s="16"/>
      <c r="M49" s="16"/>
      <c r="N49" s="16"/>
      <c r="O49" s="16"/>
      <c r="P49" s="16"/>
      <c r="Q49" s="16"/>
      <c r="R49" s="16"/>
      <c r="S49" s="16"/>
    </row>
    <row r="50" spans="11:19" ht="17.100000000000001" customHeight="1">
      <c r="K50" s="16"/>
      <c r="L50" s="16"/>
      <c r="M50" s="16"/>
      <c r="N50" s="16"/>
      <c r="O50" s="16"/>
      <c r="P50" s="16"/>
      <c r="Q50" s="16"/>
      <c r="R50" s="16"/>
      <c r="S50" s="16"/>
    </row>
    <row r="51" spans="11:19" ht="17.100000000000001" customHeight="1">
      <c r="K51" s="16"/>
      <c r="L51" s="16"/>
      <c r="M51" s="16"/>
      <c r="N51" s="16"/>
      <c r="O51" s="16"/>
      <c r="P51" s="16"/>
      <c r="Q51" s="16"/>
      <c r="R51" s="16"/>
      <c r="S51" s="16"/>
    </row>
    <row r="52" spans="11:19" ht="17.100000000000001" customHeight="1">
      <c r="K52" s="16"/>
      <c r="L52" s="16"/>
      <c r="M52" s="16"/>
      <c r="N52" s="16"/>
      <c r="O52" s="16"/>
      <c r="P52" s="16"/>
      <c r="Q52" s="16"/>
      <c r="R52" s="16"/>
      <c r="S52" s="16"/>
    </row>
    <row r="53" spans="11:19" ht="17.100000000000001" customHeight="1">
      <c r="K53" s="16"/>
      <c r="L53" s="16"/>
      <c r="M53" s="16"/>
      <c r="N53" s="16"/>
      <c r="O53" s="16"/>
      <c r="P53" s="16"/>
      <c r="Q53" s="16"/>
      <c r="R53" s="16"/>
      <c r="S53" s="16"/>
    </row>
    <row r="54" spans="11:19" ht="17.100000000000001" customHeight="1">
      <c r="K54" s="16"/>
      <c r="L54" s="16"/>
      <c r="M54" s="16"/>
      <c r="N54" s="16"/>
      <c r="O54" s="16"/>
      <c r="P54" s="16"/>
      <c r="Q54" s="16"/>
      <c r="R54" s="16"/>
      <c r="S54" s="16"/>
    </row>
    <row r="55" spans="11:19" ht="17.100000000000001" customHeight="1">
      <c r="K55" s="16"/>
      <c r="L55" s="16"/>
      <c r="M55" s="16"/>
      <c r="N55" s="16"/>
      <c r="O55" s="16"/>
      <c r="P55" s="16"/>
      <c r="Q55" s="16"/>
      <c r="R55" s="16"/>
      <c r="S55" s="16"/>
    </row>
    <row r="56" spans="11:19" ht="17.100000000000001" customHeight="1">
      <c r="K56" s="16"/>
      <c r="L56" s="16"/>
      <c r="M56" s="16"/>
      <c r="N56" s="16"/>
      <c r="O56" s="16"/>
      <c r="P56" s="16"/>
      <c r="Q56" s="16"/>
      <c r="R56" s="16"/>
      <c r="S56" s="16"/>
    </row>
    <row r="57" spans="11:19" ht="17.100000000000001" customHeight="1">
      <c r="K57" s="16"/>
      <c r="L57" s="16"/>
      <c r="M57" s="16"/>
      <c r="N57" s="16"/>
      <c r="O57" s="16"/>
      <c r="P57" s="16"/>
      <c r="Q57" s="16"/>
      <c r="R57" s="16"/>
      <c r="S57" s="16"/>
    </row>
    <row r="58" spans="11:19" ht="17.100000000000001" customHeight="1">
      <c r="K58" s="16"/>
      <c r="L58" s="16"/>
      <c r="M58" s="16"/>
      <c r="N58" s="16"/>
      <c r="O58" s="16"/>
      <c r="P58" s="16"/>
      <c r="Q58" s="16"/>
      <c r="R58" s="16"/>
      <c r="S58" s="16"/>
    </row>
    <row r="59" spans="11:19" ht="17.100000000000001" customHeight="1">
      <c r="K59" s="16"/>
      <c r="L59" s="16"/>
      <c r="M59" s="16"/>
      <c r="N59" s="16"/>
      <c r="O59" s="16"/>
      <c r="P59" s="16"/>
      <c r="Q59" s="16"/>
      <c r="R59" s="16"/>
      <c r="S59" s="16"/>
    </row>
    <row r="60" spans="11:19" ht="17.100000000000001" customHeight="1">
      <c r="K60" s="16"/>
      <c r="L60" s="16"/>
      <c r="M60" s="16"/>
      <c r="N60" s="16"/>
      <c r="O60" s="16"/>
      <c r="P60" s="16"/>
      <c r="Q60" s="16"/>
      <c r="R60" s="16"/>
      <c r="S60" s="16"/>
    </row>
    <row r="61" spans="11:19" ht="17.100000000000001" customHeight="1">
      <c r="K61" s="16"/>
      <c r="L61" s="16"/>
      <c r="M61" s="16"/>
      <c r="N61" s="16"/>
      <c r="O61" s="16"/>
      <c r="P61" s="16"/>
      <c r="Q61" s="16"/>
      <c r="R61" s="16"/>
      <c r="S61" s="16"/>
    </row>
    <row r="62" spans="11:19" ht="17.100000000000001" customHeight="1">
      <c r="K62" s="16"/>
      <c r="L62" s="16"/>
      <c r="M62" s="16"/>
      <c r="N62" s="16"/>
      <c r="O62" s="16"/>
      <c r="P62" s="16"/>
      <c r="Q62" s="16"/>
      <c r="R62" s="16"/>
      <c r="S62" s="16"/>
    </row>
    <row r="63" spans="11:19" ht="17.100000000000001" customHeight="1">
      <c r="K63" s="16"/>
      <c r="L63" s="16"/>
      <c r="M63" s="16"/>
      <c r="N63" s="16"/>
      <c r="O63" s="16"/>
      <c r="P63" s="16"/>
      <c r="Q63" s="16"/>
      <c r="R63" s="16"/>
      <c r="S63" s="16"/>
    </row>
    <row r="64" spans="11:19" ht="17.100000000000001" customHeight="1">
      <c r="K64" s="16"/>
      <c r="L64" s="16"/>
      <c r="M64" s="16"/>
      <c r="N64" s="16"/>
      <c r="O64" s="16"/>
      <c r="P64" s="16"/>
      <c r="Q64" s="16"/>
      <c r="R64" s="16"/>
      <c r="S64" s="16"/>
    </row>
    <row r="65" spans="11:19" ht="17.100000000000001" customHeight="1">
      <c r="K65" s="16"/>
      <c r="L65" s="16"/>
      <c r="M65" s="16"/>
      <c r="N65" s="16"/>
      <c r="O65" s="16"/>
      <c r="P65" s="16"/>
      <c r="Q65" s="16"/>
      <c r="R65" s="16"/>
      <c r="S65" s="16"/>
    </row>
    <row r="66" spans="11:19" ht="17.100000000000001" customHeight="1">
      <c r="K66" s="16"/>
      <c r="L66" s="16"/>
      <c r="M66" s="16"/>
      <c r="N66" s="16"/>
      <c r="O66" s="16"/>
      <c r="P66" s="16"/>
      <c r="Q66" s="16"/>
      <c r="R66" s="16"/>
      <c r="S66" s="16"/>
    </row>
    <row r="67" spans="11:19" ht="17.100000000000001" customHeight="1">
      <c r="K67" s="16"/>
      <c r="L67" s="16"/>
      <c r="M67" s="16"/>
      <c r="N67" s="16"/>
      <c r="O67" s="16"/>
      <c r="P67" s="16"/>
      <c r="Q67" s="16"/>
      <c r="R67" s="16"/>
      <c r="S67" s="16"/>
    </row>
    <row r="68" spans="11:19" ht="17.100000000000001" customHeight="1">
      <c r="K68" s="16"/>
      <c r="L68" s="16"/>
      <c r="M68" s="16"/>
      <c r="N68" s="16"/>
      <c r="O68" s="16"/>
      <c r="P68" s="16"/>
      <c r="Q68" s="16"/>
      <c r="R68" s="16"/>
      <c r="S68" s="16"/>
    </row>
    <row r="69" spans="11:19" ht="17.100000000000001" customHeight="1">
      <c r="K69" s="16"/>
      <c r="L69" s="16"/>
      <c r="M69" s="16"/>
      <c r="N69" s="16"/>
      <c r="O69" s="16"/>
      <c r="P69" s="16"/>
      <c r="Q69" s="16"/>
      <c r="R69" s="16"/>
      <c r="S69" s="16"/>
    </row>
    <row r="70" spans="11:19" ht="17.100000000000001" customHeight="1">
      <c r="K70" s="16"/>
      <c r="L70" s="16"/>
      <c r="M70" s="16"/>
      <c r="N70" s="16"/>
      <c r="O70" s="16"/>
      <c r="P70" s="16"/>
      <c r="Q70" s="16"/>
      <c r="R70" s="16"/>
      <c r="S70" s="16"/>
    </row>
    <row r="71" spans="11:19" ht="17.100000000000001" customHeight="1">
      <c r="K71" s="16"/>
      <c r="L71" s="16"/>
      <c r="M71" s="16"/>
      <c r="N71" s="16"/>
      <c r="O71" s="16"/>
      <c r="P71" s="16"/>
      <c r="Q71" s="16"/>
      <c r="R71" s="16"/>
      <c r="S71" s="16"/>
    </row>
    <row r="72" spans="11:19" ht="17.100000000000001" customHeight="1">
      <c r="K72" s="16"/>
      <c r="L72" s="16"/>
      <c r="M72" s="16"/>
      <c r="N72" s="16"/>
      <c r="O72" s="16"/>
      <c r="P72" s="16"/>
      <c r="Q72" s="16"/>
      <c r="R72" s="16"/>
      <c r="S72" s="16"/>
    </row>
    <row r="73" spans="11:19" ht="17.100000000000001" customHeight="1">
      <c r="K73" s="16"/>
      <c r="L73" s="16"/>
      <c r="M73" s="16"/>
      <c r="N73" s="16"/>
      <c r="O73" s="16"/>
      <c r="P73" s="16"/>
      <c r="Q73" s="16"/>
      <c r="R73" s="16"/>
      <c r="S73" s="16"/>
    </row>
    <row r="74" spans="11:19" ht="17.100000000000001" customHeight="1">
      <c r="K74" s="16"/>
      <c r="L74" s="16"/>
      <c r="M74" s="16"/>
      <c r="N74" s="16"/>
      <c r="O74" s="16"/>
      <c r="P74" s="16"/>
      <c r="Q74" s="16"/>
      <c r="R74" s="16"/>
      <c r="S74" s="16"/>
    </row>
    <row r="75" spans="11:19" ht="17.100000000000001" customHeight="1">
      <c r="K75" s="16"/>
      <c r="L75" s="16"/>
      <c r="M75" s="16"/>
      <c r="N75" s="16"/>
      <c r="O75" s="16"/>
      <c r="P75" s="16"/>
      <c r="Q75" s="16"/>
      <c r="R75" s="16"/>
      <c r="S75" s="16"/>
    </row>
    <row r="76" spans="11:19" ht="17.100000000000001" customHeight="1">
      <c r="K76" s="16"/>
      <c r="L76" s="16"/>
      <c r="M76" s="16"/>
      <c r="N76" s="16"/>
      <c r="O76" s="16"/>
      <c r="P76" s="16"/>
      <c r="Q76" s="16"/>
      <c r="R76" s="16"/>
      <c r="S76" s="16"/>
    </row>
    <row r="77" spans="11:19" ht="17.100000000000001" customHeight="1">
      <c r="K77" s="16"/>
      <c r="L77" s="16"/>
      <c r="M77" s="16"/>
      <c r="N77" s="16"/>
      <c r="O77" s="16"/>
      <c r="P77" s="16"/>
      <c r="Q77" s="16"/>
      <c r="R77" s="16"/>
      <c r="S77" s="16"/>
    </row>
    <row r="78" spans="11:19" ht="17.100000000000001" customHeight="1">
      <c r="K78" s="16"/>
      <c r="L78" s="16"/>
      <c r="M78" s="16"/>
      <c r="N78" s="16"/>
      <c r="O78" s="16"/>
      <c r="P78" s="16"/>
      <c r="Q78" s="16"/>
      <c r="R78" s="16"/>
      <c r="S78" s="16"/>
    </row>
    <row r="79" spans="11:19" ht="17.100000000000001" customHeight="1">
      <c r="K79" s="16"/>
      <c r="L79" s="16"/>
      <c r="M79" s="16"/>
      <c r="N79" s="16"/>
      <c r="O79" s="16"/>
      <c r="P79" s="16"/>
      <c r="Q79" s="16"/>
      <c r="R79" s="16"/>
      <c r="S79" s="16"/>
    </row>
    <row r="80" spans="11:19" ht="17.100000000000001" customHeight="1">
      <c r="K80" s="16"/>
      <c r="L80" s="16"/>
      <c r="M80" s="16"/>
      <c r="N80" s="16"/>
      <c r="O80" s="16"/>
      <c r="P80" s="16"/>
      <c r="Q80" s="16"/>
      <c r="R80" s="16"/>
      <c r="S80" s="16"/>
    </row>
    <row r="81" spans="11:19" ht="17.100000000000001" customHeight="1">
      <c r="K81" s="16"/>
      <c r="L81" s="16"/>
      <c r="M81" s="16"/>
      <c r="N81" s="16"/>
      <c r="O81" s="16"/>
      <c r="P81" s="16"/>
      <c r="Q81" s="16"/>
      <c r="R81" s="16"/>
      <c r="S81" s="16"/>
    </row>
    <row r="82" spans="11:19" ht="17.100000000000001" customHeight="1">
      <c r="K82" s="16"/>
      <c r="L82" s="16"/>
      <c r="M82" s="16"/>
      <c r="N82" s="16"/>
      <c r="O82" s="16"/>
      <c r="P82" s="16"/>
      <c r="Q82" s="16"/>
      <c r="R82" s="16"/>
      <c r="S82" s="16"/>
    </row>
    <row r="83" spans="11:19" ht="17.100000000000001" customHeight="1">
      <c r="K83" s="16"/>
      <c r="L83" s="16"/>
      <c r="M83" s="16"/>
      <c r="N83" s="16"/>
      <c r="O83" s="16"/>
      <c r="P83" s="16"/>
      <c r="Q83" s="16"/>
      <c r="R83" s="16"/>
      <c r="S83" s="16"/>
    </row>
    <row r="84" spans="11:19" ht="17.100000000000001" customHeight="1">
      <c r="K84" s="16"/>
      <c r="L84" s="16"/>
      <c r="M84" s="16"/>
      <c r="N84" s="16"/>
      <c r="O84" s="16"/>
      <c r="P84" s="16"/>
      <c r="Q84" s="16"/>
      <c r="R84" s="16"/>
      <c r="S84" s="16"/>
    </row>
    <row r="85" spans="11:19" ht="17.100000000000001" customHeight="1">
      <c r="K85" s="16"/>
      <c r="L85" s="16"/>
      <c r="M85" s="16"/>
      <c r="N85" s="16"/>
      <c r="O85" s="16"/>
      <c r="P85" s="16"/>
      <c r="Q85" s="16"/>
      <c r="R85" s="16"/>
      <c r="S85" s="16"/>
    </row>
    <row r="86" spans="11:19" ht="17.100000000000001" customHeight="1">
      <c r="K86" s="16"/>
      <c r="L86" s="16"/>
      <c r="M86" s="16"/>
      <c r="N86" s="16"/>
      <c r="O86" s="16"/>
      <c r="P86" s="16"/>
      <c r="Q86" s="16"/>
      <c r="R86" s="16"/>
      <c r="S86" s="16"/>
    </row>
    <row r="87" spans="11:19" ht="17.100000000000001" customHeight="1">
      <c r="K87" s="16"/>
      <c r="L87" s="16"/>
      <c r="M87" s="16"/>
      <c r="N87" s="16"/>
      <c r="O87" s="16"/>
      <c r="P87" s="16"/>
      <c r="Q87" s="16"/>
      <c r="R87" s="16"/>
      <c r="S87" s="16"/>
    </row>
    <row r="88" spans="11:19" ht="17.100000000000001" customHeight="1">
      <c r="K88" s="16"/>
      <c r="L88" s="16"/>
      <c r="M88" s="16"/>
      <c r="N88" s="16"/>
      <c r="O88" s="16"/>
      <c r="P88" s="16"/>
      <c r="Q88" s="16"/>
      <c r="R88" s="16"/>
      <c r="S88" s="16"/>
    </row>
    <row r="89" spans="11:19" ht="17.100000000000001" customHeight="1">
      <c r="K89" s="16"/>
      <c r="L89" s="16"/>
      <c r="M89" s="16"/>
      <c r="N89" s="16"/>
      <c r="O89" s="16"/>
      <c r="P89" s="16"/>
      <c r="Q89" s="16"/>
      <c r="R89" s="16"/>
      <c r="S89" s="16"/>
    </row>
    <row r="90" spans="11:19" ht="17.100000000000001" customHeight="1">
      <c r="K90" s="16"/>
      <c r="L90" s="16"/>
      <c r="M90" s="16"/>
      <c r="N90" s="16"/>
      <c r="O90" s="16"/>
      <c r="P90" s="16"/>
      <c r="Q90" s="16"/>
      <c r="R90" s="16"/>
      <c r="S90" s="16"/>
    </row>
    <row r="91" spans="11:19" ht="17.100000000000001" customHeight="1">
      <c r="K91" s="16"/>
      <c r="L91" s="16"/>
      <c r="M91" s="16"/>
      <c r="N91" s="16"/>
      <c r="O91" s="16"/>
      <c r="P91" s="16"/>
      <c r="Q91" s="16"/>
      <c r="R91" s="16"/>
      <c r="S91" s="16"/>
    </row>
    <row r="92" spans="11:19" ht="17.100000000000001" customHeight="1">
      <c r="K92" s="16"/>
      <c r="L92" s="16"/>
      <c r="M92" s="16"/>
      <c r="N92" s="16"/>
      <c r="O92" s="16"/>
      <c r="P92" s="16"/>
      <c r="Q92" s="16"/>
      <c r="R92" s="16"/>
      <c r="S92" s="16"/>
    </row>
    <row r="93" spans="11:19" ht="17.100000000000001" customHeight="1">
      <c r="K93" s="16"/>
      <c r="L93" s="16"/>
      <c r="M93" s="16"/>
      <c r="N93" s="16"/>
      <c r="O93" s="16"/>
      <c r="P93" s="16"/>
      <c r="Q93" s="16"/>
      <c r="R93" s="16"/>
      <c r="S93" s="16"/>
    </row>
    <row r="94" spans="11:19" ht="17.100000000000001" customHeight="1">
      <c r="K94" s="16"/>
      <c r="L94" s="16"/>
      <c r="M94" s="16"/>
      <c r="N94" s="16"/>
      <c r="O94" s="16"/>
      <c r="P94" s="16"/>
      <c r="Q94" s="16"/>
      <c r="R94" s="16"/>
      <c r="S94" s="16"/>
    </row>
    <row r="95" spans="11:19" ht="17.100000000000001" customHeight="1">
      <c r="K95" s="16"/>
      <c r="L95" s="16"/>
      <c r="M95" s="16"/>
      <c r="N95" s="16"/>
      <c r="O95" s="16"/>
      <c r="P95" s="16"/>
      <c r="Q95" s="16"/>
      <c r="R95" s="16"/>
      <c r="S95" s="16"/>
    </row>
    <row r="96" spans="11:19" ht="17.100000000000001" customHeight="1">
      <c r="K96" s="16"/>
      <c r="L96" s="16"/>
      <c r="M96" s="16"/>
      <c r="N96" s="16"/>
      <c r="O96" s="16"/>
      <c r="P96" s="16"/>
      <c r="Q96" s="16"/>
      <c r="R96" s="16"/>
      <c r="S96" s="16"/>
    </row>
    <row r="97" spans="11:19" ht="17.100000000000001" customHeight="1">
      <c r="K97" s="16"/>
      <c r="L97" s="16"/>
      <c r="M97" s="16"/>
      <c r="N97" s="16"/>
      <c r="O97" s="16"/>
      <c r="P97" s="16"/>
      <c r="Q97" s="16"/>
      <c r="R97" s="16"/>
      <c r="S97" s="16"/>
    </row>
    <row r="98" spans="11:19" ht="17.100000000000001" customHeight="1">
      <c r="K98" s="16"/>
      <c r="L98" s="16"/>
      <c r="M98" s="16"/>
      <c r="N98" s="16"/>
      <c r="O98" s="16"/>
      <c r="P98" s="16"/>
      <c r="Q98" s="16"/>
      <c r="R98" s="16"/>
      <c r="S98" s="16"/>
    </row>
    <row r="99" spans="11:19" ht="17.100000000000001" customHeight="1">
      <c r="K99" s="16"/>
      <c r="L99" s="16"/>
      <c r="M99" s="16"/>
      <c r="N99" s="16"/>
      <c r="O99" s="16"/>
      <c r="P99" s="16"/>
      <c r="Q99" s="16"/>
      <c r="R99" s="16"/>
      <c r="S99" s="16"/>
    </row>
    <row r="100" spans="11:19" ht="17.100000000000001" customHeight="1">
      <c r="K100" s="16"/>
      <c r="L100" s="16"/>
      <c r="M100" s="16"/>
      <c r="N100" s="16"/>
      <c r="O100" s="16"/>
      <c r="P100" s="16"/>
      <c r="Q100" s="16"/>
      <c r="R100" s="16"/>
      <c r="S100" s="16"/>
    </row>
    <row r="101" spans="11:19" ht="17.100000000000001" customHeight="1">
      <c r="K101" s="16"/>
      <c r="L101" s="16"/>
      <c r="M101" s="16"/>
      <c r="N101" s="16"/>
      <c r="O101" s="16"/>
      <c r="P101" s="16"/>
      <c r="Q101" s="16"/>
      <c r="R101" s="16"/>
      <c r="S101" s="16"/>
    </row>
    <row r="102" spans="11:19" ht="17.100000000000001" customHeight="1">
      <c r="K102" s="16"/>
      <c r="L102" s="16"/>
      <c r="M102" s="16"/>
      <c r="N102" s="16"/>
      <c r="O102" s="16"/>
      <c r="P102" s="16"/>
      <c r="Q102" s="16"/>
      <c r="R102" s="16"/>
      <c r="S102" s="16"/>
    </row>
    <row r="103" spans="11:19" ht="17.100000000000001" customHeight="1">
      <c r="K103" s="16"/>
      <c r="L103" s="16"/>
      <c r="M103" s="16"/>
      <c r="N103" s="16"/>
      <c r="O103" s="16"/>
      <c r="P103" s="16"/>
      <c r="Q103" s="16"/>
      <c r="R103" s="16"/>
      <c r="S103" s="16"/>
    </row>
    <row r="104" spans="11:19" ht="17.100000000000001" customHeight="1">
      <c r="K104" s="16"/>
      <c r="L104" s="16"/>
      <c r="M104" s="16"/>
      <c r="N104" s="16"/>
      <c r="O104" s="16"/>
      <c r="P104" s="16"/>
      <c r="Q104" s="16"/>
      <c r="R104" s="16"/>
      <c r="S104" s="16"/>
    </row>
    <row r="105" spans="11:19" ht="17.100000000000001" customHeight="1">
      <c r="K105" s="16"/>
      <c r="L105" s="16"/>
      <c r="M105" s="16"/>
      <c r="N105" s="16"/>
      <c r="O105" s="16"/>
      <c r="P105" s="16"/>
      <c r="Q105" s="16"/>
      <c r="R105" s="16"/>
      <c r="S105" s="16"/>
    </row>
    <row r="106" spans="11:19" ht="17.100000000000001" customHeight="1">
      <c r="K106" s="16"/>
      <c r="L106" s="16"/>
      <c r="M106" s="16"/>
      <c r="N106" s="16"/>
      <c r="O106" s="16"/>
      <c r="P106" s="16"/>
      <c r="Q106" s="16"/>
      <c r="R106" s="16"/>
      <c r="S106" s="16"/>
    </row>
    <row r="107" spans="11:19" ht="17.100000000000001" customHeight="1">
      <c r="K107" s="16"/>
      <c r="L107" s="16"/>
      <c r="M107" s="16"/>
      <c r="N107" s="16"/>
      <c r="O107" s="16"/>
      <c r="P107" s="16"/>
      <c r="Q107" s="16"/>
      <c r="R107" s="16"/>
      <c r="S107" s="16"/>
    </row>
    <row r="108" spans="11:19" ht="17.100000000000001" customHeight="1">
      <c r="K108" s="16"/>
      <c r="L108" s="16"/>
      <c r="M108" s="16"/>
      <c r="N108" s="16"/>
      <c r="O108" s="16"/>
      <c r="P108" s="16"/>
      <c r="Q108" s="16"/>
      <c r="R108" s="16"/>
      <c r="S108" s="16"/>
    </row>
    <row r="109" spans="11:19" ht="17.100000000000001" customHeight="1">
      <c r="K109" s="16"/>
      <c r="L109" s="16"/>
      <c r="M109" s="16"/>
      <c r="N109" s="16"/>
      <c r="O109" s="16"/>
      <c r="P109" s="16"/>
      <c r="Q109" s="16"/>
      <c r="R109" s="16"/>
      <c r="S109" s="16"/>
    </row>
    <row r="110" spans="11:19" ht="17.100000000000001" customHeight="1">
      <c r="K110" s="16"/>
      <c r="L110" s="16"/>
      <c r="M110" s="16"/>
      <c r="N110" s="16"/>
      <c r="O110" s="16"/>
      <c r="P110" s="16"/>
      <c r="Q110" s="16"/>
      <c r="R110" s="16"/>
      <c r="S110" s="16"/>
    </row>
    <row r="111" spans="11:19" ht="17.100000000000001" customHeight="1">
      <c r="K111" s="16"/>
      <c r="L111" s="16"/>
      <c r="M111" s="16"/>
      <c r="N111" s="16"/>
      <c r="O111" s="16"/>
      <c r="P111" s="16"/>
      <c r="Q111" s="16"/>
      <c r="R111" s="16"/>
      <c r="S111" s="16"/>
    </row>
    <row r="112" spans="11:19" ht="17.100000000000001" customHeight="1">
      <c r="K112" s="16"/>
      <c r="L112" s="16"/>
      <c r="M112" s="16"/>
      <c r="N112" s="16"/>
      <c r="O112" s="16"/>
      <c r="P112" s="16"/>
      <c r="Q112" s="16"/>
      <c r="R112" s="16"/>
      <c r="S112" s="16"/>
    </row>
    <row r="113" spans="11:19" ht="17.100000000000001" customHeight="1">
      <c r="K113" s="16"/>
      <c r="L113" s="16"/>
      <c r="M113" s="16"/>
      <c r="N113" s="16"/>
      <c r="O113" s="16"/>
      <c r="P113" s="16"/>
      <c r="Q113" s="16"/>
      <c r="R113" s="16"/>
      <c r="S113" s="16"/>
    </row>
    <row r="114" spans="11:19" ht="17.100000000000001" customHeight="1">
      <c r="K114" s="16"/>
      <c r="L114" s="16"/>
      <c r="M114" s="16"/>
      <c r="N114" s="16"/>
      <c r="O114" s="16"/>
      <c r="P114" s="16"/>
      <c r="Q114" s="16"/>
      <c r="R114" s="16"/>
      <c r="S114" s="16"/>
    </row>
    <row r="115" spans="11:19" ht="17.100000000000001" customHeight="1">
      <c r="K115" s="16"/>
      <c r="L115" s="16"/>
      <c r="M115" s="16"/>
      <c r="N115" s="16"/>
      <c r="O115" s="16"/>
      <c r="P115" s="16"/>
      <c r="Q115" s="16"/>
      <c r="R115" s="16"/>
      <c r="S115" s="16"/>
    </row>
    <row r="116" spans="11:19" ht="17.100000000000001" customHeight="1">
      <c r="K116" s="16"/>
      <c r="L116" s="16"/>
      <c r="M116" s="16"/>
      <c r="N116" s="16"/>
      <c r="O116" s="16"/>
      <c r="P116" s="16"/>
      <c r="Q116" s="16"/>
      <c r="R116" s="16"/>
      <c r="S116" s="16"/>
    </row>
    <row r="117" spans="11:19" ht="17.100000000000001" customHeight="1">
      <c r="K117" s="16"/>
      <c r="L117" s="16"/>
      <c r="M117" s="16"/>
      <c r="N117" s="16"/>
      <c r="O117" s="16"/>
      <c r="P117" s="16"/>
      <c r="Q117" s="16"/>
      <c r="R117" s="16"/>
      <c r="S117" s="16"/>
    </row>
    <row r="118" spans="11:19" ht="17.100000000000001" customHeight="1">
      <c r="K118" s="16"/>
      <c r="L118" s="16"/>
      <c r="M118" s="16"/>
      <c r="N118" s="16"/>
      <c r="O118" s="16"/>
      <c r="P118" s="16"/>
      <c r="Q118" s="16"/>
      <c r="R118" s="16"/>
      <c r="S118" s="16"/>
    </row>
    <row r="119" spans="11:19" ht="17.100000000000001" customHeight="1">
      <c r="K119" s="16"/>
      <c r="L119" s="16"/>
      <c r="M119" s="16"/>
      <c r="N119" s="16"/>
      <c r="O119" s="16"/>
      <c r="P119" s="16"/>
      <c r="Q119" s="16"/>
      <c r="R119" s="16"/>
      <c r="S119" s="16"/>
    </row>
    <row r="120" spans="11:19" ht="17.100000000000001" customHeight="1">
      <c r="K120" s="16"/>
      <c r="L120" s="16"/>
      <c r="M120" s="16"/>
      <c r="N120" s="16"/>
      <c r="O120" s="16"/>
      <c r="P120" s="16"/>
      <c r="Q120" s="16"/>
      <c r="R120" s="16"/>
      <c r="S120" s="16"/>
    </row>
    <row r="121" spans="11:19" ht="17.100000000000001" customHeight="1">
      <c r="K121" s="16"/>
      <c r="L121" s="16"/>
      <c r="M121" s="16"/>
      <c r="N121" s="16"/>
      <c r="O121" s="16"/>
      <c r="P121" s="16"/>
      <c r="Q121" s="16"/>
      <c r="R121" s="16"/>
      <c r="S121" s="16"/>
    </row>
    <row r="122" spans="11:19" ht="17.100000000000001" customHeight="1">
      <c r="K122" s="16"/>
      <c r="L122" s="16"/>
      <c r="M122" s="16"/>
      <c r="N122" s="16"/>
      <c r="O122" s="16"/>
      <c r="P122" s="16"/>
      <c r="Q122" s="16"/>
      <c r="R122" s="16"/>
      <c r="S122" s="16"/>
    </row>
    <row r="123" spans="11:19" ht="17.100000000000001" customHeight="1">
      <c r="K123" s="16"/>
      <c r="L123" s="16"/>
      <c r="M123" s="16"/>
      <c r="N123" s="16"/>
      <c r="O123" s="16"/>
      <c r="P123" s="16"/>
      <c r="Q123" s="16"/>
      <c r="R123" s="16"/>
      <c r="S123" s="16"/>
    </row>
    <row r="124" spans="11:19" ht="17.100000000000001" customHeight="1">
      <c r="K124" s="16"/>
      <c r="L124" s="16"/>
      <c r="M124" s="16"/>
      <c r="N124" s="16"/>
      <c r="O124" s="16"/>
      <c r="P124" s="16"/>
      <c r="Q124" s="16"/>
      <c r="R124" s="16"/>
      <c r="S124" s="16"/>
    </row>
    <row r="125" spans="11:19" ht="17.100000000000001" customHeight="1">
      <c r="K125" s="16"/>
      <c r="L125" s="16"/>
      <c r="M125" s="16"/>
      <c r="N125" s="16"/>
      <c r="O125" s="16"/>
      <c r="P125" s="16"/>
      <c r="Q125" s="16"/>
      <c r="R125" s="16"/>
      <c r="S125" s="16"/>
    </row>
    <row r="126" spans="11:19" ht="17.100000000000001" customHeight="1">
      <c r="K126" s="16"/>
      <c r="L126" s="16"/>
      <c r="M126" s="16"/>
      <c r="N126" s="16"/>
      <c r="O126" s="16"/>
      <c r="P126" s="16"/>
      <c r="Q126" s="16"/>
      <c r="R126" s="16"/>
      <c r="S126" s="16"/>
    </row>
    <row r="127" spans="11:19" ht="17.100000000000001" customHeight="1">
      <c r="K127" s="16"/>
      <c r="L127" s="16"/>
      <c r="M127" s="16"/>
      <c r="N127" s="16"/>
      <c r="O127" s="16"/>
      <c r="P127" s="16"/>
      <c r="Q127" s="16"/>
      <c r="R127" s="16"/>
      <c r="S127" s="16"/>
    </row>
    <row r="128" spans="11:19" ht="17.100000000000001" customHeight="1">
      <c r="K128" s="16"/>
      <c r="L128" s="16"/>
      <c r="M128" s="16"/>
      <c r="N128" s="16"/>
      <c r="O128" s="16"/>
      <c r="P128" s="16"/>
      <c r="Q128" s="16"/>
      <c r="R128" s="16"/>
      <c r="S128" s="16"/>
    </row>
    <row r="129" spans="11:19" ht="17.100000000000001" customHeight="1">
      <c r="K129" s="16"/>
      <c r="L129" s="16"/>
      <c r="M129" s="16"/>
      <c r="N129" s="16"/>
      <c r="O129" s="16"/>
      <c r="P129" s="16"/>
      <c r="Q129" s="16"/>
      <c r="R129" s="16"/>
      <c r="S129" s="16"/>
    </row>
    <row r="130" spans="11:19" ht="17.100000000000001" customHeight="1">
      <c r="K130" s="16"/>
      <c r="L130" s="16"/>
      <c r="M130" s="16"/>
      <c r="N130" s="16"/>
      <c r="O130" s="16"/>
      <c r="P130" s="16"/>
      <c r="Q130" s="16"/>
      <c r="R130" s="16"/>
      <c r="S130" s="16"/>
    </row>
    <row r="131" spans="11:19" ht="17.100000000000001" customHeight="1">
      <c r="K131" s="16"/>
      <c r="L131" s="16"/>
      <c r="M131" s="16"/>
      <c r="N131" s="16"/>
      <c r="O131" s="16"/>
      <c r="P131" s="16"/>
      <c r="Q131" s="16"/>
      <c r="R131" s="16"/>
      <c r="S131" s="16"/>
    </row>
    <row r="132" spans="11:19" ht="17.100000000000001" customHeight="1">
      <c r="K132" s="16"/>
      <c r="L132" s="16"/>
      <c r="M132" s="16"/>
      <c r="N132" s="16"/>
      <c r="O132" s="16"/>
      <c r="P132" s="16"/>
      <c r="Q132" s="16"/>
      <c r="R132" s="16"/>
      <c r="S132" s="16"/>
    </row>
    <row r="133" spans="11:19" ht="17.100000000000001" customHeight="1">
      <c r="K133" s="16"/>
      <c r="L133" s="16"/>
      <c r="M133" s="16"/>
      <c r="N133" s="16"/>
      <c r="O133" s="16"/>
      <c r="P133" s="16"/>
      <c r="Q133" s="16"/>
      <c r="R133" s="16"/>
      <c r="S133" s="16"/>
    </row>
    <row r="134" spans="11:19" ht="17.100000000000001" customHeight="1">
      <c r="K134" s="16"/>
      <c r="L134" s="16"/>
      <c r="M134" s="16"/>
      <c r="N134" s="16"/>
      <c r="O134" s="16"/>
      <c r="P134" s="16"/>
      <c r="Q134" s="16"/>
      <c r="R134" s="16"/>
      <c r="S134" s="16"/>
    </row>
    <row r="135" spans="11:19" ht="17.100000000000001" customHeight="1">
      <c r="K135" s="16"/>
      <c r="L135" s="16"/>
      <c r="M135" s="16"/>
      <c r="N135" s="16"/>
      <c r="O135" s="16"/>
      <c r="P135" s="16"/>
      <c r="Q135" s="16"/>
      <c r="R135" s="16"/>
      <c r="S135" s="16"/>
    </row>
    <row r="136" spans="11:19" ht="17.100000000000001" customHeight="1">
      <c r="K136" s="16"/>
      <c r="L136" s="16"/>
      <c r="M136" s="16"/>
      <c r="N136" s="16"/>
      <c r="O136" s="16"/>
      <c r="P136" s="16"/>
      <c r="Q136" s="16"/>
      <c r="R136" s="16"/>
      <c r="S136" s="16"/>
    </row>
    <row r="137" spans="11:19" ht="17.100000000000001" customHeight="1">
      <c r="K137" s="16"/>
      <c r="L137" s="16"/>
      <c r="M137" s="16"/>
      <c r="N137" s="16"/>
      <c r="O137" s="16"/>
      <c r="P137" s="16"/>
      <c r="Q137" s="16"/>
      <c r="R137" s="16"/>
      <c r="S137" s="16"/>
    </row>
    <row r="138" spans="11:19" ht="17.100000000000001" customHeight="1">
      <c r="K138" s="16"/>
      <c r="L138" s="16"/>
      <c r="M138" s="16"/>
      <c r="N138" s="16"/>
      <c r="O138" s="16"/>
      <c r="P138" s="16"/>
      <c r="Q138" s="16"/>
      <c r="R138" s="16"/>
      <c r="S138" s="16"/>
    </row>
    <row r="139" spans="11:19" ht="17.100000000000001" customHeight="1">
      <c r="K139" s="16"/>
      <c r="L139" s="16"/>
      <c r="M139" s="16"/>
      <c r="N139" s="16"/>
      <c r="O139" s="16"/>
      <c r="P139" s="16"/>
      <c r="Q139" s="16"/>
      <c r="R139" s="16"/>
      <c r="S139" s="16"/>
    </row>
    <row r="140" spans="11:19" ht="17.100000000000001" customHeight="1">
      <c r="K140" s="16"/>
      <c r="L140" s="16"/>
      <c r="M140" s="16"/>
      <c r="N140" s="16"/>
      <c r="O140" s="16"/>
      <c r="P140" s="16"/>
      <c r="Q140" s="16"/>
      <c r="R140" s="16"/>
      <c r="S140" s="16"/>
    </row>
    <row r="141" spans="11:19" ht="17.100000000000001" customHeight="1">
      <c r="K141" s="16"/>
      <c r="L141" s="16"/>
      <c r="M141" s="16"/>
      <c r="N141" s="16"/>
      <c r="O141" s="16"/>
      <c r="P141" s="16"/>
      <c r="Q141" s="16"/>
      <c r="R141" s="16"/>
      <c r="S141" s="16"/>
    </row>
    <row r="142" spans="11:19" ht="17.100000000000001" customHeight="1">
      <c r="K142" s="16"/>
      <c r="L142" s="16"/>
      <c r="M142" s="16"/>
      <c r="N142" s="16"/>
      <c r="O142" s="16"/>
      <c r="P142" s="16"/>
      <c r="Q142" s="16"/>
      <c r="R142" s="16"/>
      <c r="S142" s="16"/>
    </row>
    <row r="143" spans="11:19" ht="17.100000000000001" customHeight="1">
      <c r="K143" s="16"/>
      <c r="L143" s="16"/>
      <c r="M143" s="16"/>
      <c r="N143" s="16"/>
      <c r="O143" s="16"/>
      <c r="P143" s="16"/>
      <c r="Q143" s="16"/>
      <c r="R143" s="16"/>
      <c r="S143" s="16"/>
    </row>
    <row r="144" spans="11:19" ht="17.100000000000001" customHeight="1">
      <c r="K144" s="16"/>
      <c r="L144" s="16"/>
      <c r="M144" s="16"/>
      <c r="N144" s="16"/>
      <c r="O144" s="16"/>
      <c r="P144" s="16"/>
      <c r="Q144" s="16"/>
      <c r="R144" s="16"/>
      <c r="S144" s="16"/>
    </row>
    <row r="145" spans="11:19" ht="17.100000000000001" customHeight="1">
      <c r="K145" s="16"/>
      <c r="L145" s="16"/>
      <c r="M145" s="16"/>
      <c r="N145" s="16"/>
      <c r="O145" s="16"/>
      <c r="P145" s="16"/>
      <c r="Q145" s="16"/>
      <c r="R145" s="16"/>
      <c r="S145" s="16"/>
    </row>
    <row r="146" spans="11:19" ht="17.100000000000001" customHeight="1">
      <c r="K146" s="16"/>
      <c r="L146" s="16"/>
      <c r="M146" s="16"/>
      <c r="N146" s="16"/>
      <c r="O146" s="16"/>
      <c r="P146" s="16"/>
      <c r="Q146" s="16"/>
      <c r="R146" s="16"/>
      <c r="S146" s="16"/>
    </row>
    <row r="147" spans="11:19" ht="17.100000000000001" customHeight="1">
      <c r="K147" s="16"/>
      <c r="L147" s="16"/>
      <c r="M147" s="16"/>
      <c r="N147" s="16"/>
      <c r="O147" s="16"/>
      <c r="P147" s="16"/>
      <c r="Q147" s="16"/>
      <c r="R147" s="16"/>
      <c r="S147" s="16"/>
    </row>
    <row r="148" spans="11:19" ht="17.100000000000001" customHeight="1">
      <c r="K148" s="16"/>
      <c r="L148" s="16"/>
      <c r="M148" s="16"/>
      <c r="N148" s="16"/>
      <c r="O148" s="16"/>
      <c r="P148" s="16"/>
      <c r="Q148" s="16"/>
      <c r="R148" s="16"/>
      <c r="S148" s="16"/>
    </row>
    <row r="149" spans="11:19" ht="17.100000000000001" customHeight="1">
      <c r="K149" s="16"/>
      <c r="L149" s="16"/>
      <c r="M149" s="16"/>
      <c r="N149" s="16"/>
      <c r="O149" s="16"/>
      <c r="P149" s="16"/>
      <c r="Q149" s="16"/>
      <c r="R149" s="16"/>
      <c r="S149" s="16"/>
    </row>
    <row r="150" spans="11:19" ht="17.100000000000001" customHeight="1">
      <c r="K150" s="16"/>
      <c r="L150" s="16"/>
      <c r="M150" s="16"/>
      <c r="N150" s="16"/>
      <c r="O150" s="16"/>
      <c r="P150" s="16"/>
      <c r="Q150" s="16"/>
      <c r="R150" s="16"/>
      <c r="S150" s="16"/>
    </row>
    <row r="151" spans="11:19" ht="17.100000000000001" customHeight="1">
      <c r="K151" s="16"/>
      <c r="L151" s="16"/>
      <c r="M151" s="16"/>
      <c r="N151" s="16"/>
      <c r="O151" s="16"/>
      <c r="P151" s="16"/>
      <c r="Q151" s="16"/>
      <c r="R151" s="16"/>
      <c r="S151" s="16"/>
    </row>
    <row r="152" spans="11:19" ht="17.100000000000001" customHeight="1">
      <c r="K152" s="16"/>
      <c r="L152" s="16"/>
      <c r="M152" s="16"/>
      <c r="N152" s="16"/>
      <c r="O152" s="16"/>
      <c r="P152" s="16"/>
      <c r="Q152" s="16"/>
      <c r="R152" s="16"/>
      <c r="S152" s="16"/>
    </row>
    <row r="153" spans="11:19" ht="17.100000000000001" customHeight="1">
      <c r="K153" s="16"/>
      <c r="L153" s="16"/>
      <c r="M153" s="16"/>
      <c r="N153" s="16"/>
      <c r="O153" s="16"/>
      <c r="P153" s="16"/>
      <c r="Q153" s="16"/>
      <c r="R153" s="16"/>
      <c r="S153" s="16"/>
    </row>
    <row r="154" spans="11:19" ht="17.100000000000001" customHeight="1">
      <c r="K154" s="16"/>
      <c r="L154" s="16"/>
      <c r="M154" s="16"/>
      <c r="N154" s="16"/>
      <c r="O154" s="16"/>
      <c r="P154" s="16"/>
      <c r="Q154" s="16"/>
      <c r="R154" s="16"/>
      <c r="S154" s="16"/>
    </row>
    <row r="155" spans="11:19" ht="17.100000000000001" customHeight="1">
      <c r="K155" s="16"/>
      <c r="L155" s="16"/>
      <c r="M155" s="16"/>
      <c r="N155" s="16"/>
      <c r="O155" s="16"/>
      <c r="P155" s="16"/>
      <c r="Q155" s="16"/>
      <c r="R155" s="16"/>
      <c r="S155" s="16"/>
    </row>
    <row r="156" spans="11:19" ht="17.100000000000001" customHeight="1">
      <c r="K156" s="16"/>
      <c r="L156" s="16"/>
      <c r="M156" s="16"/>
      <c r="N156" s="16"/>
      <c r="O156" s="16"/>
      <c r="P156" s="16"/>
      <c r="Q156" s="16"/>
      <c r="R156" s="16"/>
      <c r="S156" s="16"/>
    </row>
    <row r="157" spans="11:19" ht="17.100000000000001" customHeight="1">
      <c r="K157" s="16"/>
      <c r="L157" s="16"/>
      <c r="M157" s="16"/>
      <c r="N157" s="16"/>
      <c r="O157" s="16"/>
      <c r="P157" s="16"/>
      <c r="Q157" s="16"/>
      <c r="R157" s="16"/>
      <c r="S157" s="16"/>
    </row>
    <row r="158" spans="11:19" ht="17.100000000000001" customHeight="1">
      <c r="K158" s="16"/>
      <c r="L158" s="16"/>
      <c r="M158" s="16"/>
      <c r="N158" s="16"/>
      <c r="O158" s="16"/>
      <c r="P158" s="16"/>
      <c r="Q158" s="16"/>
      <c r="R158" s="16"/>
      <c r="S158" s="16"/>
    </row>
    <row r="159" spans="11:19" ht="17.100000000000001" customHeight="1">
      <c r="K159" s="16"/>
      <c r="L159" s="16"/>
      <c r="M159" s="16"/>
      <c r="N159" s="16"/>
      <c r="O159" s="16"/>
      <c r="P159" s="16"/>
      <c r="Q159" s="16"/>
      <c r="R159" s="16"/>
      <c r="S159" s="16"/>
    </row>
    <row r="160" spans="11:19" ht="17.100000000000001" customHeight="1">
      <c r="K160" s="16"/>
      <c r="L160" s="16"/>
      <c r="M160" s="16"/>
      <c r="N160" s="16"/>
      <c r="O160" s="16"/>
      <c r="P160" s="16"/>
      <c r="Q160" s="16"/>
      <c r="R160" s="16"/>
      <c r="S160" s="16"/>
    </row>
    <row r="161" spans="11:19" ht="17.100000000000001" customHeight="1">
      <c r="K161" s="16"/>
      <c r="L161" s="16"/>
      <c r="M161" s="16"/>
      <c r="N161" s="16"/>
      <c r="O161" s="16"/>
      <c r="P161" s="16"/>
      <c r="Q161" s="16"/>
      <c r="R161" s="16"/>
      <c r="S161" s="16"/>
    </row>
    <row r="162" spans="11:19" ht="17.100000000000001" customHeight="1">
      <c r="K162" s="16"/>
      <c r="L162" s="16"/>
      <c r="M162" s="16"/>
      <c r="N162" s="16"/>
      <c r="O162" s="16"/>
      <c r="P162" s="16"/>
      <c r="Q162" s="16"/>
      <c r="R162" s="16"/>
      <c r="S162" s="16"/>
    </row>
    <row r="163" spans="11:19" ht="17.100000000000001" customHeight="1">
      <c r="K163" s="16"/>
      <c r="L163" s="16"/>
      <c r="M163" s="16"/>
      <c r="N163" s="16"/>
      <c r="O163" s="16"/>
      <c r="P163" s="16"/>
      <c r="Q163" s="16"/>
      <c r="R163" s="16"/>
      <c r="S163" s="16"/>
    </row>
    <row r="164" spans="11:19" ht="17.100000000000001" customHeight="1">
      <c r="K164" s="16"/>
      <c r="L164" s="16"/>
      <c r="M164" s="16"/>
      <c r="N164" s="16"/>
      <c r="O164" s="16"/>
      <c r="P164" s="16"/>
      <c r="Q164" s="16"/>
      <c r="R164" s="16"/>
      <c r="S164" s="16"/>
    </row>
    <row r="165" spans="11:19" ht="17.100000000000001" customHeight="1">
      <c r="K165" s="16"/>
      <c r="L165" s="16"/>
      <c r="M165" s="16"/>
      <c r="N165" s="16"/>
      <c r="O165" s="16"/>
      <c r="P165" s="16"/>
      <c r="Q165" s="16"/>
      <c r="R165" s="16"/>
      <c r="S165" s="16"/>
    </row>
    <row r="166" spans="11:19" ht="17.100000000000001" customHeight="1">
      <c r="K166" s="16"/>
      <c r="L166" s="16"/>
      <c r="M166" s="16"/>
      <c r="N166" s="16"/>
      <c r="O166" s="16"/>
      <c r="P166" s="16"/>
      <c r="Q166" s="16"/>
      <c r="R166" s="16"/>
      <c r="S166" s="16"/>
    </row>
    <row r="167" spans="11:19" ht="17.100000000000001" customHeight="1">
      <c r="K167" s="16"/>
      <c r="L167" s="16"/>
      <c r="M167" s="16"/>
      <c r="N167" s="16"/>
      <c r="O167" s="16"/>
      <c r="P167" s="16"/>
      <c r="Q167" s="16"/>
      <c r="R167" s="16"/>
      <c r="S167" s="16"/>
    </row>
    <row r="168" spans="11:19" ht="17.100000000000001" customHeight="1">
      <c r="K168" s="16"/>
      <c r="L168" s="16"/>
      <c r="M168" s="16"/>
      <c r="N168" s="16"/>
      <c r="O168" s="16"/>
      <c r="P168" s="16"/>
      <c r="Q168" s="16"/>
      <c r="R168" s="16"/>
      <c r="S168" s="16"/>
    </row>
    <row r="169" spans="11:19" ht="17.100000000000001" customHeight="1">
      <c r="K169" s="16"/>
      <c r="L169" s="16"/>
      <c r="M169" s="16"/>
      <c r="N169" s="16"/>
      <c r="O169" s="16"/>
      <c r="P169" s="16"/>
      <c r="Q169" s="16"/>
      <c r="R169" s="16"/>
      <c r="S169" s="16"/>
    </row>
    <row r="170" spans="11:19" ht="17.100000000000001" customHeight="1">
      <c r="K170" s="16"/>
      <c r="L170" s="16"/>
      <c r="M170" s="16"/>
      <c r="N170" s="16"/>
      <c r="O170" s="16"/>
      <c r="P170" s="16"/>
      <c r="Q170" s="16"/>
      <c r="R170" s="16"/>
      <c r="S170" s="16"/>
    </row>
    <row r="171" spans="11:19" ht="17.100000000000001" customHeight="1">
      <c r="K171" s="16"/>
      <c r="L171" s="16"/>
      <c r="M171" s="16"/>
      <c r="N171" s="16"/>
      <c r="O171" s="16"/>
      <c r="P171" s="16"/>
      <c r="Q171" s="16"/>
      <c r="R171" s="16"/>
      <c r="S171" s="16"/>
    </row>
    <row r="172" spans="11:19" ht="17.100000000000001" customHeight="1">
      <c r="K172" s="16"/>
      <c r="L172" s="16"/>
      <c r="M172" s="16"/>
      <c r="N172" s="16"/>
      <c r="O172" s="16"/>
      <c r="P172" s="16"/>
      <c r="Q172" s="16"/>
      <c r="R172" s="16"/>
      <c r="S172" s="16"/>
    </row>
    <row r="173" spans="11:19" ht="17.100000000000001" customHeight="1">
      <c r="K173" s="16"/>
      <c r="L173" s="16"/>
      <c r="M173" s="16"/>
      <c r="N173" s="16"/>
      <c r="O173" s="16"/>
      <c r="P173" s="16"/>
      <c r="Q173" s="16"/>
      <c r="R173" s="16"/>
      <c r="S173" s="16"/>
    </row>
    <row r="174" spans="11:19" ht="17.100000000000001" customHeight="1">
      <c r="K174" s="16"/>
      <c r="L174" s="16"/>
      <c r="M174" s="16"/>
      <c r="N174" s="16"/>
      <c r="O174" s="16"/>
      <c r="P174" s="16"/>
      <c r="Q174" s="16"/>
      <c r="R174" s="16"/>
      <c r="S174" s="16"/>
    </row>
  </sheetData>
  <sheetProtection selectLockedCells="1" selectUnlockedCells="1"/>
  <mergeCells count="112">
    <mergeCell ref="S3:S5"/>
    <mergeCell ref="B6:C6"/>
    <mergeCell ref="E3:F4"/>
    <mergeCell ref="G3:I4"/>
    <mergeCell ref="K3:L4"/>
    <mergeCell ref="M3:N4"/>
    <mergeCell ref="B24:I24"/>
    <mergeCell ref="A25:I25"/>
    <mergeCell ref="O3:P4"/>
    <mergeCell ref="Q3:R4"/>
    <mergeCell ref="B16:C16"/>
    <mergeCell ref="B8:C8"/>
    <mergeCell ref="A3:C5"/>
    <mergeCell ref="D3:D5"/>
    <mergeCell ref="O10:P10"/>
    <mergeCell ref="O12:P12"/>
    <mergeCell ref="D34:E34"/>
    <mergeCell ref="K34:L34"/>
    <mergeCell ref="Q31:R31"/>
    <mergeCell ref="M31:N31"/>
    <mergeCell ref="A26:C28"/>
    <mergeCell ref="D26:I26"/>
    <mergeCell ref="B29:C29"/>
    <mergeCell ref="D29:E29"/>
    <mergeCell ref="K26:S26"/>
    <mergeCell ref="O29:P29"/>
    <mergeCell ref="M27:N27"/>
    <mergeCell ref="O27:S27"/>
    <mergeCell ref="B30:C30"/>
    <mergeCell ref="Q29:R29"/>
    <mergeCell ref="D27:E28"/>
    <mergeCell ref="F27:H27"/>
    <mergeCell ref="I27:I28"/>
    <mergeCell ref="K27:L28"/>
    <mergeCell ref="K29:L29"/>
    <mergeCell ref="M28:N28"/>
    <mergeCell ref="O28:P28"/>
    <mergeCell ref="Q28:R28"/>
    <mergeCell ref="O33:P33"/>
    <mergeCell ref="M29:N29"/>
    <mergeCell ref="D32:E32"/>
    <mergeCell ref="K32:L32"/>
    <mergeCell ref="M32:N32"/>
    <mergeCell ref="D33:E33"/>
    <mergeCell ref="B31:C31"/>
    <mergeCell ref="D31:E31"/>
    <mergeCell ref="K31:L31"/>
    <mergeCell ref="O32:P32"/>
    <mergeCell ref="K33:L33"/>
    <mergeCell ref="O31:P31"/>
    <mergeCell ref="Q45:R45"/>
    <mergeCell ref="D40:E40"/>
    <mergeCell ref="K40:L40"/>
    <mergeCell ref="D42:E42"/>
    <mergeCell ref="K42:L42"/>
    <mergeCell ref="D41:E41"/>
    <mergeCell ref="K41:L41"/>
    <mergeCell ref="O45:P45"/>
    <mergeCell ref="O42:P42"/>
    <mergeCell ref="O41:P41"/>
    <mergeCell ref="D43:E43"/>
    <mergeCell ref="Q44:R44"/>
    <mergeCell ref="Q43:R43"/>
    <mergeCell ref="Q42:R42"/>
    <mergeCell ref="M42:N42"/>
    <mergeCell ref="D45:E45"/>
    <mergeCell ref="K45:L45"/>
    <mergeCell ref="M45:N45"/>
    <mergeCell ref="D44:E44"/>
    <mergeCell ref="K44:L44"/>
    <mergeCell ref="O44:P44"/>
    <mergeCell ref="M43:N43"/>
    <mergeCell ref="K43:L43"/>
    <mergeCell ref="M40:N40"/>
    <mergeCell ref="O40:P40"/>
    <mergeCell ref="O34:P34"/>
    <mergeCell ref="M33:N33"/>
    <mergeCell ref="O37:P37"/>
    <mergeCell ref="M44:N44"/>
    <mergeCell ref="Q32:R32"/>
    <mergeCell ref="O38:P38"/>
    <mergeCell ref="Q37:R37"/>
    <mergeCell ref="O36:P36"/>
    <mergeCell ref="Q36:R36"/>
    <mergeCell ref="O35:P35"/>
    <mergeCell ref="Q34:R34"/>
    <mergeCell ref="Q38:R38"/>
    <mergeCell ref="O43:P43"/>
    <mergeCell ref="M37:N37"/>
    <mergeCell ref="M35:N35"/>
    <mergeCell ref="M36:N36"/>
    <mergeCell ref="Q41:R41"/>
    <mergeCell ref="Q39:R39"/>
    <mergeCell ref="Q40:R40"/>
    <mergeCell ref="M41:N41"/>
    <mergeCell ref="Q33:R33"/>
    <mergeCell ref="M34:N34"/>
    <mergeCell ref="B39:C39"/>
    <mergeCell ref="D39:E39"/>
    <mergeCell ref="K39:L39"/>
    <mergeCell ref="Q35:R35"/>
    <mergeCell ref="M39:N39"/>
    <mergeCell ref="D35:E35"/>
    <mergeCell ref="D36:E36"/>
    <mergeCell ref="D37:E37"/>
    <mergeCell ref="K37:L37"/>
    <mergeCell ref="K38:L38"/>
    <mergeCell ref="M38:N38"/>
    <mergeCell ref="K36:L36"/>
    <mergeCell ref="D38:E38"/>
    <mergeCell ref="K35:L35"/>
    <mergeCell ref="O39:P39"/>
  </mergeCells>
  <phoneticPr fontId="18"/>
  <printOptions horizontalCentered="1"/>
  <pageMargins left="0.59055118110236227" right="0.59055118110236227" top="0.59055118110236227" bottom="0.59055118110236227" header="0.39370078740157483" footer="0.39370078740157483"/>
  <pageSetup paperSize="9" scale="86" firstPageNumber="70" orientation="portrait" useFirstPageNumber="1" horizontalDpi="300" verticalDpi="300" r:id="rId1"/>
  <headerFooter scaleWithDoc="0" alignWithMargins="0">
    <oddHeader>&amp;R事業所</oddHeader>
    <oddFooter>&amp;C&amp;12&amp;A</odd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11</cp:revision>
  <cp:lastPrinted>2014-03-20T05:02:02Z</cp:lastPrinted>
  <dcterms:created xsi:type="dcterms:W3CDTF">2002-03-19T05:03:05Z</dcterms:created>
  <dcterms:modified xsi:type="dcterms:W3CDTF">2014-04-01T06:39:22Z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