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tabRatio="788" firstSheet="3" activeTab="16"/>
  </bookViews>
  <sheets>
    <sheet name="‐161‐" sheetId="1" r:id="rId1"/>
    <sheet name="-162-" sheetId="2" r:id="rId2"/>
    <sheet name="-163-" sheetId="3" r:id="rId3"/>
    <sheet name="-164-" sheetId="4" r:id="rId4"/>
    <sheet name="-165-" sheetId="5" r:id="rId5"/>
    <sheet name="-166-" sheetId="6" r:id="rId6"/>
    <sheet name="-167-" sheetId="7" r:id="rId7"/>
    <sheet name="-168-" sheetId="8" r:id="rId8"/>
    <sheet name="-169-" sheetId="9" r:id="rId9"/>
    <sheet name="-170-" sheetId="10" r:id="rId10"/>
    <sheet name="-171-" sheetId="11" r:id="rId11"/>
    <sheet name="-172-" sheetId="12" r:id="rId12"/>
    <sheet name="-173-" sheetId="13" r:id="rId13"/>
    <sheet name="-174-" sheetId="14" r:id="rId14"/>
    <sheet name="-175-" sheetId="15" r:id="rId15"/>
    <sheet name="-176-" sheetId="16" r:id="rId16"/>
    <sheet name="グラフ" sheetId="17" r:id="rId17"/>
  </sheets>
  <definedNames>
    <definedName name="_xlnm.Print_Area" localSheetId="0">‐161‐!$A$1:$E$33</definedName>
    <definedName name="_xlnm.Print_Area" localSheetId="1">'-162-'!$F$1:$H$32</definedName>
    <definedName name="_xlnm.Print_Area" localSheetId="2">'-163-'!$A$1:$H$34</definedName>
    <definedName name="_xlnm.Print_Area" localSheetId="3">'-164-'!$I$2:$R$34</definedName>
    <definedName name="_xlnm.Print_Area" localSheetId="4">'-165-'!$A$1:$I$31</definedName>
    <definedName name="_xlnm.Print_Area" localSheetId="5">'-166-'!$J$2:$R$31</definedName>
    <definedName name="_xlnm.Print_Area" localSheetId="7">'-168-'!$A$1:$Q$34</definedName>
    <definedName name="_xlnm.Print_Area" localSheetId="8">'-169-'!$A$1:$D$50</definedName>
    <definedName name="_xlnm.Print_Area" localSheetId="9">'-170-'!$E$1:$G$50</definedName>
    <definedName name="_xlnm.Print_Area" localSheetId="10">'-171-'!$A$1:$K$42</definedName>
    <definedName name="_xlnm.Print_Area" localSheetId="11">'-172-'!$L$1:$T$42</definedName>
    <definedName name="_xlnm.Print_Area" localSheetId="12">'-173-'!$A$1:$J$61</definedName>
    <definedName name="_xlnm.Print_Area" localSheetId="13">'-174-'!$K$1:$S$61</definedName>
    <definedName name="_xlnm.Print_Area" localSheetId="16">グラフ!$A$1:$F$269</definedName>
  </definedNames>
  <calcPr calcId="125725"/>
</workbook>
</file>

<file path=xl/calcChain.xml><?xml version="1.0" encoding="utf-8"?>
<calcChain xmlns="http://schemas.openxmlformats.org/spreadsheetml/2006/main">
  <c r="H243" i="17"/>
  <c r="I41"/>
  <c r="D48" i="10"/>
  <c r="G48" s="1"/>
  <c r="C48"/>
  <c r="D35"/>
  <c r="D34"/>
  <c r="C35"/>
  <c r="D27"/>
  <c r="C27"/>
  <c r="D6"/>
  <c r="D5" s="1"/>
  <c r="C6"/>
  <c r="C5" s="1"/>
  <c r="G49"/>
  <c r="G47"/>
  <c r="G46"/>
  <c r="G45"/>
  <c r="G44"/>
  <c r="G43"/>
  <c r="G42"/>
  <c r="G41"/>
  <c r="G40"/>
  <c r="G39"/>
  <c r="G38"/>
  <c r="G37"/>
  <c r="G36"/>
  <c r="I44" i="14"/>
  <c r="H44"/>
  <c r="F44"/>
  <c r="G57" s="1"/>
  <c r="E44"/>
  <c r="I29"/>
  <c r="H29"/>
  <c r="I22"/>
  <c r="F22"/>
  <c r="R44" i="13"/>
  <c r="S57" s="1"/>
  <c r="Q44"/>
  <c r="O44"/>
  <c r="P55" s="1"/>
  <c r="N44"/>
  <c r="L44"/>
  <c r="M55" s="1"/>
  <c r="K44"/>
  <c r="R29"/>
  <c r="S31" s="1"/>
  <c r="Q29"/>
  <c r="O29"/>
  <c r="P41" s="1"/>
  <c r="P39"/>
  <c r="P37"/>
  <c r="N29"/>
  <c r="L29"/>
  <c r="M39"/>
  <c r="M41"/>
  <c r="K29"/>
  <c r="R16"/>
  <c r="S18"/>
  <c r="S17"/>
  <c r="Q16"/>
  <c r="O16"/>
  <c r="P18"/>
  <c r="N16"/>
  <c r="L16"/>
  <c r="M18"/>
  <c r="K16"/>
  <c r="S13"/>
  <c r="S12"/>
  <c r="S11"/>
  <c r="S10"/>
  <c r="S8"/>
  <c r="S7"/>
  <c r="S6"/>
  <c r="Q6"/>
  <c r="O6"/>
  <c r="N6"/>
  <c r="L6"/>
  <c r="L22"/>
  <c r="M12"/>
  <c r="K6"/>
  <c r="J39" i="12"/>
  <c r="J38"/>
  <c r="J37"/>
  <c r="J36"/>
  <c r="J35"/>
  <c r="J34"/>
  <c r="J33"/>
  <c r="K32"/>
  <c r="J32"/>
  <c r="H32"/>
  <c r="J30"/>
  <c r="I7"/>
  <c r="S39" i="11"/>
  <c r="P39"/>
  <c r="M39"/>
  <c r="S38"/>
  <c r="P38"/>
  <c r="M38"/>
  <c r="S37"/>
  <c r="P37"/>
  <c r="M37"/>
  <c r="S36"/>
  <c r="P36"/>
  <c r="M36"/>
  <c r="S35"/>
  <c r="P35"/>
  <c r="M35"/>
  <c r="S34"/>
  <c r="P34"/>
  <c r="M34"/>
  <c r="S33"/>
  <c r="P33"/>
  <c r="M33"/>
  <c r="T32"/>
  <c r="R32"/>
  <c r="S32" s="1"/>
  <c r="Q32"/>
  <c r="O32"/>
  <c r="M32"/>
  <c r="S30"/>
  <c r="P30"/>
  <c r="M30"/>
  <c r="S20"/>
  <c r="P20"/>
  <c r="M20"/>
  <c r="S19"/>
  <c r="P19"/>
  <c r="M19"/>
  <c r="S18"/>
  <c r="P18"/>
  <c r="M18"/>
  <c r="S17"/>
  <c r="P17"/>
  <c r="M17"/>
  <c r="S16"/>
  <c r="P16"/>
  <c r="M16"/>
  <c r="S15"/>
  <c r="Q15"/>
  <c r="P15"/>
  <c r="M15"/>
  <c r="S14"/>
  <c r="P14"/>
  <c r="M14"/>
  <c r="S13"/>
  <c r="P13"/>
  <c r="M13"/>
  <c r="S12"/>
  <c r="P12"/>
  <c r="M12"/>
  <c r="S11"/>
  <c r="P11"/>
  <c r="M11"/>
  <c r="S10"/>
  <c r="P10"/>
  <c r="M10"/>
  <c r="S9"/>
  <c r="P9"/>
  <c r="M9"/>
  <c r="S8"/>
  <c r="P8"/>
  <c r="M8"/>
  <c r="R7"/>
  <c r="O7"/>
  <c r="Q13"/>
  <c r="Q20"/>
  <c r="L7"/>
  <c r="N11" s="1"/>
  <c r="S39" i="12"/>
  <c r="P39"/>
  <c r="M39"/>
  <c r="S38"/>
  <c r="P38"/>
  <c r="M38"/>
  <c r="S37"/>
  <c r="P37"/>
  <c r="M37"/>
  <c r="S36"/>
  <c r="P36"/>
  <c r="M36"/>
  <c r="S35"/>
  <c r="P35"/>
  <c r="M35"/>
  <c r="S34"/>
  <c r="P34"/>
  <c r="M34"/>
  <c r="S33"/>
  <c r="P33"/>
  <c r="M33"/>
  <c r="T32"/>
  <c r="M57" i="17" s="1"/>
  <c r="R32" i="12"/>
  <c r="Q32"/>
  <c r="L57" i="17" s="1"/>
  <c r="O32" i="12"/>
  <c r="S32" s="1"/>
  <c r="M32"/>
  <c r="S30"/>
  <c r="P30"/>
  <c r="M30"/>
  <c r="S20"/>
  <c r="P20"/>
  <c r="M20"/>
  <c r="S19"/>
  <c r="P19"/>
  <c r="M19"/>
  <c r="S18"/>
  <c r="P18"/>
  <c r="M18"/>
  <c r="S17"/>
  <c r="P17"/>
  <c r="M17"/>
  <c r="S16"/>
  <c r="P16"/>
  <c r="M16"/>
  <c r="S15"/>
  <c r="P15"/>
  <c r="M15"/>
  <c r="S14"/>
  <c r="P14"/>
  <c r="M14"/>
  <c r="S13"/>
  <c r="P13"/>
  <c r="M13"/>
  <c r="S12"/>
  <c r="P12"/>
  <c r="M12"/>
  <c r="S11"/>
  <c r="P11"/>
  <c r="M11"/>
  <c r="S10"/>
  <c r="P10"/>
  <c r="M10"/>
  <c r="S9"/>
  <c r="P9"/>
  <c r="M9"/>
  <c r="S8"/>
  <c r="P8"/>
  <c r="M8"/>
  <c r="T7"/>
  <c r="R7"/>
  <c r="T15" s="1"/>
  <c r="O7"/>
  <c r="Q17" s="1"/>
  <c r="L7"/>
  <c r="M7" s="1"/>
  <c r="G28" i="10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I28" i="6"/>
  <c r="I27"/>
  <c r="I26"/>
  <c r="I25"/>
  <c r="I24"/>
  <c r="H23"/>
  <c r="G23"/>
  <c r="I19"/>
  <c r="I17"/>
  <c r="I16"/>
  <c r="I15"/>
  <c r="I14"/>
  <c r="I13"/>
  <c r="I12"/>
  <c r="I11"/>
  <c r="I10"/>
  <c r="I9"/>
  <c r="I8"/>
  <c r="H7"/>
  <c r="G7"/>
  <c r="F29"/>
  <c r="D23"/>
  <c r="C23"/>
  <c r="D7"/>
  <c r="F14" s="1"/>
  <c r="C7"/>
  <c r="Q29" i="5"/>
  <c r="M29"/>
  <c r="Q28"/>
  <c r="M28"/>
  <c r="Q27"/>
  <c r="M27"/>
  <c r="Q26"/>
  <c r="M26"/>
  <c r="Q25"/>
  <c r="M25"/>
  <c r="Q24"/>
  <c r="M24"/>
  <c r="P23"/>
  <c r="Q23" s="1"/>
  <c r="O23"/>
  <c r="L23"/>
  <c r="N29" s="1"/>
  <c r="K23"/>
  <c r="Q19"/>
  <c r="M19"/>
  <c r="Q17"/>
  <c r="M17"/>
  <c r="Q16"/>
  <c r="M16"/>
  <c r="Q15"/>
  <c r="M15"/>
  <c r="Q14"/>
  <c r="M14"/>
  <c r="Q13"/>
  <c r="M13"/>
  <c r="Q12"/>
  <c r="M12"/>
  <c r="Q11"/>
  <c r="M11"/>
  <c r="Q10"/>
  <c r="M10"/>
  <c r="Q9"/>
  <c r="M9"/>
  <c r="Q8"/>
  <c r="M8"/>
  <c r="P7"/>
  <c r="Q7" s="1"/>
  <c r="O7"/>
  <c r="L7"/>
  <c r="K7"/>
  <c r="H27" i="4"/>
  <c r="J31" s="1"/>
  <c r="G27"/>
  <c r="H6"/>
  <c r="G6"/>
  <c r="D27"/>
  <c r="C27"/>
  <c r="D6"/>
  <c r="I6"/>
  <c r="C6"/>
  <c r="Q33" i="3"/>
  <c r="M33"/>
  <c r="Q32"/>
  <c r="M32"/>
  <c r="I32"/>
  <c r="Q31"/>
  <c r="M31"/>
  <c r="I31"/>
  <c r="Q30"/>
  <c r="M30"/>
  <c r="I30"/>
  <c r="Q29"/>
  <c r="M29"/>
  <c r="I29"/>
  <c r="Q28"/>
  <c r="M28"/>
  <c r="I28"/>
  <c r="P27"/>
  <c r="R31"/>
  <c r="O27"/>
  <c r="L27"/>
  <c r="N32" s="1"/>
  <c r="K27"/>
  <c r="H27"/>
  <c r="J33" s="1"/>
  <c r="G27"/>
  <c r="Q26"/>
  <c r="M26"/>
  <c r="I26"/>
  <c r="Q25"/>
  <c r="M25"/>
  <c r="I25"/>
  <c r="Q24"/>
  <c r="M24"/>
  <c r="I24"/>
  <c r="Q23"/>
  <c r="M23"/>
  <c r="I23"/>
  <c r="Q22"/>
  <c r="M22"/>
  <c r="I22"/>
  <c r="Q21"/>
  <c r="M21"/>
  <c r="I21"/>
  <c r="Q20"/>
  <c r="M20"/>
  <c r="I20"/>
  <c r="Q19"/>
  <c r="M19"/>
  <c r="I19"/>
  <c r="Q18"/>
  <c r="M18"/>
  <c r="I18"/>
  <c r="Q17"/>
  <c r="M17"/>
  <c r="I17"/>
  <c r="Q16"/>
  <c r="M16"/>
  <c r="I16"/>
  <c r="Q15"/>
  <c r="M15"/>
  <c r="I15"/>
  <c r="Q14"/>
  <c r="M14"/>
  <c r="I14"/>
  <c r="Q13"/>
  <c r="M13"/>
  <c r="I13"/>
  <c r="Q12"/>
  <c r="M12"/>
  <c r="I12"/>
  <c r="Q11"/>
  <c r="M11"/>
  <c r="I11"/>
  <c r="Q10"/>
  <c r="M10"/>
  <c r="I10"/>
  <c r="Q9"/>
  <c r="M9"/>
  <c r="I9"/>
  <c r="Q8"/>
  <c r="M8"/>
  <c r="I8"/>
  <c r="Q7"/>
  <c r="M7"/>
  <c r="I7"/>
  <c r="P6"/>
  <c r="R12" s="1"/>
  <c r="O6"/>
  <c r="L6"/>
  <c r="M6" s="1"/>
  <c r="K6"/>
  <c r="H6"/>
  <c r="I6" s="1"/>
  <c r="G6"/>
  <c r="G49" i="9"/>
  <c r="F48"/>
  <c r="E48"/>
  <c r="G47"/>
  <c r="G46"/>
  <c r="G45"/>
  <c r="G44"/>
  <c r="G43"/>
  <c r="G42"/>
  <c r="G41"/>
  <c r="G40"/>
  <c r="G39"/>
  <c r="G38"/>
  <c r="G37"/>
  <c r="G36"/>
  <c r="F35"/>
  <c r="F34" s="1"/>
  <c r="E35"/>
  <c r="E34" s="1"/>
  <c r="G28"/>
  <c r="F27"/>
  <c r="F5" s="1"/>
  <c r="E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"/>
  <c r="E6"/>
  <c r="E5" s="1"/>
  <c r="I28" i="5"/>
  <c r="I27"/>
  <c r="I26"/>
  <c r="I25"/>
  <c r="I24"/>
  <c r="H23"/>
  <c r="G23"/>
  <c r="I19"/>
  <c r="I17"/>
  <c r="I16"/>
  <c r="I15"/>
  <c r="I14"/>
  <c r="I13"/>
  <c r="I12"/>
  <c r="I11"/>
  <c r="I10"/>
  <c r="I9"/>
  <c r="I8"/>
  <c r="H7"/>
  <c r="M7" s="1"/>
  <c r="G7"/>
  <c r="J18" i="6"/>
  <c r="J15"/>
  <c r="J10"/>
  <c r="J7"/>
  <c r="M24"/>
  <c r="M17"/>
  <c r="I32" i="4"/>
  <c r="I31"/>
  <c r="I30"/>
  <c r="I29"/>
  <c r="I28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J246" i="17"/>
  <c r="J245"/>
  <c r="J244"/>
  <c r="J243"/>
  <c r="I246"/>
  <c r="I245"/>
  <c r="I244"/>
  <c r="I243"/>
  <c r="I218"/>
  <c r="I224"/>
  <c r="I222"/>
  <c r="I221"/>
  <c r="I220"/>
  <c r="L211"/>
  <c r="L210"/>
  <c r="K212"/>
  <c r="K211"/>
  <c r="K210"/>
  <c r="J212"/>
  <c r="J211"/>
  <c r="J210"/>
  <c r="J209"/>
  <c r="I212"/>
  <c r="I211"/>
  <c r="I210"/>
  <c r="I209"/>
  <c r="I208"/>
  <c r="I150"/>
  <c r="I149"/>
  <c r="I148"/>
  <c r="I147"/>
  <c r="I146"/>
  <c r="I145"/>
  <c r="I144"/>
  <c r="I143"/>
  <c r="I142"/>
  <c r="I141"/>
  <c r="I140"/>
  <c r="I139"/>
  <c r="J167"/>
  <c r="J166"/>
  <c r="J165"/>
  <c r="J164"/>
  <c r="J163"/>
  <c r="J162"/>
  <c r="J161"/>
  <c r="J160"/>
  <c r="J159"/>
  <c r="J158"/>
  <c r="J157"/>
  <c r="J156"/>
  <c r="J155"/>
  <c r="J154"/>
  <c r="I167"/>
  <c r="I166"/>
  <c r="I165"/>
  <c r="I164"/>
  <c r="I163"/>
  <c r="I162"/>
  <c r="I161"/>
  <c r="I160"/>
  <c r="I159"/>
  <c r="I158"/>
  <c r="I157"/>
  <c r="I156"/>
  <c r="I155"/>
  <c r="I154"/>
  <c r="I168" s="1"/>
  <c r="N95"/>
  <c r="J114" s="1"/>
  <c r="N94"/>
  <c r="J113"/>
  <c r="N93"/>
  <c r="J81" s="1"/>
  <c r="N92"/>
  <c r="J111" s="1"/>
  <c r="N91"/>
  <c r="J110" s="1"/>
  <c r="N90"/>
  <c r="J109" s="1"/>
  <c r="N89"/>
  <c r="J108" s="1"/>
  <c r="N88"/>
  <c r="J75" s="1"/>
  <c r="N87"/>
  <c r="J106" s="1"/>
  <c r="N86"/>
  <c r="N85"/>
  <c r="N84"/>
  <c r="J103" s="1"/>
  <c r="N83"/>
  <c r="N82"/>
  <c r="J101"/>
  <c r="N81"/>
  <c r="J100" s="1"/>
  <c r="N80"/>
  <c r="J99"/>
  <c r="N79"/>
  <c r="J98" s="1"/>
  <c r="N78"/>
  <c r="J97"/>
  <c r="N77"/>
  <c r="J78" s="1"/>
  <c r="N76"/>
  <c r="J82"/>
  <c r="J95"/>
  <c r="M95"/>
  <c r="I114" s="1"/>
  <c r="M94"/>
  <c r="I113" s="1"/>
  <c r="M93"/>
  <c r="I112" s="1"/>
  <c r="M92"/>
  <c r="I111" s="1"/>
  <c r="M91"/>
  <c r="I110" s="1"/>
  <c r="M90"/>
  <c r="I109" s="1"/>
  <c r="M89"/>
  <c r="I108" s="1"/>
  <c r="M88"/>
  <c r="I107"/>
  <c r="M87"/>
  <c r="I106" s="1"/>
  <c r="M86"/>
  <c r="M85"/>
  <c r="M84"/>
  <c r="I103" s="1"/>
  <c r="M83"/>
  <c r="I102"/>
  <c r="M82"/>
  <c r="I101" s="1"/>
  <c r="M81"/>
  <c r="M80"/>
  <c r="I99" s="1"/>
  <c r="M79"/>
  <c r="I98" s="1"/>
  <c r="M78"/>
  <c r="I97"/>
  <c r="M77"/>
  <c r="I96" s="1"/>
  <c r="M76"/>
  <c r="I95"/>
  <c r="J80"/>
  <c r="J76"/>
  <c r="K19"/>
  <c r="K20"/>
  <c r="L19"/>
  <c r="L20" s="1"/>
  <c r="M19"/>
  <c r="M10"/>
  <c r="M7" s="1"/>
  <c r="I10"/>
  <c r="M9"/>
  <c r="L10"/>
  <c r="K10"/>
  <c r="K9"/>
  <c r="K11" s="1"/>
  <c r="K61"/>
  <c r="K60"/>
  <c r="K59"/>
  <c r="K58"/>
  <c r="K57"/>
  <c r="C6" i="3"/>
  <c r="D6"/>
  <c r="C27"/>
  <c r="D27"/>
  <c r="K6" i="4"/>
  <c r="L6"/>
  <c r="N13" s="1"/>
  <c r="N10"/>
  <c r="N18"/>
  <c r="N23"/>
  <c r="O6"/>
  <c r="P6"/>
  <c r="R9" s="1"/>
  <c r="M7"/>
  <c r="Q7"/>
  <c r="M8"/>
  <c r="Q8"/>
  <c r="M9"/>
  <c r="Q9"/>
  <c r="M10"/>
  <c r="Q10"/>
  <c r="M11"/>
  <c r="Q11"/>
  <c r="M12"/>
  <c r="Q12"/>
  <c r="M13"/>
  <c r="Q13"/>
  <c r="M14"/>
  <c r="Q14"/>
  <c r="M15"/>
  <c r="Q15"/>
  <c r="M16"/>
  <c r="Q16"/>
  <c r="M17"/>
  <c r="Q17"/>
  <c r="M18"/>
  <c r="Q18"/>
  <c r="M19"/>
  <c r="Q19"/>
  <c r="M20"/>
  <c r="Q20"/>
  <c r="M21"/>
  <c r="Q21"/>
  <c r="M22"/>
  <c r="Q22"/>
  <c r="M23"/>
  <c r="Q23"/>
  <c r="M24"/>
  <c r="Q24"/>
  <c r="M25"/>
  <c r="Q25"/>
  <c r="M26"/>
  <c r="Q26"/>
  <c r="K27"/>
  <c r="L27"/>
  <c r="N28"/>
  <c r="N27" s="1"/>
  <c r="O27"/>
  <c r="P27"/>
  <c r="M28"/>
  <c r="Q28"/>
  <c r="M29"/>
  <c r="Q29"/>
  <c r="M30"/>
  <c r="Q30"/>
  <c r="M31"/>
  <c r="Q31"/>
  <c r="M32"/>
  <c r="Q32"/>
  <c r="M33"/>
  <c r="Q33"/>
  <c r="C7" i="5"/>
  <c r="D7"/>
  <c r="F18" s="1"/>
  <c r="C23"/>
  <c r="D23"/>
  <c r="F28"/>
  <c r="K7" i="6"/>
  <c r="L7"/>
  <c r="N7" s="1"/>
  <c r="N10"/>
  <c r="O7"/>
  <c r="P7"/>
  <c r="R7" s="1"/>
  <c r="M8"/>
  <c r="Q8"/>
  <c r="M9"/>
  <c r="Q9"/>
  <c r="M10"/>
  <c r="Q10"/>
  <c r="M11"/>
  <c r="Q11"/>
  <c r="M12"/>
  <c r="Q12"/>
  <c r="M13"/>
  <c r="Q13"/>
  <c r="M14"/>
  <c r="Q14"/>
  <c r="M15"/>
  <c r="Q15"/>
  <c r="M16"/>
  <c r="Q16"/>
  <c r="Q17"/>
  <c r="M19"/>
  <c r="N19"/>
  <c r="Q19"/>
  <c r="N21"/>
  <c r="K23"/>
  <c r="L23"/>
  <c r="N25" s="1"/>
  <c r="O23"/>
  <c r="P23"/>
  <c r="R29" s="1"/>
  <c r="Q24"/>
  <c r="M25"/>
  <c r="Q25"/>
  <c r="M26"/>
  <c r="Q26"/>
  <c r="M27"/>
  <c r="Q27"/>
  <c r="M28"/>
  <c r="Q28"/>
  <c r="M29"/>
  <c r="Q29"/>
  <c r="E9" i="7"/>
  <c r="E15"/>
  <c r="E32"/>
  <c r="E30" s="1"/>
  <c r="F9"/>
  <c r="K9" s="1"/>
  <c r="F15"/>
  <c r="F32"/>
  <c r="G9"/>
  <c r="G15"/>
  <c r="K15" s="1"/>
  <c r="G32"/>
  <c r="K32" s="1"/>
  <c r="H9"/>
  <c r="H15"/>
  <c r="I9"/>
  <c r="I7" s="1"/>
  <c r="I15"/>
  <c r="I32"/>
  <c r="I30" s="1"/>
  <c r="J9"/>
  <c r="J7" s="1"/>
  <c r="J5" s="1"/>
  <c r="J15"/>
  <c r="J32"/>
  <c r="J30" s="1"/>
  <c r="K11"/>
  <c r="K13"/>
  <c r="K17"/>
  <c r="K19"/>
  <c r="K22"/>
  <c r="K24"/>
  <c r="K28"/>
  <c r="K34"/>
  <c r="K36"/>
  <c r="K38"/>
  <c r="K40"/>
  <c r="E56"/>
  <c r="F56"/>
  <c r="G56"/>
  <c r="H56"/>
  <c r="J56"/>
  <c r="F57"/>
  <c r="G57"/>
  <c r="H57"/>
  <c r="J57"/>
  <c r="F58"/>
  <c r="G58"/>
  <c r="H58"/>
  <c r="J58"/>
  <c r="F59"/>
  <c r="G59"/>
  <c r="H59"/>
  <c r="J59"/>
  <c r="N6" i="8"/>
  <c r="N8"/>
  <c r="I247" i="17"/>
  <c r="N10" i="8"/>
  <c r="I17"/>
  <c r="K19"/>
  <c r="O19"/>
  <c r="O17" s="1"/>
  <c r="P17" s="1"/>
  <c r="I19"/>
  <c r="I21"/>
  <c r="M21"/>
  <c r="P21"/>
  <c r="I23"/>
  <c r="M23"/>
  <c r="P23"/>
  <c r="I25"/>
  <c r="M25"/>
  <c r="P25"/>
  <c r="I27"/>
  <c r="M27"/>
  <c r="P27"/>
  <c r="I29"/>
  <c r="M29"/>
  <c r="P29"/>
  <c r="I33"/>
  <c r="M33"/>
  <c r="P33"/>
  <c r="C6" i="9"/>
  <c r="G6" s="1"/>
  <c r="C27"/>
  <c r="G27" s="1"/>
  <c r="D6"/>
  <c r="D5"/>
  <c r="D27"/>
  <c r="C35"/>
  <c r="G35" s="1"/>
  <c r="C48"/>
  <c r="G48" s="1"/>
  <c r="D35"/>
  <c r="D34" s="1"/>
  <c r="D48"/>
  <c r="E6" i="10"/>
  <c r="E5" s="1"/>
  <c r="E27"/>
  <c r="G27" s="1"/>
  <c r="F6"/>
  <c r="F27"/>
  <c r="F5" s="1"/>
  <c r="E35"/>
  <c r="G35" s="1"/>
  <c r="E48"/>
  <c r="F35"/>
  <c r="F34" s="1"/>
  <c r="F48"/>
  <c r="I7" i="11"/>
  <c r="M7"/>
  <c r="J30"/>
  <c r="H32"/>
  <c r="I57" i="17" s="1"/>
  <c r="J32" i="11"/>
  <c r="K32"/>
  <c r="J57" i="17" s="1"/>
  <c r="J33" i="11"/>
  <c r="J34"/>
  <c r="J35"/>
  <c r="J36"/>
  <c r="J37"/>
  <c r="J38"/>
  <c r="J39"/>
  <c r="F22" i="13"/>
  <c r="I22"/>
  <c r="H29"/>
  <c r="I29"/>
  <c r="J39" s="1"/>
  <c r="J33"/>
  <c r="J35"/>
  <c r="E44"/>
  <c r="F44"/>
  <c r="G55" s="1"/>
  <c r="H44"/>
  <c r="I44"/>
  <c r="J45" s="1"/>
  <c r="J49"/>
  <c r="J57"/>
  <c r="F59"/>
  <c r="K6" i="14"/>
  <c r="L6"/>
  <c r="N6"/>
  <c r="O6"/>
  <c r="P11" s="1"/>
  <c r="Q6"/>
  <c r="S6"/>
  <c r="S7"/>
  <c r="S8"/>
  <c r="S10"/>
  <c r="S11"/>
  <c r="S12"/>
  <c r="S13"/>
  <c r="K16"/>
  <c r="L16"/>
  <c r="M18"/>
  <c r="N16"/>
  <c r="O16"/>
  <c r="Q16"/>
  <c r="R16"/>
  <c r="S16" s="1"/>
  <c r="M17"/>
  <c r="K29"/>
  <c r="L29"/>
  <c r="L59" s="1"/>
  <c r="N29"/>
  <c r="O29"/>
  <c r="Q29"/>
  <c r="R29"/>
  <c r="S35" s="1"/>
  <c r="S32"/>
  <c r="K44"/>
  <c r="L44"/>
  <c r="M46"/>
  <c r="M49"/>
  <c r="N44"/>
  <c r="O44"/>
  <c r="P45"/>
  <c r="Q44"/>
  <c r="R44"/>
  <c r="S44" s="1"/>
  <c r="M45"/>
  <c r="S45"/>
  <c r="M47"/>
  <c r="P48"/>
  <c r="S48"/>
  <c r="P49"/>
  <c r="P50"/>
  <c r="S52"/>
  <c r="M53"/>
  <c r="S53"/>
  <c r="M55"/>
  <c r="S55"/>
  <c r="S57"/>
  <c r="H6" i="15"/>
  <c r="H9"/>
  <c r="J6"/>
  <c r="J9"/>
  <c r="J14"/>
  <c r="F6"/>
  <c r="F9"/>
  <c r="F14"/>
  <c r="F18"/>
  <c r="F17" s="1"/>
  <c r="F26"/>
  <c r="F29"/>
  <c r="H18"/>
  <c r="I18" s="1"/>
  <c r="H17"/>
  <c r="I23" s="1"/>
  <c r="H26"/>
  <c r="I26" s="1"/>
  <c r="H29"/>
  <c r="I29" s="1"/>
  <c r="J18"/>
  <c r="J26"/>
  <c r="K26" s="1"/>
  <c r="J29"/>
  <c r="F39"/>
  <c r="G39"/>
  <c r="H39"/>
  <c r="I39"/>
  <c r="J39"/>
  <c r="K39"/>
  <c r="F43"/>
  <c r="G43"/>
  <c r="H43"/>
  <c r="I43"/>
  <c r="J43"/>
  <c r="K43"/>
  <c r="E5" i="16"/>
  <c r="F8" s="1"/>
  <c r="F10"/>
  <c r="F11"/>
  <c r="G11"/>
  <c r="I5"/>
  <c r="J11"/>
  <c r="J8"/>
  <c r="J5" s="1"/>
  <c r="E13"/>
  <c r="F15"/>
  <c r="F13" s="1"/>
  <c r="F16"/>
  <c r="F17"/>
  <c r="G13"/>
  <c r="H16" s="1"/>
  <c r="I13"/>
  <c r="I20" s="1"/>
  <c r="E23"/>
  <c r="F27" s="1"/>
  <c r="G23"/>
  <c r="H26"/>
  <c r="H23" s="1"/>
  <c r="I23"/>
  <c r="J26" s="1"/>
  <c r="E38"/>
  <c r="F38"/>
  <c r="G38"/>
  <c r="H38"/>
  <c r="I38"/>
  <c r="J38"/>
  <c r="E43"/>
  <c r="F43"/>
  <c r="G43"/>
  <c r="H43"/>
  <c r="I43"/>
  <c r="J43"/>
  <c r="J9" i="17"/>
  <c r="I9"/>
  <c r="I11" s="1"/>
  <c r="J8" s="1"/>
  <c r="L9"/>
  <c r="L6" s="1"/>
  <c r="J10"/>
  <c r="J7" s="1"/>
  <c r="I19"/>
  <c r="I20" s="1"/>
  <c r="J19"/>
  <c r="J20" s="1"/>
  <c r="M20"/>
  <c r="I42"/>
  <c r="I52" s="1"/>
  <c r="I43"/>
  <c r="I44"/>
  <c r="I45"/>
  <c r="I46"/>
  <c r="I47"/>
  <c r="I48"/>
  <c r="I49"/>
  <c r="I50"/>
  <c r="I51"/>
  <c r="I58"/>
  <c r="J58"/>
  <c r="L58"/>
  <c r="M58"/>
  <c r="I59"/>
  <c r="J59"/>
  <c r="L59"/>
  <c r="M59"/>
  <c r="I60"/>
  <c r="J60"/>
  <c r="L60"/>
  <c r="M60"/>
  <c r="I61"/>
  <c r="J61"/>
  <c r="L61"/>
  <c r="M61"/>
  <c r="I100"/>
  <c r="I104"/>
  <c r="I105"/>
  <c r="J96"/>
  <c r="J102"/>
  <c r="J104"/>
  <c r="L212"/>
  <c r="J247"/>
  <c r="G5" i="16"/>
  <c r="H10" s="1"/>
  <c r="H17"/>
  <c r="S39" i="14"/>
  <c r="Q27" i="4"/>
  <c r="R31"/>
  <c r="N33"/>
  <c r="S50" i="14"/>
  <c r="M56"/>
  <c r="N28" i="6"/>
  <c r="N8"/>
  <c r="N18"/>
  <c r="G47" i="13"/>
  <c r="N26" i="4"/>
  <c r="N9"/>
  <c r="P16" i="14"/>
  <c r="P8"/>
  <c r="R28" i="4"/>
  <c r="R27" s="1"/>
  <c r="N32"/>
  <c r="N22"/>
  <c r="N17"/>
  <c r="N12"/>
  <c r="N16"/>
  <c r="N24"/>
  <c r="N11"/>
  <c r="J105" i="17"/>
  <c r="P55" i="14"/>
  <c r="S31"/>
  <c r="N30" i="4"/>
  <c r="N19"/>
  <c r="L209" i="17"/>
  <c r="J37" i="14"/>
  <c r="J41"/>
  <c r="J50"/>
  <c r="J52"/>
  <c r="I59"/>
  <c r="J40"/>
  <c r="J39"/>
  <c r="J45"/>
  <c r="J51"/>
  <c r="J53"/>
  <c r="J34"/>
  <c r="P10" i="13"/>
  <c r="P17"/>
  <c r="M33"/>
  <c r="S46"/>
  <c r="M48"/>
  <c r="S50"/>
  <c r="M52"/>
  <c r="S54"/>
  <c r="M56"/>
  <c r="P57"/>
  <c r="P16"/>
  <c r="R22"/>
  <c r="M30"/>
  <c r="M34"/>
  <c r="P35"/>
  <c r="M37"/>
  <c r="M40"/>
  <c r="M45"/>
  <c r="P46"/>
  <c r="S47"/>
  <c r="M49"/>
  <c r="P50"/>
  <c r="S51"/>
  <c r="M53"/>
  <c r="S55"/>
  <c r="M57"/>
  <c r="P12"/>
  <c r="S16"/>
  <c r="M31"/>
  <c r="M35"/>
  <c r="M38"/>
  <c r="S39"/>
  <c r="S44"/>
  <c r="M46"/>
  <c r="S48"/>
  <c r="M50"/>
  <c r="S52"/>
  <c r="M54"/>
  <c r="S56"/>
  <c r="L59"/>
  <c r="M32"/>
  <c r="S34"/>
  <c r="M36"/>
  <c r="S45"/>
  <c r="M47"/>
  <c r="S49"/>
  <c r="M51"/>
  <c r="S53"/>
  <c r="T7" i="11"/>
  <c r="Q8"/>
  <c r="N9"/>
  <c r="Q10"/>
  <c r="T11"/>
  <c r="Q12"/>
  <c r="Q14"/>
  <c r="T15"/>
  <c r="Q16"/>
  <c r="T17"/>
  <c r="Q18"/>
  <c r="T8"/>
  <c r="T10"/>
  <c r="T16"/>
  <c r="T18"/>
  <c r="N11" i="12"/>
  <c r="N15"/>
  <c r="Q16"/>
  <c r="N19"/>
  <c r="Q20"/>
  <c r="P32"/>
  <c r="T8"/>
  <c r="Q9"/>
  <c r="N10"/>
  <c r="T12"/>
  <c r="Q13"/>
  <c r="Q15"/>
  <c r="T16"/>
  <c r="N18"/>
  <c r="T18"/>
  <c r="J20" i="6"/>
  <c r="J14"/>
  <c r="J11"/>
  <c r="F17"/>
  <c r="F28"/>
  <c r="F15"/>
  <c r="N8" i="5"/>
  <c r="N9"/>
  <c r="N11"/>
  <c r="N12"/>
  <c r="N13"/>
  <c r="N15"/>
  <c r="N16"/>
  <c r="N17"/>
  <c r="R19"/>
  <c r="R21"/>
  <c r="R24"/>
  <c r="R25"/>
  <c r="R26"/>
  <c r="R28"/>
  <c r="R29"/>
  <c r="N18"/>
  <c r="M23"/>
  <c r="N7"/>
  <c r="R7"/>
  <c r="R9"/>
  <c r="R10"/>
  <c r="R11"/>
  <c r="R13"/>
  <c r="R14"/>
  <c r="R15"/>
  <c r="R17"/>
  <c r="N24"/>
  <c r="N25"/>
  <c r="N26"/>
  <c r="N28"/>
  <c r="I27" i="3"/>
  <c r="R33"/>
  <c r="R11"/>
  <c r="J17"/>
  <c r="R19"/>
  <c r="N22"/>
  <c r="J25"/>
  <c r="R28"/>
  <c r="R27" s="1"/>
  <c r="N29"/>
  <c r="N31"/>
  <c r="R32"/>
  <c r="N33"/>
  <c r="J10"/>
  <c r="N15"/>
  <c r="J18"/>
  <c r="R20"/>
  <c r="N23"/>
  <c r="N28"/>
  <c r="N27" s="1"/>
  <c r="R29"/>
  <c r="N30"/>
  <c r="E34" i="10"/>
  <c r="J18" i="5"/>
  <c r="J19"/>
  <c r="J7"/>
  <c r="J9"/>
  <c r="J11"/>
  <c r="J17"/>
  <c r="J8"/>
  <c r="J12"/>
  <c r="J16"/>
  <c r="J8" i="6"/>
  <c r="J12"/>
  <c r="J16"/>
  <c r="J19"/>
  <c r="J21"/>
  <c r="J26"/>
  <c r="J9"/>
  <c r="J13"/>
  <c r="J17"/>
  <c r="J27"/>
  <c r="R15"/>
  <c r="I138" i="17"/>
  <c r="R13" i="6"/>
  <c r="R9"/>
  <c r="Q7"/>
  <c r="R21"/>
  <c r="R14"/>
  <c r="N29"/>
  <c r="N27"/>
  <c r="R19"/>
  <c r="N24"/>
  <c r="R18"/>
  <c r="N15"/>
  <c r="R8"/>
  <c r="J33" i="4"/>
  <c r="J7"/>
  <c r="J11"/>
  <c r="J6" s="1"/>
  <c r="J13"/>
  <c r="J15"/>
  <c r="J19"/>
  <c r="J21"/>
  <c r="J23"/>
  <c r="J8"/>
  <c r="J10"/>
  <c r="J12"/>
  <c r="J16"/>
  <c r="J18"/>
  <c r="J20"/>
  <c r="J24"/>
  <c r="J26"/>
  <c r="H9" i="16"/>
  <c r="P30" i="14"/>
  <c r="P17"/>
  <c r="P18"/>
  <c r="M12"/>
  <c r="M11"/>
  <c r="L11" i="17"/>
  <c r="L8" s="1"/>
  <c r="R27" i="6"/>
  <c r="F10" i="5"/>
  <c r="R33" i="4"/>
  <c r="R32"/>
  <c r="R13"/>
  <c r="P52" i="14"/>
  <c r="P53"/>
  <c r="P57"/>
  <c r="P46"/>
  <c r="P47"/>
  <c r="N26" i="6"/>
  <c r="N23"/>
  <c r="N29" i="4"/>
  <c r="N31"/>
  <c r="F26" i="5"/>
  <c r="M11" i="17"/>
  <c r="M8" s="1"/>
  <c r="J107"/>
  <c r="F24" i="5"/>
  <c r="M8" i="14"/>
  <c r="K7" i="17"/>
  <c r="M7" i="14"/>
  <c r="E7" i="7"/>
  <c r="E5" s="1"/>
  <c r="R30" i="4"/>
  <c r="M10" i="14"/>
  <c r="F27" i="5"/>
  <c r="M13" i="14"/>
  <c r="O59"/>
  <c r="R29" i="4"/>
  <c r="N25"/>
  <c r="N20"/>
  <c r="N21"/>
  <c r="M52" i="14"/>
  <c r="M51"/>
  <c r="M50"/>
  <c r="I22" i="15"/>
  <c r="I19"/>
  <c r="M8" i="13"/>
  <c r="H11" i="16"/>
  <c r="F16" i="5"/>
  <c r="P35" i="14"/>
  <c r="P54"/>
  <c r="P56"/>
  <c r="F8" i="5"/>
  <c r="J23" i="6"/>
  <c r="J29"/>
  <c r="N21" i="3"/>
  <c r="R18"/>
  <c r="J16"/>
  <c r="N13"/>
  <c r="R10"/>
  <c r="J8"/>
  <c r="R25"/>
  <c r="N20"/>
  <c r="J15"/>
  <c r="N12"/>
  <c r="J7"/>
  <c r="M27"/>
  <c r="F20" i="6"/>
  <c r="N16" i="12"/>
  <c r="N8"/>
  <c r="N18" i="11"/>
  <c r="N10"/>
  <c r="N15"/>
  <c r="P7"/>
  <c r="R59" i="13"/>
  <c r="P51" i="14"/>
  <c r="G57" i="13"/>
  <c r="G54"/>
  <c r="M48" i="14"/>
  <c r="R59"/>
  <c r="J11" i="17"/>
  <c r="H27" i="16"/>
  <c r="E20"/>
  <c r="J9"/>
  <c r="J17" i="15"/>
  <c r="K29" s="1"/>
  <c r="M57" i="14"/>
  <c r="M54"/>
  <c r="I59" i="13"/>
  <c r="G56"/>
  <c r="J40"/>
  <c r="J36"/>
  <c r="N11" i="6"/>
  <c r="F11" i="5"/>
  <c r="J27"/>
  <c r="J29"/>
  <c r="J26" i="3"/>
  <c r="R26"/>
  <c r="J31"/>
  <c r="N20" i="12"/>
  <c r="Q7"/>
  <c r="T13"/>
  <c r="Q7" i="11"/>
  <c r="Q9"/>
  <c r="Q17"/>
  <c r="P32"/>
  <c r="M10" i="13"/>
  <c r="M11"/>
  <c r="M13"/>
  <c r="S37"/>
  <c r="P33"/>
  <c r="P40"/>
  <c r="P47"/>
  <c r="P52"/>
  <c r="G45" i="14"/>
  <c r="G49"/>
  <c r="G53"/>
  <c r="N18" i="3"/>
  <c r="N10"/>
  <c r="J32" i="4"/>
  <c r="F8" i="6"/>
  <c r="F9"/>
  <c r="N14" i="12"/>
  <c r="N17"/>
  <c r="N13"/>
  <c r="N9"/>
  <c r="N13" i="11"/>
  <c r="H8" i="16"/>
  <c r="H5" s="1"/>
  <c r="G45" i="13"/>
  <c r="G52"/>
  <c r="P39" i="14"/>
  <c r="J10" i="16"/>
  <c r="G50" i="13"/>
  <c r="J28" i="16"/>
  <c r="I7" i="6"/>
  <c r="Q11" i="11"/>
  <c r="Q19"/>
  <c r="M7" i="13"/>
  <c r="P45"/>
  <c r="P51"/>
  <c r="P56"/>
  <c r="P31" i="14"/>
  <c r="F7" i="5"/>
  <c r="F15"/>
  <c r="P38" i="14"/>
  <c r="J30" i="4"/>
  <c r="J24" i="5"/>
  <c r="R24" i="3"/>
  <c r="J14"/>
  <c r="N11"/>
  <c r="R8"/>
  <c r="J21"/>
  <c r="R15"/>
  <c r="J13"/>
  <c r="M23" i="6"/>
  <c r="Q23"/>
  <c r="P37" i="14"/>
  <c r="P40"/>
  <c r="M27" i="4"/>
  <c r="F14" i="5"/>
  <c r="J15" i="16"/>
  <c r="J24" i="6"/>
  <c r="J20" i="3"/>
  <c r="N17"/>
  <c r="J12"/>
  <c r="N9"/>
  <c r="J28"/>
  <c r="J27" s="1"/>
  <c r="R21"/>
  <c r="J19"/>
  <c r="N16"/>
  <c r="J11"/>
  <c r="N8"/>
  <c r="F11" i="6"/>
  <c r="F10"/>
  <c r="N16" i="11"/>
  <c r="N12"/>
  <c r="N19"/>
  <c r="J38" i="13"/>
  <c r="J34"/>
  <c r="P30"/>
  <c r="P54"/>
  <c r="P49"/>
  <c r="K19" i="15"/>
  <c r="I25"/>
  <c r="P10" i="14"/>
  <c r="P7"/>
  <c r="M19" i="8"/>
  <c r="K209" i="17"/>
  <c r="J112"/>
  <c r="J30" i="16"/>
  <c r="P34" i="14"/>
  <c r="P32"/>
  <c r="J28" i="5"/>
  <c r="J23"/>
  <c r="J25"/>
  <c r="J26"/>
  <c r="R17" i="3"/>
  <c r="R14"/>
  <c r="R13"/>
  <c r="Q6"/>
  <c r="Q27"/>
  <c r="R30"/>
  <c r="M6" i="4"/>
  <c r="J9"/>
  <c r="J17"/>
  <c r="J25"/>
  <c r="J14"/>
  <c r="J22"/>
  <c r="N19" i="5"/>
  <c r="N10"/>
  <c r="N14"/>
  <c r="N21"/>
  <c r="N20"/>
  <c r="R23"/>
  <c r="R27"/>
  <c r="F23" i="6"/>
  <c r="F24"/>
  <c r="F26"/>
  <c r="F25"/>
  <c r="F27"/>
  <c r="J25"/>
  <c r="J28"/>
  <c r="I23"/>
  <c r="J57" i="14"/>
  <c r="J48"/>
  <c r="J56"/>
  <c r="J49"/>
  <c r="J46"/>
  <c r="J54"/>
  <c r="J47"/>
  <c r="J55"/>
  <c r="L7" i="17"/>
  <c r="F29" i="5"/>
  <c r="Q18" i="12"/>
  <c r="M38" i="14"/>
  <c r="C5" i="9"/>
  <c r="G5" s="1"/>
  <c r="F30" i="7"/>
  <c r="J168" i="17"/>
  <c r="G6" i="10"/>
  <c r="R14" i="4"/>
  <c r="R16"/>
  <c r="R24"/>
  <c r="H5" i="15"/>
  <c r="I13" s="1"/>
  <c r="F13" i="5"/>
  <c r="F21"/>
  <c r="R18"/>
  <c r="R8"/>
  <c r="R12"/>
  <c r="R16"/>
  <c r="R20"/>
  <c r="T9" i="11"/>
  <c r="T13"/>
  <c r="S7"/>
  <c r="T14"/>
  <c r="T20"/>
  <c r="T19"/>
  <c r="T12"/>
  <c r="J38" i="14"/>
  <c r="J32"/>
  <c r="J36"/>
  <c r="J33"/>
  <c r="J35"/>
  <c r="J30"/>
  <c r="J31"/>
  <c r="R15" i="4"/>
  <c r="R17"/>
  <c r="K17" i="8"/>
  <c r="M17" s="1"/>
  <c r="Q11" i="12"/>
  <c r="S7"/>
  <c r="Q10"/>
  <c r="K27" i="15"/>
  <c r="P41" i="14"/>
  <c r="I17" i="15"/>
  <c r="R8" i="4"/>
  <c r="F25" i="5"/>
  <c r="F23"/>
  <c r="S33" i="13"/>
  <c r="L22" i="14"/>
  <c r="J5" i="15"/>
  <c r="K15" s="1"/>
  <c r="P33" i="14"/>
  <c r="R26" i="4"/>
  <c r="J77" i="17"/>
  <c r="I23" i="5"/>
  <c r="M30" i="14"/>
  <c r="M31"/>
  <c r="R22"/>
  <c r="N14" i="3"/>
  <c r="N7"/>
  <c r="N25"/>
  <c r="N19"/>
  <c r="N26"/>
  <c r="N24"/>
  <c r="F16" i="6"/>
  <c r="F21"/>
  <c r="F19"/>
  <c r="F7"/>
  <c r="F12"/>
  <c r="F13"/>
  <c r="R23" i="4"/>
  <c r="Q6"/>
  <c r="O22" i="14"/>
  <c r="I9" i="15"/>
  <c r="H7" i="7"/>
  <c r="H5" s="1"/>
  <c r="M6" i="17"/>
  <c r="C34" i="10"/>
  <c r="G34" s="1"/>
  <c r="Q8" i="12"/>
  <c r="Q14"/>
  <c r="Q19"/>
  <c r="P7"/>
  <c r="Q12"/>
  <c r="P13" i="13"/>
  <c r="P11"/>
  <c r="P7"/>
  <c r="P6"/>
  <c r="O22"/>
  <c r="P8"/>
  <c r="S32"/>
  <c r="S29"/>
  <c r="S30"/>
  <c r="S41"/>
  <c r="S35"/>
  <c r="T19" i="12"/>
  <c r="T9"/>
  <c r="C34" i="9"/>
  <c r="G34" s="1"/>
  <c r="N8" i="11"/>
  <c r="R24" i="6"/>
  <c r="J17" i="16"/>
  <c r="J30" i="3"/>
  <c r="N20" i="11"/>
  <c r="N14"/>
  <c r="J32" i="3"/>
  <c r="N14" i="6"/>
  <c r="R20"/>
  <c r="R12"/>
  <c r="R16"/>
  <c r="J20" i="5"/>
  <c r="J10"/>
  <c r="J29" i="3"/>
  <c r="T14" i="12"/>
  <c r="T10"/>
  <c r="N17" i="11"/>
  <c r="P36" i="13"/>
  <c r="P38"/>
  <c r="P31"/>
  <c r="S46" i="14"/>
  <c r="S56"/>
  <c r="S49"/>
  <c r="J56" i="13"/>
  <c r="J51"/>
  <c r="N9" i="6"/>
  <c r="T17" i="12"/>
  <c r="M17" i="13"/>
  <c r="P34"/>
  <c r="G47" i="14"/>
  <c r="G52"/>
  <c r="F59"/>
  <c r="P32" i="13"/>
  <c r="G46" i="14"/>
  <c r="G51"/>
  <c r="G56"/>
  <c r="O59" i="13"/>
  <c r="G48" i="14"/>
  <c r="N6" i="3"/>
  <c r="K9" i="15"/>
  <c r="K13"/>
  <c r="K12"/>
  <c r="I10"/>
  <c r="I7"/>
  <c r="K6"/>
  <c r="I115" i="17" l="1"/>
  <c r="K8"/>
  <c r="J115"/>
  <c r="G5" i="10"/>
  <c r="I5" i="7"/>
  <c r="I14" i="15"/>
  <c r="I16"/>
  <c r="K5"/>
  <c r="M36" i="14"/>
  <c r="I28" i="15"/>
  <c r="K31"/>
  <c r="K23"/>
  <c r="I24"/>
  <c r="F26" i="16"/>
  <c r="F23" s="1"/>
  <c r="S17" i="14"/>
  <c r="G7" i="7"/>
  <c r="R19" i="4"/>
  <c r="I5" i="15"/>
  <c r="K10"/>
  <c r="J47" i="13"/>
  <c r="P12" i="14"/>
  <c r="P13"/>
  <c r="M37"/>
  <c r="J79" i="17"/>
  <c r="J83" s="1"/>
  <c r="R22" i="4"/>
  <c r="M35" i="14"/>
  <c r="K17" i="15"/>
  <c r="R11" i="4"/>
  <c r="I40" i="17"/>
  <c r="P6" i="14"/>
  <c r="K22" i="15"/>
  <c r="J52" i="13"/>
  <c r="R26" i="6"/>
  <c r="F17" i="5"/>
  <c r="G53" i="13"/>
  <c r="M41" i="14"/>
  <c r="M33"/>
  <c r="S30"/>
  <c r="J54" i="13"/>
  <c r="G48"/>
  <c r="J30"/>
  <c r="I8" i="15"/>
  <c r="I11"/>
  <c r="K8"/>
  <c r="K16"/>
  <c r="S47" i="14"/>
  <c r="J13" i="5"/>
  <c r="J16" i="16"/>
  <c r="J13" s="1"/>
  <c r="K6" i="17"/>
  <c r="K18" i="15"/>
  <c r="R20" i="4"/>
  <c r="S18" i="14"/>
  <c r="P36"/>
  <c r="F7" i="7"/>
  <c r="F5" s="1"/>
  <c r="M32" i="14"/>
  <c r="R25" i="4"/>
  <c r="R7"/>
  <c r="R21"/>
  <c r="K24" i="15"/>
  <c r="F20" i="5"/>
  <c r="R18" i="4"/>
  <c r="R10"/>
  <c r="P19" i="8"/>
  <c r="J29" i="16"/>
  <c r="I31" i="15"/>
  <c r="K21"/>
  <c r="G49" i="13"/>
  <c r="R22" i="3"/>
  <c r="R25" i="6"/>
  <c r="R7" i="3"/>
  <c r="R23"/>
  <c r="J22"/>
  <c r="G46" i="13"/>
  <c r="R16" i="3"/>
  <c r="J29" i="4"/>
  <c r="R28" i="6"/>
  <c r="G51" i="13"/>
  <c r="F9" i="16"/>
  <c r="F5" s="1"/>
  <c r="J27"/>
  <c r="J23" s="1"/>
  <c r="F18" i="6"/>
  <c r="R9" i="3"/>
  <c r="J23"/>
  <c r="J24"/>
  <c r="J28" i="4"/>
  <c r="J27" s="1"/>
  <c r="I27" i="15"/>
  <c r="M7" i="6"/>
  <c r="S41" i="14"/>
  <c r="F9" i="5"/>
  <c r="N17" i="6"/>
  <c r="N12"/>
  <c r="R10"/>
  <c r="R11"/>
  <c r="R17"/>
  <c r="J14" i="5"/>
  <c r="J15"/>
  <c r="J21"/>
  <c r="J9" i="3"/>
  <c r="J6" s="1"/>
  <c r="N27" i="5"/>
  <c r="N23"/>
  <c r="N14" i="4"/>
  <c r="M40" i="14"/>
  <c r="N7" i="4"/>
  <c r="N8"/>
  <c r="S33" i="14"/>
  <c r="N15" i="4"/>
  <c r="N16" i="6"/>
  <c r="S54" i="14"/>
  <c r="S51"/>
  <c r="S37"/>
  <c r="J48" i="13"/>
  <c r="J41"/>
  <c r="J31"/>
  <c r="G30" i="7"/>
  <c r="K30" s="1"/>
  <c r="N20" i="6"/>
  <c r="N13"/>
  <c r="I219" i="17"/>
  <c r="N12" i="12"/>
  <c r="T20"/>
  <c r="T11"/>
  <c r="P53" i="13"/>
  <c r="G55" i="14"/>
  <c r="K14" i="15"/>
  <c r="J46" i="13"/>
  <c r="I7" i="5"/>
  <c r="I27" i="4"/>
  <c r="P48" i="13"/>
  <c r="G54" i="14"/>
  <c r="G50"/>
  <c r="I12" i="15"/>
  <c r="K11"/>
  <c r="M34" i="14"/>
  <c r="K20" i="15"/>
  <c r="I6"/>
  <c r="G20" i="16"/>
  <c r="I21" i="15"/>
  <c r="J55" i="13"/>
  <c r="H15" i="16"/>
  <c r="H13" s="1"/>
  <c r="S34" i="14"/>
  <c r="M39"/>
  <c r="J53" i="13"/>
  <c r="I15" i="15"/>
  <c r="K7"/>
  <c r="J37" i="13"/>
  <c r="J6" i="17"/>
  <c r="F12" i="5"/>
  <c r="R12" i="4"/>
  <c r="I20" i="15"/>
  <c r="F19" i="5"/>
  <c r="R23" i="6"/>
  <c r="J32" i="13"/>
  <c r="S29" i="14"/>
  <c r="J50" i="13"/>
  <c r="I77" i="17" l="1"/>
  <c r="I76"/>
  <c r="I80"/>
  <c r="I75"/>
  <c r="I81"/>
  <c r="I82"/>
  <c r="I78"/>
  <c r="G5" i="7"/>
  <c r="K5" s="1"/>
  <c r="K7"/>
  <c r="R6" i="4"/>
  <c r="I225" i="17"/>
  <c r="I79"/>
  <c r="N6" i="4"/>
  <c r="R6" i="3"/>
  <c r="J221" i="17" l="1"/>
  <c r="J220"/>
  <c r="J222"/>
  <c r="J224"/>
  <c r="J219"/>
  <c r="J225" s="1"/>
  <c r="I83"/>
</calcChain>
</file>

<file path=xl/comments1.xml><?xml version="1.0" encoding="utf-8"?>
<comments xmlns="http://schemas.openxmlformats.org/spreadsheetml/2006/main">
  <authors>
    <author/>
  </authors>
  <commentList>
    <comment ref="N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  <comment ref="R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N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  <comment ref="R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3.xml><?xml version="1.0" encoding="utf-8"?>
<comments xmlns="http://schemas.openxmlformats.org/spreadsheetml/2006/main">
  <authors>
    <author>tedako</author>
  </authors>
  <commentList>
    <comment ref="R6" authorId="0">
      <text>
        <r>
          <rPr>
            <b/>
            <sz val="9"/>
            <color indexed="81"/>
            <rFont val="ＭＳ Ｐゴシック"/>
            <family val="3"/>
            <charset val="128"/>
          </rPr>
          <t>tedako:</t>
        </r>
        <r>
          <rPr>
            <sz val="9"/>
            <color indexed="81"/>
            <rFont val="ＭＳ Ｐゴシック"/>
            <family val="3"/>
            <charset val="128"/>
          </rPr>
          <t xml:space="preserve">
内訳の合計と一致しないのは、端数処理のため</t>
        </r>
      </text>
    </comment>
  </commentList>
</comments>
</file>

<file path=xl/comments4.xml><?xml version="1.0" encoding="utf-8"?>
<comments xmlns="http://schemas.openxmlformats.org/spreadsheetml/2006/main">
  <authors>
    <author>tedako</author>
  </authors>
  <commentList>
    <comment ref="R6" authorId="0">
      <text>
        <r>
          <rPr>
            <b/>
            <sz val="9"/>
            <color indexed="81"/>
            <rFont val="ＭＳ Ｐゴシック"/>
            <family val="3"/>
            <charset val="128"/>
          </rPr>
          <t>tedako:</t>
        </r>
        <r>
          <rPr>
            <sz val="9"/>
            <color indexed="81"/>
            <rFont val="ＭＳ Ｐゴシック"/>
            <family val="3"/>
            <charset val="128"/>
          </rPr>
          <t xml:space="preserve">
内訳の合計と一致しないのは、端数処理のため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H56" authorId="0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<sst xmlns="http://schemas.openxmlformats.org/spreadsheetml/2006/main" count="1245" uniqueCount="427">
  <si>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</si>
  <si>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 xml:space="preserve">（226）  財政状況（普通会計決算） </t>
  </si>
  <si>
    <t>（単位：千円、％）</t>
  </si>
  <si>
    <t>区　　　　　　分</t>
  </si>
  <si>
    <t>平　成　19　年　度</t>
  </si>
  <si>
    <t>平　成　20　年　度</t>
  </si>
  <si>
    <t>平　成　21　年　度</t>
  </si>
  <si>
    <t>平　成　22　年　度</t>
  </si>
  <si>
    <t>平　成　23　年　度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</si>
  <si>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</si>
  <si>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</si>
  <si>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</si>
  <si>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</si>
  <si>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</si>
  <si>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</si>
  <si>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</si>
  <si>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</si>
  <si>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</si>
  <si>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</si>
  <si>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</si>
  <si>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</si>
  <si>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</si>
  <si>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</si>
  <si>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</si>
  <si>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</si>
  <si>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</si>
  <si>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</si>
  <si>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</si>
  <si>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</si>
  <si>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</si>
  <si>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</si>
  <si>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</si>
  <si>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</si>
  <si>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</si>
  <si>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</si>
  <si>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</si>
  <si>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 xml:space="preserve">（227）  年度別歳入決算                                                                       </t>
  </si>
  <si>
    <t>科          目</t>
  </si>
  <si>
    <t>平　  成　　20 　年　　度</t>
  </si>
  <si>
    <t>平　　成　　21　　  年　　度</t>
  </si>
  <si>
    <t>平　　成　　22　  年　　度</t>
  </si>
  <si>
    <t>平　　成　　23　  年　　度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</si>
  <si>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</si>
  <si>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</si>
  <si>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</si>
  <si>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</si>
  <si>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</si>
  <si>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</si>
  <si>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</si>
  <si>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</si>
  <si>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</si>
  <si>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</si>
  <si>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</si>
  <si>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</si>
  <si>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</si>
  <si>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</si>
  <si>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</si>
  <si>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</si>
  <si>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</si>
  <si>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</si>
  <si>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</si>
  <si>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</si>
  <si>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</si>
  <si>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</si>
  <si>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</si>
  <si>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</si>
  <si>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</si>
  <si>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</si>
  <si>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</si>
  <si>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</si>
  <si>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</si>
  <si>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</si>
  <si>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</si>
  <si>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</si>
  <si>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</si>
  <si>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 xml:space="preserve">    皆増 </t>
  </si>
  <si>
    <t>（注）歳入歳出決算の数値である</t>
  </si>
  <si>
    <t>21年度</t>
  </si>
  <si>
    <t xml:space="preserve">（228）  年度別歳出決算                                                                         </t>
  </si>
  <si>
    <t>科     目</t>
  </si>
  <si>
    <t>平　　成　　20　　年　　度</t>
  </si>
  <si>
    <t>平　　成　　23　　年　　度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</si>
  <si>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</si>
  <si>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</si>
  <si>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</si>
  <si>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</si>
  <si>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</si>
  <si>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</si>
  <si>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</si>
  <si>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</si>
  <si>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</si>
  <si>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</si>
  <si>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</si>
  <si>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</si>
  <si>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</si>
  <si>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</si>
  <si>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土地区画整理事業特別会計</t>
  </si>
  <si>
    <t>（229）  市税状況（平成23年度）</t>
  </si>
  <si>
    <t>科目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</si>
  <si>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</si>
  <si>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</si>
  <si>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</si>
  <si>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</si>
  <si>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</si>
  <si>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</si>
  <si>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</si>
  <si>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</si>
  <si>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</si>
  <si>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</si>
  <si>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</si>
  <si>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</si>
  <si>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</si>
  <si>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</si>
  <si>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</si>
  <si>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</si>
  <si>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特別土地保有税</t>
  </si>
  <si>
    <t>-</t>
  </si>
  <si>
    <t>入湯税</t>
  </si>
  <si>
    <t>滞納繰越分</t>
  </si>
  <si>
    <t>たばこ税</t>
  </si>
  <si>
    <t>資料：納税課</t>
  </si>
  <si>
    <t>（230）  過去５年間の市税状況（滞納繰越分を含む）</t>
  </si>
  <si>
    <t>区　　　分</t>
  </si>
  <si>
    <t>平成19年度</t>
  </si>
  <si>
    <t>平成20年度</t>
  </si>
  <si>
    <t>平成21年度</t>
  </si>
  <si>
    <t>平成22年度</t>
  </si>
  <si>
    <t>平成23年度</t>
  </si>
  <si>
    <t>予  　算  　額</t>
  </si>
  <si>
    <t>調  　定  　額</t>
  </si>
  <si>
    <t>収  入  済  額</t>
  </si>
  <si>
    <t>不 納 欠 損 額</t>
  </si>
  <si>
    <t>収入未決済額</t>
  </si>
  <si>
    <t>予算対前年度比</t>
  </si>
  <si>
    <t>調定対前年度比</t>
  </si>
  <si>
    <t>収入対前年度比</t>
  </si>
  <si>
    <t xml:space="preserve">（231）  過去５年間の市民１人当り市税負担額                                  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</si>
  <si>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</si>
  <si>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</si>
  <si>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</si>
  <si>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</si>
  <si>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</si>
  <si>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</si>
  <si>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</si>
  <si>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</si>
  <si>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</si>
  <si>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</si>
  <si>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（232）  税目別市税調定額の推移（現年度課税分）</t>
  </si>
  <si>
    <t>税   目</t>
  </si>
  <si>
    <t>金　　額</t>
  </si>
  <si>
    <t>度  比</t>
  </si>
  <si>
    <t>市　民　税</t>
  </si>
  <si>
    <t>　</t>
  </si>
  <si>
    <t xml:space="preserve">（233）  事業別市債現在高の状況 </t>
  </si>
  <si>
    <t>（単位：千円）</t>
  </si>
  <si>
    <t>事　　　業　　　別</t>
  </si>
  <si>
    <t>平成22年度末現在高（Ａ）</t>
  </si>
  <si>
    <t>平成23年度発行額（Ｂ）</t>
  </si>
  <si>
    <t>平　成　23  年　度　元　利　償　還　額</t>
  </si>
  <si>
    <t>差  引  現  在  高</t>
  </si>
  <si>
    <t>元    金   （Ｃ）</t>
  </si>
  <si>
    <t>利　　　　子</t>
  </si>
  <si>
    <t>Ａ ＋ Ｂ － Ｃ</t>
  </si>
  <si>
    <t>普通会計</t>
  </si>
  <si>
    <t>一般公共事業債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</si>
  <si>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</si>
  <si>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</si>
  <si>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</si>
  <si>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</si>
  <si>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</si>
  <si>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</si>
  <si>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</si>
  <si>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</si>
  <si>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</si>
  <si>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</si>
  <si>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</si>
  <si>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</si>
  <si>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</si>
  <si>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</si>
  <si>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</si>
  <si>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</si>
  <si>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</si>
  <si>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</si>
  <si>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</si>
  <si>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</si>
  <si>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</si>
  <si>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（234）  目的別市債現在高の状況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</si>
  <si>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</si>
  <si>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</si>
  <si>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</si>
  <si>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</si>
  <si>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</si>
  <si>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</si>
  <si>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</si>
  <si>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</si>
  <si>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</si>
  <si>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</si>
  <si>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</si>
  <si>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 xml:space="preserve">（235）  年度別普通会計歳出決算（性質別）                                                         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</si>
  <si>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</si>
  <si>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</si>
  <si>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</si>
  <si>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</si>
  <si>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</si>
  <si>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</si>
  <si>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</si>
  <si>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</si>
  <si>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</si>
  <si>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</si>
  <si>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 xml:space="preserve">（236）  年度別経常収支比率の状況                                                                 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</si>
  <si>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</si>
  <si>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</si>
  <si>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</si>
  <si>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</si>
  <si>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</si>
  <si>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</si>
  <si>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</si>
  <si>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</si>
  <si>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</si>
  <si>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</si>
  <si>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</si>
  <si>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</si>
  <si>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 xml:space="preserve">（237）  年度別公共下水道事業特別会計歳入歳出決算  </t>
  </si>
  <si>
    <t>科　　　        目</t>
  </si>
  <si>
    <t>平  成　19  年　度</t>
  </si>
  <si>
    <t>平  成　20　年　度</t>
  </si>
  <si>
    <t>平  成　21　年　度</t>
  </si>
  <si>
    <t>平  成　22　年　度</t>
  </si>
  <si>
    <t>平  成　23　年　度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</si>
  <si>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</si>
  <si>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</si>
  <si>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</si>
  <si>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</si>
  <si>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</si>
  <si>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</si>
  <si>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</si>
  <si>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</si>
  <si>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</si>
  <si>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</si>
  <si>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</si>
  <si>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</si>
  <si>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</si>
  <si>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</si>
  <si>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</si>
  <si>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 xml:space="preserve">（注）  諸収入には財産収入及び寄付金が含まれている。                                              </t>
  </si>
  <si>
    <t>資料：下水道課</t>
  </si>
  <si>
    <t xml:space="preserve">                                                                                                    </t>
  </si>
  <si>
    <t xml:space="preserve">（238）  年度別国民健康保険特別会計歳入歳出決算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</si>
  <si>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</si>
  <si>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</si>
  <si>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</si>
  <si>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</si>
  <si>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</si>
  <si>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</si>
  <si>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</si>
  <si>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</si>
  <si>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</si>
  <si>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</si>
  <si>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</si>
  <si>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</si>
  <si>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</si>
  <si>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</si>
  <si>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</si>
  <si>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</si>
  <si>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</si>
  <si>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</si>
  <si>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</si>
  <si>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</si>
  <si>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</si>
  <si>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</si>
  <si>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</si>
  <si>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</si>
  <si>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</si>
  <si>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平  成  21 年　度</t>
  </si>
  <si>
    <t>出</t>
  </si>
  <si>
    <t>（239）  年度別水道事業会計損益決算</t>
  </si>
  <si>
    <t>区　　　　　分</t>
  </si>
  <si>
    <t>平  成　21  年  度</t>
  </si>
  <si>
    <t>平  成　22  年  度</t>
  </si>
  <si>
    <t>平  成　23  年  度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</si>
  <si>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</si>
  <si>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</si>
  <si>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</si>
  <si>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</si>
  <si>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</si>
  <si>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</si>
  <si>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</si>
  <si>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</si>
  <si>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</si>
  <si>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</si>
  <si>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</si>
  <si>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</si>
  <si>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</si>
  <si>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</si>
  <si>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</si>
  <si>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</si>
  <si>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</si>
  <si>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</si>
  <si>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</si>
  <si>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</si>
  <si>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</si>
  <si>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</si>
  <si>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</si>
  <si>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</si>
  <si>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</si>
  <si>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</si>
  <si>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</si>
  <si>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</si>
  <si>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</si>
  <si>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</si>
  <si>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</si>
  <si>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</si>
  <si>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t>臨時損失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</si>
  <si>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</si>
  <si>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</si>
  <si>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</si>
  <si>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</si>
  <si>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（240）  年度別水道事業会計歳入決算</t>
  </si>
  <si>
    <t>平　成　21 年　度</t>
  </si>
  <si>
    <t>平　成　22 年　度</t>
  </si>
  <si>
    <t>平　成　23 年　度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</si>
  <si>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</si>
  <si>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</si>
  <si>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</si>
  <si>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</si>
  <si>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</si>
  <si>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</si>
  <si>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</si>
  <si>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</si>
  <si>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</si>
  <si>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（241）  年度別水道事業会計資本的収支決算</t>
  </si>
  <si>
    <t>区　　　　分</t>
  </si>
  <si>
    <t>　平  成  21  年  度</t>
  </si>
  <si>
    <t>　平  成  22  年  度</t>
  </si>
  <si>
    <t>　平  成  23  年  度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</si>
  <si>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</si>
  <si>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</si>
  <si>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</si>
  <si>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</si>
  <si>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</si>
  <si>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</si>
  <si>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</si>
  <si>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</si>
  <si>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</si>
  <si>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</si>
  <si>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</si>
  <si>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>不足額に対する          補てん財源総額</t>
  </si>
  <si>
    <t xml:space="preserve">損益勘定留保資金 </t>
  </si>
  <si>
    <t>消費税資本的収支調整金</t>
  </si>
  <si>
    <r>
      <t>積</t>
    </r>
    <r>
      <rPr>
        <sz val="7"/>
        <rFont val="ＭＳ 明朝"/>
        <family val="1"/>
        <charset val="128"/>
      </rPr>
      <t xml:space="preserve">  </t>
    </r>
    <r>
      <rPr>
        <sz val="8"/>
        <rFont val="ＭＳ 明朝"/>
        <family val="1"/>
        <charset val="128"/>
      </rPr>
      <t>　　</t>
    </r>
    <r>
      <rPr>
        <sz val="10"/>
        <rFont val="ＭＳ 明朝"/>
        <family val="1"/>
        <charset val="128"/>
      </rPr>
      <t>　立</t>
    </r>
    <r>
      <rPr>
        <sz val="7"/>
        <rFont val="ＭＳ 明朝"/>
        <family val="1"/>
        <charset val="128"/>
      </rPr>
      <t xml:space="preserve"> </t>
    </r>
    <r>
      <rPr>
        <sz val="6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　　</t>
    </r>
    <r>
      <rPr>
        <sz val="10"/>
        <rFont val="ＭＳ 明朝"/>
        <family val="1"/>
        <charset val="128"/>
      </rPr>
      <t>　金</t>
    </r>
  </si>
  <si>
    <t>一 時 借 入 金</t>
  </si>
  <si>
    <t>前年度より繰越財源</t>
  </si>
  <si>
    <t>（注）消費税込み。</t>
  </si>
  <si>
    <t>（242）  年度別水道事業会計歳出決算</t>
  </si>
  <si>
    <t>平　成　21  年　度</t>
  </si>
  <si>
    <t>平　成　22  年　度</t>
  </si>
  <si>
    <t>平　成　23  年　度</t>
  </si>
  <si>
    <t>水道事業費用</t>
  </si>
  <si>
    <t>その他資本支出金</t>
  </si>
  <si>
    <t>ⅩⅢ　　財　　　　政</t>
  </si>
  <si>
    <t>（81）</t>
  </si>
  <si>
    <t>19年度</t>
  </si>
  <si>
    <t>20年度</t>
  </si>
  <si>
    <t>22年度</t>
  </si>
  <si>
    <t>自主財源</t>
  </si>
  <si>
    <t>依存財源</t>
  </si>
  <si>
    <t>（82）</t>
  </si>
  <si>
    <t>（83）</t>
  </si>
  <si>
    <t>積立金</t>
  </si>
  <si>
    <t>災害復旧</t>
  </si>
  <si>
    <t>（84）</t>
  </si>
  <si>
    <t>23年度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</si>
  <si>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</si>
  <si>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</si>
  <si>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</si>
  <si>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</si>
  <si>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</si>
  <si>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</si>
  <si>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</si>
  <si>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</si>
  <si>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</si>
  <si>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</si>
  <si>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特別地方消費税交付金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</si>
  <si>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</si>
  <si>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</si>
  <si>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</si>
  <si>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</si>
  <si>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</si>
  <si>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</si>
  <si>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</si>
  <si>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</si>
  <si>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</si>
  <si>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23年度</t>
    <phoneticPr fontId="45"/>
  </si>
  <si>
    <t>H23年度</t>
    <phoneticPr fontId="45"/>
  </si>
  <si>
    <t>21年度</t>
    <phoneticPr fontId="45"/>
  </si>
  <si>
    <t>22年度</t>
    <phoneticPr fontId="45"/>
  </si>
  <si>
    <t>23年度</t>
    <phoneticPr fontId="45"/>
  </si>
  <si>
    <t>平成19年度</t>
    <phoneticPr fontId="45"/>
  </si>
  <si>
    <t>（注）公共水道事業特別会計については歳入歳出決算の数値であり、それ以外の会計については地方財政調査（決算統計）の数値である。</t>
    <phoneticPr fontId="45"/>
  </si>
  <si>
    <t>人件費</t>
    <phoneticPr fontId="45"/>
  </si>
  <si>
    <t>物件費</t>
    <phoneticPr fontId="45"/>
  </si>
  <si>
    <t>扶助費</t>
    <phoneticPr fontId="45"/>
  </si>
  <si>
    <t>補助費等</t>
    <phoneticPr fontId="45"/>
  </si>
  <si>
    <t>公債費</t>
    <phoneticPr fontId="45"/>
  </si>
  <si>
    <t>積立金</t>
    <phoneticPr fontId="45"/>
  </si>
  <si>
    <t>繰出金</t>
    <phoneticPr fontId="45"/>
  </si>
  <si>
    <t>（85）一般会計決算状況（Ｐ163・164参照）</t>
    <phoneticPr fontId="45"/>
  </si>
  <si>
    <t>（86）一般会計決算状況（Ｐ165・166参照）</t>
    <phoneticPr fontId="45"/>
  </si>
  <si>
    <t>（現年度課税分）</t>
    <phoneticPr fontId="45"/>
  </si>
  <si>
    <t>平　成　21  年　度</t>
    <phoneticPr fontId="45"/>
  </si>
  <si>
    <r>
      <t>（注）公共水道事業特別会計については歳入歳出決算の数値であり</t>
    </r>
    <r>
      <rPr>
        <sz val="10"/>
        <rFont val="ＭＳ 明朝"/>
        <family val="1"/>
        <charset val="128"/>
      </rPr>
      <t>、</t>
    </r>
    <r>
      <rPr>
        <sz val="11"/>
        <rFont val="ＭＳ 明朝"/>
        <family val="1"/>
        <charset val="128"/>
      </rPr>
      <t>それ以外の会計については地方財政調査　　（決算統計）の数値である。</t>
    </r>
    <phoneticPr fontId="45"/>
  </si>
  <si>
    <t>（90）市債現在高（Ｐ169・170参照）</t>
  </si>
  <si>
    <t>（滞納繰越分を含む）</t>
    <phoneticPr fontId="45"/>
  </si>
  <si>
    <t>（89）市民１人当り収入額及び歳出額 （Ｐ168参照）　</t>
    <phoneticPr fontId="45"/>
  </si>
  <si>
    <t>（88）税目別市税調定額の内訳  （Ｐ168参照）</t>
  </si>
  <si>
    <t>（87）税目別市税調定額の推移 （Ｐ168参照）</t>
  </si>
  <si>
    <t>（84）経常収支比率の推移 （Ｐ171・172参照）</t>
  </si>
  <si>
    <t>（83）普通会計歳出決算（Ｐ171・172参照）</t>
    <phoneticPr fontId="45"/>
  </si>
  <si>
    <t>（性質別内訳表）</t>
  </si>
  <si>
    <t xml:space="preserve"> （平成19年度＝100）</t>
  </si>
  <si>
    <t>（81）普通会計歳入決算の推移（Ｐ161・162参照）</t>
  </si>
  <si>
    <t>（82）普通会計歳入決算の構成 （Ｐ161・162参照）</t>
  </si>
  <si>
    <t>1人当り収入額 （千円）</t>
    <rPh sb="1" eb="2">
      <t>ニン</t>
    </rPh>
    <rPh sb="9" eb="11">
      <t>センエン</t>
    </rPh>
    <phoneticPr fontId="45"/>
  </si>
  <si>
    <t>1人当り歳出額 （円）</t>
    <rPh sb="9" eb="10">
      <t>エン</t>
    </rPh>
    <phoneticPr fontId="45"/>
  </si>
  <si>
    <t>区分</t>
    <phoneticPr fontId="45"/>
  </si>
  <si>
    <t>人口</t>
    <phoneticPr fontId="45"/>
  </si>
  <si>
    <t>総額</t>
    <phoneticPr fontId="45"/>
  </si>
</sst>
</file>

<file path=xl/styles.xml><?xml version="1.0" encoding="utf-8"?>
<styleSheet xmlns="http://schemas.openxmlformats.org/spreadsheetml/2006/main">
  <numFmts count="43"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0_);[Red]\(#,##0.000\)"/>
    <numFmt numFmtId="182" formatCode="#,##0.00;&quot;△ &quot;#,##0.00"/>
    <numFmt numFmtId="183" formatCode="#,##0.00_);[Red]\(#,##0.00\)"/>
    <numFmt numFmtId="184" formatCode="#,##0;[Red]#,##0"/>
    <numFmt numFmtId="185" formatCode="#,##0.00;[Red]#,##0.00"/>
    <numFmt numFmtId="186" formatCode="_ * #,##0.00_ ;_ * \-#,##0.00_ ;_ * \-_ ;_ @_ "/>
    <numFmt numFmtId="187" formatCode="0.00;[Red]0.00"/>
    <numFmt numFmtId="188" formatCode="_ * #,##0_ ;_ * \-#,##0_ ;_ * \-_ ;_ @_ "/>
    <numFmt numFmtId="189" formatCode="\r#,##0.00"/>
    <numFmt numFmtId="190" formatCode="#,##0.00_ "/>
    <numFmt numFmtId="191" formatCode="_ * #,##0.0_ ;_ * \-#,##0.0_ ;_ * \-?_ ;_ @_ "/>
    <numFmt numFmtId="192" formatCode="0.0_ "/>
    <numFmt numFmtId="193" formatCode="&quot;ｒ&quot;#,##0_ "/>
    <numFmt numFmtId="194" formatCode="#,##0.0;[Red]#,##0.0"/>
    <numFmt numFmtId="195" formatCode="#,##0_ "/>
    <numFmt numFmtId="196" formatCode="#,##0_ ;[Red]\-#,##0\ "/>
    <numFmt numFmtId="197" formatCode="&quot;ｒ&quot;#,##0.0_ "/>
    <numFmt numFmtId="198" formatCode="#,##0.0_ "/>
    <numFmt numFmtId="199" formatCode="0.00_ "/>
    <numFmt numFmtId="200" formatCode="0;[Red]0"/>
    <numFmt numFmtId="201" formatCode="_ * \ #,#?0.0\ _ ;_ * &quot; -&quot;#,#?0.0\ _ "/>
    <numFmt numFmtId="202" formatCode="_ * \(#,##0\);_ * \-#,##0_ ;_ * \-_ ;_ @_ "/>
    <numFmt numFmtId="203" formatCode="_ * \(#,#?0.0\)_ ;_ * &quot;(-&quot;#,#?0.0\)_ "/>
    <numFmt numFmtId="204" formatCode="\(#,##0.0\)_);\(#,##0.0\)"/>
    <numFmt numFmtId="205" formatCode="0.0__\ ;&quot;△&quot;0.0\ "/>
    <numFmt numFmtId="206" formatCode="#,##0_);\(#,##0\)"/>
    <numFmt numFmtId="207" formatCode="_ *&quot;\(0.0\)_ ;_ * &quot;(-&quot;#,#?0.0\)_ "/>
    <numFmt numFmtId="208" formatCode="0.0_);[Red]\(0.0\)"/>
    <numFmt numFmtId="209" formatCode="_ * #,##0.0_ ;_ * \-#,##0.0_ ;_ * \-_ ;_ @_ "/>
    <numFmt numFmtId="210" formatCode="_ * #,##0.0_ ;_ * \-#,##0.0_ ;_ * \-??_ ;_ @_ "/>
    <numFmt numFmtId="211" formatCode="0;&quot;△ &quot;0"/>
    <numFmt numFmtId="212" formatCode="0.0\ "/>
    <numFmt numFmtId="213" formatCode="0_ "/>
    <numFmt numFmtId="214" formatCode="\(#,##0\)_);\(#,##0\)"/>
    <numFmt numFmtId="215" formatCode="0.0\ ;&quot;△&quot;0.0\ "/>
    <numFmt numFmtId="216" formatCode="0_);\(0\)"/>
    <numFmt numFmtId="217" formatCode="&quot;平成&quot;##&quot;年度&quot;"/>
    <numFmt numFmtId="218" formatCode="##&quot;年度&quot;"/>
  </numFmts>
  <fonts count="6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ゴシック"/>
      <family val="3"/>
      <charset val="128"/>
    </font>
    <font>
      <b/>
      <sz val="10"/>
      <color indexed="10"/>
      <name val="ＭＳ Ｐ明朝"/>
      <family val="1"/>
      <charset val="128"/>
    </font>
    <font>
      <b/>
      <sz val="10"/>
      <color indexed="54"/>
      <name val="ＭＳ 明朝"/>
      <family val="1"/>
      <charset val="128"/>
    </font>
    <font>
      <b/>
      <sz val="10"/>
      <color indexed="54"/>
      <name val="ＭＳ Ｐ明朝"/>
      <family val="1"/>
      <charset val="128"/>
    </font>
    <font>
      <sz val="9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7"/>
      <color indexed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5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53" fillId="0" borderId="0" applyFill="0" applyBorder="0" applyAlignment="0" applyProtection="0"/>
    <xf numFmtId="38" fontId="5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880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83" fontId="0" fillId="0" borderId="0" xfId="0" applyNumberFormat="1" applyFill="1" applyAlignment="1">
      <alignment vertical="center"/>
    </xf>
    <xf numFmtId="0" fontId="21" fillId="0" borderId="0" xfId="0" applyFont="1" applyFill="1" applyAlignment="1">
      <alignment vertical="center"/>
    </xf>
    <xf numFmtId="183" fontId="0" fillId="0" borderId="0" xfId="0" applyNumberFormat="1" applyFill="1" applyBorder="1" applyAlignment="1">
      <alignment vertical="center"/>
    </xf>
    <xf numFmtId="183" fontId="20" fillId="0" borderId="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3" fontId="21" fillId="0" borderId="11" xfId="0" applyNumberFormat="1" applyFont="1" applyFill="1" applyBorder="1" applyAlignment="1">
      <alignment horizontal="center" vertical="center"/>
    </xf>
    <xf numFmtId="183" fontId="21" fillId="0" borderId="12" xfId="0" applyNumberFormat="1" applyFont="1" applyFill="1" applyBorder="1" applyAlignment="1">
      <alignment horizontal="center" vertical="center"/>
    </xf>
    <xf numFmtId="183" fontId="21" fillId="0" borderId="13" xfId="0" applyNumberFormat="1" applyFont="1" applyFill="1" applyBorder="1" applyAlignment="1">
      <alignment horizontal="center" vertical="center"/>
    </xf>
    <xf numFmtId="183" fontId="21" fillId="0" borderId="14" xfId="0" applyNumberFormat="1" applyFont="1" applyFill="1" applyBorder="1" applyAlignment="1">
      <alignment horizontal="center" vertical="center"/>
    </xf>
    <xf numFmtId="184" fontId="21" fillId="0" borderId="0" xfId="0" applyNumberFormat="1" applyFont="1" applyFill="1" applyBorder="1" applyAlignment="1">
      <alignment horizontal="right" vertical="center"/>
    </xf>
    <xf numFmtId="185" fontId="21" fillId="0" borderId="0" xfId="0" applyNumberFormat="1" applyFont="1" applyFill="1" applyBorder="1" applyAlignment="1">
      <alignment horizontal="right" vertical="center"/>
    </xf>
    <xf numFmtId="183" fontId="21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4" fillId="0" borderId="0" xfId="0" applyFont="1" applyFill="1" applyAlignment="1">
      <alignment vertical="center" shrinkToFit="1"/>
    </xf>
    <xf numFmtId="0" fontId="20" fillId="0" borderId="15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distributed" vertical="center"/>
    </xf>
    <xf numFmtId="176" fontId="21" fillId="0" borderId="0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86" fontId="21" fillId="0" borderId="0" xfId="0" applyNumberFormat="1" applyFont="1" applyFill="1" applyBorder="1" applyAlignment="1">
      <alignment horizontal="right" vertical="center"/>
    </xf>
    <xf numFmtId="176" fontId="23" fillId="0" borderId="17" xfId="0" applyNumberFormat="1" applyFont="1" applyFill="1" applyBorder="1" applyAlignment="1">
      <alignment horizontal="right" vertical="center"/>
    </xf>
    <xf numFmtId="183" fontId="23" fillId="0" borderId="17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176" fontId="20" fillId="0" borderId="18" xfId="0" applyNumberFormat="1" applyFont="1" applyFill="1" applyBorder="1" applyAlignment="1">
      <alignment horizontal="left" vertical="center"/>
    </xf>
    <xf numFmtId="183" fontId="20" fillId="0" borderId="18" xfId="0" applyNumberFormat="1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left" vertical="center"/>
    </xf>
    <xf numFmtId="183" fontId="20" fillId="0" borderId="0" xfId="0" applyNumberFormat="1" applyFont="1" applyFill="1" applyBorder="1" applyAlignment="1">
      <alignment horizontal="left" vertical="center"/>
    </xf>
    <xf numFmtId="183" fontId="20" fillId="0" borderId="0" xfId="0" applyNumberFormat="1" applyFont="1" applyFill="1" applyAlignment="1">
      <alignment vertical="center"/>
    </xf>
    <xf numFmtId="183" fontId="21" fillId="0" borderId="0" xfId="0" applyNumberFormat="1" applyFont="1" applyFill="1" applyAlignment="1">
      <alignment horizontal="right" vertical="center"/>
    </xf>
    <xf numFmtId="187" fontId="21" fillId="0" borderId="0" xfId="0" applyNumberFormat="1" applyFont="1" applyFill="1" applyBorder="1" applyAlignment="1">
      <alignment horizontal="right" vertical="center"/>
    </xf>
    <xf numFmtId="184" fontId="21" fillId="0" borderId="18" xfId="0" applyNumberFormat="1" applyFont="1" applyFill="1" applyBorder="1" applyAlignment="1">
      <alignment horizontal="right" vertical="center"/>
    </xf>
    <xf numFmtId="187" fontId="21" fillId="0" borderId="18" xfId="0" applyNumberFormat="1" applyFont="1" applyFill="1" applyBorder="1" applyAlignment="1">
      <alignment horizontal="right" vertical="center"/>
    </xf>
    <xf numFmtId="184" fontId="23" fillId="0" borderId="18" xfId="0" applyNumberFormat="1" applyFont="1" applyFill="1" applyBorder="1" applyAlignment="1">
      <alignment horizontal="right" vertical="center"/>
    </xf>
    <xf numFmtId="184" fontId="23" fillId="0" borderId="0" xfId="0" applyNumberFormat="1" applyFont="1" applyFill="1" applyBorder="1" applyAlignment="1">
      <alignment horizontal="right" vertical="center"/>
    </xf>
    <xf numFmtId="180" fontId="23" fillId="0" borderId="0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/>
    </xf>
    <xf numFmtId="184" fontId="21" fillId="0" borderId="17" xfId="0" applyNumberFormat="1" applyFont="1" applyFill="1" applyBorder="1" applyAlignment="1">
      <alignment horizontal="right" vertical="center"/>
    </xf>
    <xf numFmtId="187" fontId="21" fillId="0" borderId="17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15" xfId="0" applyFill="1" applyBorder="1"/>
    <xf numFmtId="0" fontId="20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8" fillId="0" borderId="0" xfId="0" applyFont="1" applyFill="1" applyAlignment="1"/>
    <xf numFmtId="0" fontId="20" fillId="0" borderId="0" xfId="0" applyFont="1" applyFill="1" applyBorder="1" applyAlignment="1">
      <alignment horizontal="distributed" vertical="center"/>
    </xf>
    <xf numFmtId="188" fontId="20" fillId="0" borderId="0" xfId="0" applyNumberFormat="1" applyFont="1" applyFill="1" applyBorder="1" applyAlignment="1">
      <alignment horizontal="right" vertical="center"/>
    </xf>
    <xf numFmtId="188" fontId="2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 shrinkToFit="1"/>
    </xf>
    <xf numFmtId="0" fontId="0" fillId="0" borderId="14" xfId="0" applyFill="1" applyBorder="1"/>
    <xf numFmtId="0" fontId="20" fillId="0" borderId="17" xfId="0" applyFont="1" applyFill="1" applyBorder="1" applyAlignment="1">
      <alignment horizontal="justify" vertical="center" indent="1"/>
    </xf>
    <xf numFmtId="176" fontId="1" fillId="0" borderId="0" xfId="0" applyNumberFormat="1" applyFont="1" applyFill="1" applyAlignment="1">
      <alignment vertical="center"/>
    </xf>
    <xf numFmtId="183" fontId="1" fillId="0" borderId="0" xfId="0" applyNumberFormat="1" applyFont="1" applyFill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0" fillId="0" borderId="0" xfId="0" applyFill="1" applyBorder="1" applyAlignment="1">
      <alignment horizontal="justify"/>
    </xf>
    <xf numFmtId="0" fontId="20" fillId="0" borderId="19" xfId="0" applyFont="1" applyFill="1" applyBorder="1" applyAlignment="1">
      <alignment horizontal="justify" vertical="center" indent="1"/>
    </xf>
    <xf numFmtId="0" fontId="20" fillId="0" borderId="0" xfId="0" applyFont="1" applyBorder="1" applyAlignment="1">
      <alignment horizontal="center" vertical="center"/>
    </xf>
    <xf numFmtId="188" fontId="20" fillId="0" borderId="15" xfId="33" applyNumberFormat="1" applyFont="1" applyFill="1" applyBorder="1" applyAlignment="1" applyProtection="1">
      <alignment vertical="center"/>
    </xf>
    <xf numFmtId="188" fontId="20" fillId="0" borderId="0" xfId="33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0" fontId="0" fillId="0" borderId="0" xfId="0" applyFill="1" applyAlignment="1"/>
    <xf numFmtId="188" fontId="20" fillId="0" borderId="0" xfId="33" applyNumberFormat="1" applyFont="1" applyFill="1" applyBorder="1" applyAlignment="1" applyProtection="1">
      <alignment horizontal="right" vertical="center"/>
    </xf>
    <xf numFmtId="176" fontId="0" fillId="0" borderId="14" xfId="0" applyNumberFormat="1" applyFill="1" applyBorder="1"/>
    <xf numFmtId="176" fontId="0" fillId="0" borderId="17" xfId="0" applyNumberFormat="1" applyFill="1" applyBorder="1"/>
    <xf numFmtId="192" fontId="0" fillId="0" borderId="19" xfId="0" applyNumberFormat="1" applyFill="1" applyBorder="1"/>
    <xf numFmtId="0" fontId="20" fillId="0" borderId="0" xfId="0" applyFont="1" applyFill="1" applyAlignment="1">
      <alignment horizontal="right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 shrinkToFit="1"/>
    </xf>
    <xf numFmtId="0" fontId="28" fillId="0" borderId="2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195" fontId="20" fillId="0" borderId="0" xfId="0" applyNumberFormat="1" applyFont="1" applyFill="1" applyBorder="1" applyAlignment="1">
      <alignment horizontal="right" vertical="center"/>
    </xf>
    <xf numFmtId="195" fontId="20" fillId="0" borderId="17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176" fontId="20" fillId="0" borderId="18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vertical="center" shrinkToFit="1"/>
    </xf>
    <xf numFmtId="184" fontId="22" fillId="0" borderId="0" xfId="0" applyNumberFormat="1" applyFont="1" applyBorder="1" applyAlignment="1"/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2" xfId="0" applyFont="1" applyFill="1" applyBorder="1" applyAlignment="1">
      <alignment horizontal="center" vertical="center"/>
    </xf>
    <xf numFmtId="176" fontId="23" fillId="0" borderId="18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176" fontId="21" fillId="0" borderId="16" xfId="0" applyNumberFormat="1" applyFont="1" applyFill="1" applyBorder="1" applyAlignment="1">
      <alignment vertical="center"/>
    </xf>
    <xf numFmtId="0" fontId="20" fillId="0" borderId="19" xfId="0" applyFont="1" applyFill="1" applyBorder="1" applyAlignment="1">
      <alignment horizontal="distributed" vertical="center"/>
    </xf>
    <xf numFmtId="176" fontId="21" fillId="0" borderId="19" xfId="33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95" fontId="21" fillId="0" borderId="0" xfId="0" applyNumberFormat="1" applyFont="1" applyFill="1" applyBorder="1" applyAlignment="1">
      <alignment horizontal="right" vertical="center"/>
    </xf>
    <xf numFmtId="195" fontId="23" fillId="0" borderId="0" xfId="0" applyNumberFormat="1" applyFont="1" applyFill="1" applyBorder="1" applyAlignment="1">
      <alignment horizontal="right" vertical="center"/>
    </xf>
    <xf numFmtId="195" fontId="23" fillId="0" borderId="0" xfId="0" applyNumberFormat="1" applyFont="1" applyFill="1" applyBorder="1" applyAlignment="1">
      <alignment vertical="center"/>
    </xf>
    <xf numFmtId="195" fontId="21" fillId="0" borderId="16" xfId="0" applyNumberFormat="1" applyFont="1" applyFill="1" applyBorder="1" applyAlignment="1">
      <alignment vertical="center"/>
    </xf>
    <xf numFmtId="0" fontId="31" fillId="0" borderId="15" xfId="0" applyFont="1" applyFill="1" applyBorder="1"/>
    <xf numFmtId="0" fontId="31" fillId="0" borderId="14" xfId="0" applyFont="1" applyFill="1" applyBorder="1"/>
    <xf numFmtId="195" fontId="21" fillId="0" borderId="19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200" fontId="0" fillId="0" borderId="0" xfId="0" applyNumberFormat="1" applyFill="1" applyBorder="1" applyAlignment="1">
      <alignment vertical="center"/>
    </xf>
    <xf numFmtId="200" fontId="0" fillId="0" borderId="0" xfId="0" applyNumberFormat="1" applyFill="1" applyAlignment="1">
      <alignment vertical="center"/>
    </xf>
    <xf numFmtId="200" fontId="20" fillId="0" borderId="0" xfId="0" applyNumberFormat="1" applyFont="1" applyFill="1" applyAlignment="1">
      <alignment horizontal="right" vertical="center"/>
    </xf>
    <xf numFmtId="176" fontId="23" fillId="0" borderId="21" xfId="0" applyNumberFormat="1" applyFont="1" applyFill="1" applyBorder="1" applyAlignment="1">
      <alignment vertical="center"/>
    </xf>
    <xf numFmtId="176" fontId="23" fillId="0" borderId="16" xfId="0" applyNumberFormat="1" applyFont="1" applyFill="1" applyBorder="1" applyAlignment="1">
      <alignment vertical="center"/>
    </xf>
    <xf numFmtId="0" fontId="20" fillId="0" borderId="16" xfId="0" applyFont="1" applyFill="1" applyBorder="1" applyAlignment="1">
      <alignment horizontal="justify" vertical="center" indent="1"/>
    </xf>
    <xf numFmtId="188" fontId="21" fillId="0" borderId="16" xfId="0" applyNumberFormat="1" applyFont="1" applyFill="1" applyBorder="1" applyAlignment="1">
      <alignment vertical="center"/>
    </xf>
    <xf numFmtId="195" fontId="23" fillId="0" borderId="21" xfId="0" applyNumberFormat="1" applyFont="1" applyFill="1" applyBorder="1" applyAlignment="1">
      <alignment vertical="center"/>
    </xf>
    <xf numFmtId="195" fontId="23" fillId="0" borderId="16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88" fontId="22" fillId="0" borderId="18" xfId="0" applyNumberFormat="1" applyFont="1" applyFill="1" applyBorder="1" applyAlignment="1">
      <alignment horizontal="right" vertical="center"/>
    </xf>
    <xf numFmtId="188" fontId="20" fillId="0" borderId="18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88" fontId="20" fillId="0" borderId="0" xfId="0" applyNumberFormat="1" applyFont="1" applyFill="1" applyBorder="1" applyAlignment="1">
      <alignment horizontal="right" vertical="center" shrinkToFit="1"/>
    </xf>
    <xf numFmtId="188" fontId="20" fillId="0" borderId="0" xfId="0" applyNumberFormat="1" applyFont="1" applyFill="1" applyBorder="1" applyAlignment="1">
      <alignment vertical="center"/>
    </xf>
    <xf numFmtId="188" fontId="22" fillId="0" borderId="0" xfId="0" applyNumberFormat="1" applyFont="1" applyFill="1" applyBorder="1" applyAlignment="1">
      <alignment vertical="center"/>
    </xf>
    <xf numFmtId="188" fontId="22" fillId="0" borderId="16" xfId="0" applyNumberFormat="1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188" fontId="22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6" xfId="0" applyFont="1" applyFill="1" applyBorder="1" applyAlignment="1">
      <alignment horizontal="distributed" vertical="center" indent="1"/>
    </xf>
    <xf numFmtId="188" fontId="22" fillId="0" borderId="16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distributed" vertical="center"/>
    </xf>
    <xf numFmtId="195" fontId="22" fillId="0" borderId="17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center" vertical="center"/>
    </xf>
    <xf numFmtId="195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8" fontId="20" fillId="0" borderId="18" xfId="0" applyNumberFormat="1" applyFont="1" applyFill="1" applyBorder="1" applyAlignment="1">
      <alignment horizontal="right" vertical="center" shrinkToFit="1"/>
    </xf>
    <xf numFmtId="209" fontId="20" fillId="0" borderId="18" xfId="0" applyNumberFormat="1" applyFont="1" applyFill="1" applyBorder="1" applyAlignment="1">
      <alignment horizontal="right" vertical="center"/>
    </xf>
    <xf numFmtId="188" fontId="22" fillId="0" borderId="18" xfId="0" applyNumberFormat="1" applyFont="1" applyFill="1" applyBorder="1" applyAlignment="1">
      <alignment horizontal="right" vertical="center" shrinkToFit="1"/>
    </xf>
    <xf numFmtId="209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horizontal="distributed" vertic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9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212" fontId="20" fillId="0" borderId="0" xfId="0" applyNumberFormat="1" applyFont="1" applyFill="1" applyBorder="1" applyAlignment="1">
      <alignment horizontal="right" vertical="center"/>
    </xf>
    <xf numFmtId="188" fontId="20" fillId="0" borderId="17" xfId="0" applyNumberFormat="1" applyFont="1" applyFill="1" applyBorder="1" applyAlignment="1">
      <alignment horizontal="right" vertical="center"/>
    </xf>
    <xf numFmtId="209" fontId="20" fillId="0" borderId="17" xfId="0" applyNumberFormat="1" applyFont="1" applyFill="1" applyBorder="1" applyAlignment="1">
      <alignment horizontal="right" vertical="center"/>
    </xf>
    <xf numFmtId="209" fontId="20" fillId="0" borderId="22" xfId="0" applyNumberFormat="1" applyFont="1" applyFill="1" applyBorder="1" applyAlignment="1">
      <alignment horizontal="right" vertical="center"/>
    </xf>
    <xf numFmtId="188" fontId="22" fillId="0" borderId="17" xfId="0" applyNumberFormat="1" applyFont="1" applyFill="1" applyBorder="1" applyAlignment="1">
      <alignment horizontal="right" vertical="center"/>
    </xf>
    <xf numFmtId="209" fontId="22" fillId="0" borderId="23" xfId="0" applyNumberFormat="1" applyFont="1" applyFill="1" applyBorder="1" applyAlignment="1">
      <alignment horizontal="right" vertical="center"/>
    </xf>
    <xf numFmtId="188" fontId="22" fillId="0" borderId="21" xfId="0" applyNumberFormat="1" applyFont="1" applyFill="1" applyBorder="1" applyAlignment="1">
      <alignment horizontal="right" vertical="center"/>
    </xf>
    <xf numFmtId="188" fontId="22" fillId="0" borderId="16" xfId="0" applyNumberFormat="1" applyFont="1" applyFill="1" applyBorder="1" applyAlignment="1">
      <alignment horizontal="right" vertical="center"/>
    </xf>
    <xf numFmtId="0" fontId="0" fillId="0" borderId="17" xfId="0" applyFill="1" applyBorder="1" applyAlignment="1">
      <alignment horizontal="distributed" vertical="center"/>
    </xf>
    <xf numFmtId="208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4" fontId="20" fillId="0" borderId="0" xfId="0" applyNumberFormat="1" applyFont="1" applyFill="1" applyBorder="1" applyAlignment="1">
      <alignment vertical="center"/>
    </xf>
    <xf numFmtId="194" fontId="20" fillId="0" borderId="0" xfId="0" applyNumberFormat="1" applyFont="1" applyFill="1" applyBorder="1" applyAlignment="1">
      <alignment vertical="center"/>
    </xf>
    <xf numFmtId="208" fontId="20" fillId="0" borderId="0" xfId="0" applyNumberFormat="1" applyFont="1" applyFill="1" applyBorder="1" applyAlignment="1">
      <alignment vertical="center"/>
    </xf>
    <xf numFmtId="194" fontId="20" fillId="0" borderId="17" xfId="0" applyNumberFormat="1" applyFont="1" applyFill="1" applyBorder="1" applyAlignment="1">
      <alignment horizontal="right" vertical="center" indent="1"/>
    </xf>
    <xf numFmtId="195" fontId="22" fillId="0" borderId="14" xfId="0" applyNumberFormat="1" applyFont="1" applyFill="1" applyBorder="1" applyAlignment="1">
      <alignment horizontal="right" vertical="center"/>
    </xf>
    <xf numFmtId="188" fontId="20" fillId="0" borderId="19" xfId="0" applyNumberFormat="1" applyFont="1" applyFill="1" applyBorder="1" applyAlignment="1">
      <alignment horizontal="right" vertical="center"/>
    </xf>
    <xf numFmtId="0" fontId="20" fillId="0" borderId="0" xfId="0" applyFont="1"/>
    <xf numFmtId="0" fontId="20" fillId="24" borderId="0" xfId="0" applyFont="1" applyFill="1"/>
    <xf numFmtId="49" fontId="20" fillId="0" borderId="0" xfId="0" applyNumberFormat="1" applyFont="1"/>
    <xf numFmtId="0" fontId="20" fillId="0" borderId="10" xfId="0" applyFont="1" applyBorder="1"/>
    <xf numFmtId="213" fontId="30" fillId="0" borderId="10" xfId="0" applyNumberFormat="1" applyFont="1" applyFill="1" applyBorder="1"/>
    <xf numFmtId="213" fontId="20" fillId="0" borderId="10" xfId="0" applyNumberFormat="1" applyFont="1" applyBorder="1"/>
    <xf numFmtId="0" fontId="20" fillId="0" borderId="13" xfId="0" applyFont="1" applyBorder="1"/>
    <xf numFmtId="195" fontId="20" fillId="0" borderId="13" xfId="0" applyNumberFormat="1" applyFont="1" applyBorder="1"/>
    <xf numFmtId="195" fontId="20" fillId="0" borderId="10" xfId="0" applyNumberFormat="1" applyFont="1" applyBorder="1"/>
    <xf numFmtId="195" fontId="20" fillId="0" borderId="0" xfId="33" applyNumberFormat="1" applyFont="1" applyFill="1" applyBorder="1" applyAlignment="1" applyProtection="1">
      <alignment horizontal="right" shrinkToFit="1"/>
    </xf>
    <xf numFmtId="195" fontId="20" fillId="0" borderId="0" xfId="0" applyNumberFormat="1" applyFont="1" applyBorder="1" applyAlignment="1">
      <alignment horizontal="right" vertical="center" shrinkToFit="1"/>
    </xf>
    <xf numFmtId="0" fontId="20" fillId="0" borderId="0" xfId="0" applyFont="1" applyAlignment="1">
      <alignment shrinkToFit="1"/>
    </xf>
    <xf numFmtId="195" fontId="0" fillId="0" borderId="0" xfId="0" applyNumberFormat="1" applyFont="1" applyBorder="1" applyAlignment="1">
      <alignment horizontal="right" vertical="center" shrinkToFit="1"/>
    </xf>
    <xf numFmtId="195" fontId="0" fillId="0" borderId="0" xfId="0" applyNumberFormat="1" applyFont="1" applyFill="1" applyBorder="1" applyAlignment="1">
      <alignment horizontal="right" vertical="center" shrinkToFit="1"/>
    </xf>
    <xf numFmtId="38" fontId="20" fillId="0" borderId="0" xfId="0" applyNumberFormat="1" applyFont="1"/>
    <xf numFmtId="0" fontId="20" fillId="0" borderId="24" xfId="0" applyFont="1" applyBorder="1"/>
    <xf numFmtId="192" fontId="20" fillId="0" borderId="11" xfId="0" applyNumberFormat="1" applyFont="1" applyBorder="1"/>
    <xf numFmtId="192" fontId="20" fillId="0" borderId="24" xfId="0" applyNumberFormat="1" applyFont="1" applyBorder="1"/>
    <xf numFmtId="192" fontId="20" fillId="0" borderId="10" xfId="0" applyNumberFormat="1" applyFont="1" applyBorder="1"/>
    <xf numFmtId="214" fontId="22" fillId="0" borderId="0" xfId="33" applyNumberFormat="1" applyFont="1" applyFill="1" applyBorder="1" applyAlignment="1" applyProtection="1">
      <alignment horizontal="right" vertical="center"/>
    </xf>
    <xf numFmtId="188" fontId="22" fillId="0" borderId="0" xfId="0" applyNumberFormat="1" applyFont="1" applyBorder="1" applyAlignment="1">
      <alignment horizontal="right" vertical="center"/>
    </xf>
    <xf numFmtId="191" fontId="22" fillId="0" borderId="0" xfId="0" applyNumberFormat="1" applyFont="1" applyBorder="1" applyAlignment="1">
      <alignment horizontal="right" vertical="center"/>
    </xf>
    <xf numFmtId="191" fontId="20" fillId="0" borderId="0" xfId="0" applyNumberFormat="1" applyFont="1" applyBorder="1" applyAlignment="1">
      <alignment horizontal="right" vertical="center"/>
    </xf>
    <xf numFmtId="206" fontId="20" fillId="0" borderId="0" xfId="0" applyNumberFormat="1" applyFont="1" applyBorder="1" applyAlignment="1">
      <alignment horizontal="right" vertical="center"/>
    </xf>
    <xf numFmtId="206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188" fontId="22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Border="1" applyAlignment="1">
      <alignment vertical="center"/>
    </xf>
    <xf numFmtId="206" fontId="20" fillId="0" borderId="10" xfId="33" applyNumberFormat="1" applyFont="1" applyFill="1" applyBorder="1" applyAlignment="1" applyProtection="1">
      <alignment horizontal="right" vertical="center"/>
    </xf>
    <xf numFmtId="206" fontId="20" fillId="0" borderId="0" xfId="33" applyNumberFormat="1" applyFont="1" applyFill="1" applyBorder="1" applyAlignment="1" applyProtection="1">
      <alignment horizontal="right" vertical="center"/>
    </xf>
    <xf numFmtId="215" fontId="20" fillId="0" borderId="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188" fontId="20" fillId="0" borderId="10" xfId="33" applyNumberFormat="1" applyFont="1" applyFill="1" applyBorder="1" applyAlignment="1" applyProtection="1">
      <alignment horizontal="right" vertical="center"/>
    </xf>
    <xf numFmtId="188" fontId="20" fillId="0" borderId="10" xfId="0" applyNumberFormat="1" applyFont="1" applyBorder="1" applyAlignment="1">
      <alignment horizontal="right" vertical="center"/>
    </xf>
    <xf numFmtId="206" fontId="20" fillId="0" borderId="0" xfId="0" applyNumberFormat="1" applyFont="1"/>
    <xf numFmtId="0" fontId="20" fillId="0" borderId="10" xfId="0" applyFont="1" applyBorder="1" applyAlignment="1">
      <alignment horizontal="center"/>
    </xf>
    <xf numFmtId="198" fontId="20" fillId="0" borderId="10" xfId="0" applyNumberFormat="1" applyFont="1" applyBorder="1" applyAlignment="1">
      <alignment horizontal="right" vertical="center"/>
    </xf>
    <xf numFmtId="19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 applyBorder="1" applyAlignment="1">
      <alignment horizontal="center" vertical="center"/>
    </xf>
    <xf numFmtId="184" fontId="22" fillId="0" borderId="0" xfId="0" applyNumberFormat="1" applyFont="1" applyBorder="1" applyAlignment="1">
      <alignment vertical="center"/>
    </xf>
    <xf numFmtId="188" fontId="39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188" fontId="20" fillId="0" borderId="0" xfId="0" applyNumberFormat="1" applyFont="1"/>
    <xf numFmtId="188" fontId="40" fillId="0" borderId="10" xfId="0" applyNumberFormat="1" applyFont="1" applyBorder="1"/>
    <xf numFmtId="188" fontId="39" fillId="0" borderId="0" xfId="0" applyNumberFormat="1" applyFont="1" applyBorder="1" applyAlignment="1">
      <alignment vertical="center" shrinkToFit="1"/>
    </xf>
    <xf numFmtId="0" fontId="20" fillId="0" borderId="0" xfId="0" applyNumberFormat="1" applyFont="1" applyAlignment="1">
      <alignment horizontal="left" vertical="center" shrinkToFit="1"/>
    </xf>
    <xf numFmtId="188" fontId="40" fillId="0" borderId="0" xfId="0" applyNumberFormat="1" applyFont="1"/>
    <xf numFmtId="0" fontId="35" fillId="6" borderId="20" xfId="0" applyFont="1" applyFill="1" applyBorder="1"/>
    <xf numFmtId="188" fontId="41" fillId="6" borderId="10" xfId="0" applyNumberFormat="1" applyFont="1" applyFill="1" applyBorder="1" applyAlignment="1">
      <alignment vertical="center" shrinkToFit="1"/>
    </xf>
    <xf numFmtId="38" fontId="20" fillId="0" borderId="0" xfId="33" applyFont="1" applyFill="1" applyBorder="1" applyAlignment="1" applyProtection="1">
      <alignment shrinkToFit="1"/>
    </xf>
    <xf numFmtId="0" fontId="42" fillId="21" borderId="20" xfId="0" applyFont="1" applyFill="1" applyBorder="1"/>
    <xf numFmtId="188" fontId="43" fillId="21" borderId="10" xfId="0" applyNumberFormat="1" applyFont="1" applyFill="1" applyBorder="1" applyAlignment="1">
      <alignment vertical="center" shrinkToFit="1"/>
    </xf>
    <xf numFmtId="188" fontId="44" fillId="0" borderId="0" xfId="0" applyNumberFormat="1" applyFont="1"/>
    <xf numFmtId="3" fontId="20" fillId="0" borderId="0" xfId="0" applyNumberFormat="1" applyFont="1"/>
    <xf numFmtId="188" fontId="44" fillId="0" borderId="0" xfId="0" applyNumberFormat="1" applyFont="1" applyBorder="1"/>
    <xf numFmtId="0" fontId="20" fillId="0" borderId="10" xfId="0" applyFont="1" applyBorder="1" applyAlignment="1">
      <alignment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wrapText="1" shrinkToFit="1"/>
    </xf>
    <xf numFmtId="188" fontId="40" fillId="0" borderId="10" xfId="0" applyNumberFormat="1" applyFont="1" applyBorder="1" applyAlignment="1">
      <alignment vertical="center"/>
    </xf>
    <xf numFmtId="188" fontId="20" fillId="0" borderId="10" xfId="0" applyNumberFormat="1" applyFont="1" applyBorder="1" applyAlignment="1">
      <alignment shrinkToFit="1"/>
    </xf>
    <xf numFmtId="0" fontId="20" fillId="0" borderId="10" xfId="0" applyFont="1" applyBorder="1" applyAlignment="1">
      <alignment vertical="center" shrinkToFit="1"/>
    </xf>
    <xf numFmtId="188" fontId="27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Alignment="1"/>
    <xf numFmtId="216" fontId="20" fillId="0" borderId="0" xfId="0" applyNumberFormat="1" applyFont="1" applyAlignment="1">
      <alignment horizontal="left"/>
    </xf>
    <xf numFmtId="0" fontId="20" fillId="0" borderId="20" xfId="0" applyFont="1" applyBorder="1"/>
    <xf numFmtId="184" fontId="20" fillId="0" borderId="10" xfId="0" applyNumberFormat="1" applyFont="1" applyBorder="1" applyAlignment="1">
      <alignment vertical="center"/>
    </xf>
    <xf numFmtId="184" fontId="20" fillId="0" borderId="20" xfId="0" applyNumberFormat="1" applyFont="1" applyBorder="1" applyAlignment="1">
      <alignment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 applyProtection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/>
    <xf numFmtId="0" fontId="20" fillId="0" borderId="11" xfId="0" applyFont="1" applyBorder="1"/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 shrinkToFit="1"/>
    </xf>
    <xf numFmtId="188" fontId="20" fillId="0" borderId="10" xfId="0" applyNumberFormat="1" applyFont="1" applyFill="1" applyBorder="1" applyAlignment="1">
      <alignment horizontal="right" vertical="center"/>
    </xf>
    <xf numFmtId="194" fontId="20" fillId="0" borderId="0" xfId="0" applyNumberFormat="1" applyFont="1" applyBorder="1" applyAlignment="1">
      <alignment vertical="center"/>
    </xf>
    <xf numFmtId="184" fontId="20" fillId="0" borderId="0" xfId="0" applyNumberFormat="1" applyFont="1" applyBorder="1" applyAlignment="1">
      <alignment vertical="center"/>
    </xf>
    <xf numFmtId="184" fontId="20" fillId="0" borderId="0" xfId="0" applyNumberFormat="1" applyFont="1"/>
    <xf numFmtId="198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/>
    <xf numFmtId="176" fontId="20" fillId="0" borderId="0" xfId="0" applyNumberFormat="1" applyFont="1" applyBorder="1" applyAlignment="1">
      <alignment vertical="top"/>
    </xf>
    <xf numFmtId="195" fontId="20" fillId="0" borderId="10" xfId="0" applyNumberFormat="1" applyFont="1" applyBorder="1" applyAlignment="1">
      <alignment vertical="center" shrinkToFit="1"/>
    </xf>
    <xf numFmtId="195" fontId="20" fillId="0" borderId="10" xfId="0" applyNumberFormat="1" applyFont="1" applyBorder="1" applyAlignment="1">
      <alignment horizontal="right"/>
    </xf>
    <xf numFmtId="195" fontId="20" fillId="0" borderId="11" xfId="0" applyNumberFormat="1" applyFont="1" applyBorder="1" applyAlignment="1">
      <alignment horizontal="right"/>
    </xf>
    <xf numFmtId="195" fontId="20" fillId="0" borderId="10" xfId="0" applyNumberFormat="1" applyFont="1" applyBorder="1" applyAlignment="1">
      <alignment horizontal="right" vertical="center"/>
    </xf>
    <xf numFmtId="195" fontId="29" fillId="0" borderId="10" xfId="0" applyNumberFormat="1" applyFont="1" applyBorder="1" applyAlignment="1">
      <alignment horizontal="right" vertical="center"/>
    </xf>
    <xf numFmtId="195" fontId="29" fillId="0" borderId="20" xfId="0" applyNumberFormat="1" applyFont="1" applyBorder="1" applyAlignment="1">
      <alignment horizontal="right" vertical="center"/>
    </xf>
    <xf numFmtId="176" fontId="29" fillId="0" borderId="10" xfId="0" applyNumberFormat="1" applyFont="1" applyFill="1" applyBorder="1" applyAlignment="1">
      <alignment vertical="center"/>
    </xf>
    <xf numFmtId="0" fontId="46" fillId="0" borderId="0" xfId="0" applyNumberFormat="1" applyFont="1" applyAlignment="1">
      <alignment horizontal="right" vertical="center"/>
    </xf>
    <xf numFmtId="0" fontId="46" fillId="0" borderId="0" xfId="0" applyNumberFormat="1" applyFont="1" applyBorder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0" fontId="47" fillId="0" borderId="0" xfId="0" applyNumberFormat="1" applyFont="1" applyBorder="1" applyAlignment="1">
      <alignment horizontal="right" vertical="center"/>
    </xf>
    <xf numFmtId="188" fontId="48" fillId="0" borderId="0" xfId="0" applyNumberFormat="1" applyFont="1"/>
    <xf numFmtId="188" fontId="48" fillId="0" borderId="0" xfId="0" applyNumberFormat="1" applyFont="1" applyBorder="1"/>
    <xf numFmtId="188" fontId="48" fillId="0" borderId="0" xfId="0" applyNumberFormat="1" applyFont="1" applyBorder="1" applyAlignment="1">
      <alignment vertical="center"/>
    </xf>
    <xf numFmtId="0" fontId="49" fillId="0" borderId="0" xfId="0" applyNumberFormat="1" applyFont="1" applyAlignment="1">
      <alignment horizontal="right" vertical="center"/>
    </xf>
    <xf numFmtId="0" fontId="5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176" fontId="40" fillId="0" borderId="10" xfId="0" applyNumberFormat="1" applyFont="1" applyBorder="1" applyAlignment="1">
      <alignment horizontal="right" vertical="center" shrinkToFit="1"/>
    </xf>
    <xf numFmtId="0" fontId="20" fillId="0" borderId="23" xfId="0" applyFont="1" applyFill="1" applyBorder="1" applyAlignment="1">
      <alignment horizontal="center" vertical="center"/>
    </xf>
    <xf numFmtId="188" fontId="20" fillId="0" borderId="0" xfId="0" applyNumberFormat="1" applyFont="1" applyBorder="1" applyAlignment="1">
      <alignment shrinkToFit="1"/>
    </xf>
    <xf numFmtId="0" fontId="29" fillId="0" borderId="20" xfId="0" applyFont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184" fontId="23" fillId="0" borderId="17" xfId="0" applyNumberFormat="1" applyFont="1" applyFill="1" applyBorder="1" applyAlignment="1">
      <alignment horizontal="right" vertical="center"/>
    </xf>
    <xf numFmtId="0" fontId="0" fillId="0" borderId="20" xfId="0" applyFill="1" applyBorder="1"/>
    <xf numFmtId="0" fontId="20" fillId="0" borderId="20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/>
    </xf>
    <xf numFmtId="188" fontId="22" fillId="0" borderId="15" xfId="33" applyNumberFormat="1" applyFont="1" applyFill="1" applyBorder="1" applyAlignment="1" applyProtection="1">
      <alignment vertical="center"/>
    </xf>
    <xf numFmtId="188" fontId="22" fillId="0" borderId="0" xfId="33" applyNumberFormat="1" applyFont="1" applyFill="1" applyBorder="1" applyAlignment="1" applyProtection="1">
      <alignment vertical="center"/>
    </xf>
    <xf numFmtId="191" fontId="22" fillId="0" borderId="16" xfId="33" applyNumberFormat="1" applyFont="1" applyFill="1" applyBorder="1" applyAlignment="1" applyProtection="1">
      <alignment vertical="center" shrinkToFit="1"/>
    </xf>
    <xf numFmtId="191" fontId="20" fillId="0" borderId="16" xfId="33" applyNumberFormat="1" applyFont="1" applyFill="1" applyBorder="1" applyAlignment="1" applyProtection="1">
      <alignment vertical="center" shrinkToFit="1"/>
    </xf>
    <xf numFmtId="191" fontId="20" fillId="0" borderId="16" xfId="33" applyNumberFormat="1" applyFont="1" applyFill="1" applyBorder="1" applyAlignment="1" applyProtection="1">
      <alignment vertical="center"/>
    </xf>
    <xf numFmtId="188" fontId="20" fillId="0" borderId="15" xfId="33" applyNumberFormat="1" applyFont="1" applyFill="1" applyBorder="1" applyAlignment="1" applyProtection="1">
      <alignment horizontal="right" vertical="center"/>
    </xf>
    <xf numFmtId="188" fontId="20" fillId="0" borderId="16" xfId="33" applyNumberFormat="1" applyFont="1" applyFill="1" applyBorder="1" applyAlignment="1" applyProtection="1">
      <alignment vertical="center"/>
    </xf>
    <xf numFmtId="0" fontId="28" fillId="0" borderId="15" xfId="0" applyFont="1" applyFill="1" applyBorder="1"/>
    <xf numFmtId="0" fontId="28" fillId="0" borderId="0" xfId="0" applyFont="1" applyFill="1"/>
    <xf numFmtId="0" fontId="0" fillId="0" borderId="17" xfId="0" applyFill="1" applyBorder="1"/>
    <xf numFmtId="0" fontId="0" fillId="0" borderId="18" xfId="0" applyFill="1" applyBorder="1"/>
    <xf numFmtId="0" fontId="0" fillId="0" borderId="17" xfId="0" applyFont="1" applyFill="1" applyBorder="1" applyAlignment="1">
      <alignment horizontal="right" vertical="center" indent="1"/>
    </xf>
    <xf numFmtId="194" fontId="22" fillId="0" borderId="17" xfId="0" applyNumberFormat="1" applyFont="1" applyFill="1" applyBorder="1" applyAlignment="1">
      <alignment horizontal="right" vertical="center" indent="1"/>
    </xf>
    <xf numFmtId="0" fontId="0" fillId="0" borderId="19" xfId="0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 vertical="center"/>
    </xf>
    <xf numFmtId="195" fontId="22" fillId="0" borderId="18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195" fontId="0" fillId="0" borderId="0" xfId="0" applyNumberFormat="1" applyFont="1" applyFill="1" applyBorder="1" applyAlignment="1">
      <alignment horizontal="right" vertical="center"/>
    </xf>
    <xf numFmtId="192" fontId="20" fillId="0" borderId="0" xfId="0" applyNumberFormat="1" applyFont="1" applyFill="1" applyBorder="1" applyAlignment="1">
      <alignment horizontal="right" vertical="center" shrinkToFit="1"/>
    </xf>
    <xf numFmtId="198" fontId="20" fillId="0" borderId="0" xfId="0" applyNumberFormat="1" applyFont="1" applyFill="1" applyBorder="1" applyAlignment="1">
      <alignment horizontal="right" vertical="center"/>
    </xf>
    <xf numFmtId="199" fontId="20" fillId="0" borderId="0" xfId="0" applyNumberFormat="1" applyFont="1" applyFill="1" applyBorder="1" applyAlignment="1">
      <alignment vertical="center" shrinkToFit="1"/>
    </xf>
    <xf numFmtId="0" fontId="0" fillId="0" borderId="0" xfId="0" applyFill="1" applyAlignment="1">
      <alignment vertical="top"/>
    </xf>
    <xf numFmtId="0" fontId="29" fillId="0" borderId="0" xfId="0" applyFont="1" applyFill="1" applyBorder="1" applyAlignment="1">
      <alignment horizontal="justify" vertical="top"/>
    </xf>
    <xf numFmtId="184" fontId="20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right"/>
    </xf>
    <xf numFmtId="192" fontId="20" fillId="0" borderId="0" xfId="0" applyNumberFormat="1" applyFont="1" applyFill="1" applyBorder="1" applyAlignment="1">
      <alignment vertical="top" shrinkToFit="1"/>
    </xf>
    <xf numFmtId="0" fontId="0" fillId="0" borderId="0" xfId="0" applyFill="1" applyBorder="1" applyAlignment="1">
      <alignment vertical="top"/>
    </xf>
    <xf numFmtId="195" fontId="20" fillId="0" borderId="0" xfId="0" applyNumberFormat="1" applyFont="1" applyFill="1" applyBorder="1" applyAlignment="1">
      <alignment horizontal="right" vertical="top"/>
    </xf>
    <xf numFmtId="192" fontId="20" fillId="0" borderId="0" xfId="0" applyNumberFormat="1" applyFont="1" applyFill="1" applyBorder="1" applyAlignment="1">
      <alignment horizontal="center" vertical="top" shrinkToFit="1"/>
    </xf>
    <xf numFmtId="0" fontId="0" fillId="0" borderId="0" xfId="0" applyFont="1" applyFill="1" applyBorder="1" applyAlignment="1"/>
    <xf numFmtId="184" fontId="22" fillId="0" borderId="0" xfId="0" applyNumberFormat="1" applyFont="1" applyFill="1" applyBorder="1" applyAlignment="1">
      <alignment vertical="top"/>
    </xf>
    <xf numFmtId="184" fontId="22" fillId="0" borderId="0" xfId="0" applyNumberFormat="1" applyFont="1" applyFill="1" applyBorder="1" applyAlignment="1"/>
    <xf numFmtId="193" fontId="21" fillId="0" borderId="18" xfId="0" applyNumberFormat="1" applyFont="1" applyFill="1" applyBorder="1" applyAlignment="1">
      <alignment vertical="center"/>
    </xf>
    <xf numFmtId="193" fontId="21" fillId="0" borderId="0" xfId="0" applyNumberFormat="1" applyFont="1" applyFill="1" applyBorder="1" applyAlignment="1">
      <alignment vertical="center"/>
    </xf>
    <xf numFmtId="176" fontId="21" fillId="0" borderId="0" xfId="33" applyNumberFormat="1" applyFont="1" applyFill="1" applyBorder="1" applyAlignment="1" applyProtection="1">
      <alignment vertical="center"/>
    </xf>
    <xf numFmtId="193" fontId="21" fillId="0" borderId="0" xfId="33" applyNumberFormat="1" applyFont="1" applyFill="1" applyBorder="1" applyAlignment="1" applyProtection="1">
      <alignment vertical="center"/>
    </xf>
    <xf numFmtId="188" fontId="21" fillId="0" borderId="0" xfId="33" applyNumberFormat="1" applyFont="1" applyFill="1" applyBorder="1" applyAlignment="1" applyProtection="1">
      <alignment vertical="center"/>
    </xf>
    <xf numFmtId="176" fontId="21" fillId="0" borderId="0" xfId="33" applyNumberFormat="1" applyFont="1" applyFill="1" applyBorder="1" applyAlignment="1" applyProtection="1">
      <alignment vertical="center" shrinkToFit="1"/>
    </xf>
    <xf numFmtId="188" fontId="21" fillId="0" borderId="0" xfId="33" applyNumberFormat="1" applyFont="1" applyFill="1" applyBorder="1" applyAlignment="1" applyProtection="1">
      <alignment vertical="center" shrinkToFit="1"/>
    </xf>
    <xf numFmtId="176" fontId="21" fillId="0" borderId="0" xfId="0" applyNumberFormat="1" applyFont="1" applyFill="1" applyBorder="1" applyAlignment="1">
      <alignment vertical="center"/>
    </xf>
    <xf numFmtId="176" fontId="21" fillId="0" borderId="17" xfId="33" applyNumberFormat="1" applyFont="1" applyFill="1" applyBorder="1" applyAlignment="1" applyProtection="1">
      <alignment vertical="center"/>
    </xf>
    <xf numFmtId="188" fontId="21" fillId="0" borderId="0" xfId="0" applyNumberFormat="1" applyFont="1" applyFill="1" applyBorder="1" applyAlignment="1">
      <alignment horizontal="right" vertical="center"/>
    </xf>
    <xf numFmtId="195" fontId="21" fillId="0" borderId="0" xfId="0" applyNumberFormat="1" applyFont="1" applyFill="1" applyBorder="1" applyAlignment="1">
      <alignment vertical="center"/>
    </xf>
    <xf numFmtId="188" fontId="21" fillId="0" borderId="0" xfId="0" applyNumberFormat="1" applyFont="1" applyFill="1" applyBorder="1" applyAlignment="1">
      <alignment vertical="center"/>
    </xf>
    <xf numFmtId="176" fontId="21" fillId="0" borderId="17" xfId="33" applyNumberFormat="1" applyFont="1" applyFill="1" applyBorder="1" applyAlignment="1" applyProtection="1">
      <alignment horizontal="right" vertical="center"/>
    </xf>
    <xf numFmtId="209" fontId="22" fillId="0" borderId="16" xfId="0" applyNumberFormat="1" applyFont="1" applyFill="1" applyBorder="1" applyAlignment="1">
      <alignment horizontal="right" vertical="center"/>
    </xf>
    <xf numFmtId="197" fontId="20" fillId="0" borderId="0" xfId="0" applyNumberFormat="1" applyFont="1" applyFill="1" applyBorder="1" applyAlignment="1">
      <alignment horizontal="right" vertical="center"/>
    </xf>
    <xf numFmtId="209" fontId="22" fillId="0" borderId="19" xfId="0" applyNumberFormat="1" applyFont="1" applyFill="1" applyBorder="1" applyAlignment="1">
      <alignment horizontal="right" vertical="center"/>
    </xf>
    <xf numFmtId="188" fontId="22" fillId="0" borderId="19" xfId="0" applyNumberFormat="1" applyFont="1" applyFill="1" applyBorder="1" applyAlignment="1">
      <alignment horizontal="right" vertical="center"/>
    </xf>
    <xf numFmtId="176" fontId="22" fillId="0" borderId="18" xfId="0" applyNumberFormat="1" applyFont="1" applyFill="1" applyBorder="1" applyAlignment="1">
      <alignment horizontal="right" vertical="center"/>
    </xf>
    <xf numFmtId="208" fontId="22" fillId="0" borderId="21" xfId="0" applyNumberFormat="1" applyFont="1" applyFill="1" applyBorder="1" applyAlignment="1">
      <alignment vertical="center"/>
    </xf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184" fontId="22" fillId="0" borderId="0" xfId="0" applyNumberFormat="1" applyFont="1" applyFill="1" applyBorder="1" applyAlignment="1">
      <alignment vertical="center"/>
    </xf>
    <xf numFmtId="194" fontId="22" fillId="0" borderId="16" xfId="0" applyNumberFormat="1" applyFont="1" applyFill="1" applyBorder="1" applyAlignment="1">
      <alignment vertical="center"/>
    </xf>
    <xf numFmtId="208" fontId="22" fillId="0" borderId="16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justify" vertical="center" indent="1"/>
    </xf>
    <xf numFmtId="0" fontId="22" fillId="0" borderId="16" xfId="0" applyFont="1" applyFill="1" applyBorder="1" applyAlignment="1">
      <alignment vertical="center"/>
    </xf>
    <xf numFmtId="191" fontId="22" fillId="0" borderId="16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195" fontId="22" fillId="0" borderId="0" xfId="0" applyNumberFormat="1" applyFont="1" applyFill="1" applyBorder="1" applyAlignment="1">
      <alignment horizontal="right" vertical="center"/>
    </xf>
    <xf numFmtId="195" fontId="22" fillId="0" borderId="16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distributed" vertical="center"/>
    </xf>
    <xf numFmtId="0" fontId="29" fillId="0" borderId="16" xfId="0" applyFont="1" applyFill="1" applyBorder="1" applyAlignment="1">
      <alignment horizontal="justify" vertical="center" indent="1"/>
    </xf>
    <xf numFmtId="0" fontId="21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/>
    <xf numFmtId="176" fontId="0" fillId="0" borderId="0" xfId="0" applyNumberFormat="1" applyFont="1" applyFill="1" applyAlignment="1">
      <alignment vertical="center"/>
    </xf>
    <xf numFmtId="183" fontId="0" fillId="0" borderId="0" xfId="0" applyNumberFormat="1" applyFont="1" applyFill="1" applyAlignment="1">
      <alignment vertical="center"/>
    </xf>
    <xf numFmtId="183" fontId="0" fillId="0" borderId="0" xfId="0" applyNumberFormat="1" applyFont="1" applyFill="1"/>
    <xf numFmtId="0" fontId="0" fillId="0" borderId="15" xfId="0" applyFont="1" applyFill="1" applyBorder="1"/>
    <xf numFmtId="0" fontId="21" fillId="0" borderId="0" xfId="0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176" fontId="21" fillId="0" borderId="18" xfId="0" applyNumberFormat="1" applyFont="1" applyFill="1" applyBorder="1" applyAlignment="1">
      <alignment horizontal="center" vertical="center"/>
    </xf>
    <xf numFmtId="183" fontId="21" fillId="0" borderId="18" xfId="0" applyNumberFormat="1" applyFont="1" applyFill="1" applyBorder="1" applyAlignment="1">
      <alignment horizontal="center" vertical="center"/>
    </xf>
    <xf numFmtId="183" fontId="21" fillId="0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distributed" vertical="center"/>
    </xf>
    <xf numFmtId="176" fontId="21" fillId="0" borderId="0" xfId="0" applyNumberFormat="1" applyFont="1" applyFill="1" applyAlignment="1">
      <alignment horizontal="right" vertical="center"/>
    </xf>
    <xf numFmtId="183" fontId="21" fillId="0" borderId="0" xfId="0" applyNumberFormat="1" applyFont="1" applyFill="1" applyBorder="1" applyAlignment="1">
      <alignment horizontal="right" vertical="center" shrinkToFit="1"/>
    </xf>
    <xf numFmtId="188" fontId="21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21" fillId="0" borderId="15" xfId="0" applyFont="1" applyFill="1" applyBorder="1" applyAlignment="1">
      <alignment horizontal="justify" vertical="center"/>
    </xf>
    <xf numFmtId="189" fontId="21" fillId="0" borderId="0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shrinkToFit="1"/>
    </xf>
    <xf numFmtId="190" fontId="21" fillId="0" borderId="0" xfId="0" applyNumberFormat="1" applyFont="1" applyFill="1" applyBorder="1" applyAlignment="1">
      <alignment horizontal="right" vertical="center"/>
    </xf>
    <xf numFmtId="0" fontId="0" fillId="0" borderId="14" xfId="0" applyFont="1" applyFill="1" applyBorder="1"/>
    <xf numFmtId="0" fontId="21" fillId="0" borderId="17" xfId="0" applyFont="1" applyFill="1" applyBorder="1" applyAlignment="1">
      <alignment horizontal="justify" vertical="center" indent="1"/>
    </xf>
    <xf numFmtId="176" fontId="23" fillId="0" borderId="14" xfId="0" applyNumberFormat="1" applyFont="1" applyFill="1" applyBorder="1" applyAlignment="1">
      <alignment horizontal="right" vertical="center"/>
    </xf>
    <xf numFmtId="176" fontId="21" fillId="0" borderId="17" xfId="0" applyNumberFormat="1" applyFont="1" applyFill="1" applyBorder="1" applyAlignment="1">
      <alignment vertical="center"/>
    </xf>
    <xf numFmtId="183" fontId="21" fillId="0" borderId="17" xfId="0" applyNumberFormat="1" applyFont="1" applyFill="1" applyBorder="1" applyAlignment="1">
      <alignment vertical="center"/>
    </xf>
    <xf numFmtId="176" fontId="21" fillId="0" borderId="17" xfId="0" applyNumberFormat="1" applyFont="1" applyFill="1" applyBorder="1" applyAlignment="1">
      <alignment horizontal="center" vertical="center"/>
    </xf>
    <xf numFmtId="183" fontId="21" fillId="0" borderId="17" xfId="0" applyNumberFormat="1" applyFont="1" applyFill="1" applyBorder="1" applyAlignment="1">
      <alignment horizontal="center" vertical="center"/>
    </xf>
    <xf numFmtId="183" fontId="21" fillId="0" borderId="19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/>
    <xf numFmtId="183" fontId="54" fillId="0" borderId="0" xfId="0" applyNumberFormat="1" applyFont="1" applyFill="1" applyAlignment="1">
      <alignment horizontal="right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vertical="center"/>
    </xf>
    <xf numFmtId="183" fontId="21" fillId="0" borderId="16" xfId="0" applyNumberFormat="1" applyFont="1" applyFill="1" applyBorder="1" applyAlignment="1">
      <alignment horizontal="right" vertical="center"/>
    </xf>
    <xf numFmtId="188" fontId="21" fillId="0" borderId="16" xfId="0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0" fillId="0" borderId="12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7" fontId="23" fillId="0" borderId="16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23" fillId="0" borderId="16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2" fontId="23" fillId="0" borderId="16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176" fontId="21" fillId="0" borderId="17" xfId="0" applyNumberFormat="1" applyFont="1" applyFill="1" applyBorder="1" applyAlignment="1">
      <alignment horizontal="right" vertical="center" indent="4"/>
    </xf>
    <xf numFmtId="176" fontId="23" fillId="0" borderId="19" xfId="0" applyNumberFormat="1" applyFont="1" applyFill="1" applyBorder="1" applyAlignment="1">
      <alignment horizontal="right" vertical="center" indent="4"/>
    </xf>
    <xf numFmtId="187" fontId="21" fillId="0" borderId="16" xfId="0" applyNumberFormat="1" applyFont="1" applyFill="1" applyBorder="1" applyAlignment="1">
      <alignment horizontal="right" vertical="center"/>
    </xf>
    <xf numFmtId="180" fontId="21" fillId="0" borderId="0" xfId="0" applyNumberFormat="1" applyFont="1" applyFill="1" applyBorder="1" applyAlignment="1">
      <alignment horizontal="right" vertical="center"/>
    </xf>
    <xf numFmtId="180" fontId="21" fillId="0" borderId="16" xfId="0" applyNumberFormat="1" applyFont="1" applyFill="1" applyBorder="1" applyAlignment="1">
      <alignment horizontal="right" vertical="center"/>
    </xf>
    <xf numFmtId="187" fontId="21" fillId="0" borderId="19" xfId="0" applyNumberFormat="1" applyFont="1" applyFill="1" applyBorder="1" applyAlignment="1">
      <alignment horizontal="right" vertical="center"/>
    </xf>
    <xf numFmtId="187" fontId="20" fillId="0" borderId="16" xfId="0" applyNumberFormat="1" applyFont="1" applyFill="1" applyBorder="1" applyAlignment="1">
      <alignment horizontal="right" vertical="center"/>
    </xf>
    <xf numFmtId="187" fontId="20" fillId="0" borderId="21" xfId="0" applyNumberFormat="1" applyFont="1" applyFill="1" applyBorder="1" applyAlignment="1">
      <alignment horizontal="right" vertical="center"/>
    </xf>
    <xf numFmtId="187" fontId="20" fillId="0" borderId="0" xfId="0" applyNumberFormat="1" applyFont="1" applyFill="1" applyBorder="1" applyAlignment="1">
      <alignment horizontal="right" vertical="center"/>
    </xf>
    <xf numFmtId="176" fontId="21" fillId="0" borderId="19" xfId="0" applyNumberFormat="1" applyFont="1" applyFill="1" applyBorder="1" applyAlignment="1">
      <alignment vertical="center"/>
    </xf>
    <xf numFmtId="0" fontId="23" fillId="0" borderId="21" xfId="0" applyFont="1" applyFill="1" applyBorder="1" applyAlignment="1">
      <alignment horizontal="justify" vertical="center" indent="1"/>
    </xf>
    <xf numFmtId="188" fontId="23" fillId="0" borderId="12" xfId="0" applyNumberFormat="1" applyFont="1" applyFill="1" applyBorder="1" applyAlignment="1">
      <alignment horizontal="right" vertical="center"/>
    </xf>
    <xf numFmtId="191" fontId="23" fillId="0" borderId="18" xfId="0" applyNumberFormat="1" applyFont="1" applyFill="1" applyBorder="1" applyAlignment="1">
      <alignment horizontal="right" vertical="center"/>
    </xf>
    <xf numFmtId="188" fontId="23" fillId="0" borderId="18" xfId="0" applyNumberFormat="1" applyFont="1" applyFill="1" applyBorder="1" applyAlignment="1">
      <alignment horizontal="right" vertical="center"/>
    </xf>
    <xf numFmtId="188" fontId="21" fillId="0" borderId="18" xfId="0" applyNumberFormat="1" applyFont="1" applyFill="1" applyBorder="1" applyAlignment="1">
      <alignment horizontal="right" vertical="center"/>
    </xf>
    <xf numFmtId="191" fontId="21" fillId="0" borderId="18" xfId="0" applyNumberFormat="1" applyFont="1" applyFill="1" applyBorder="1" applyAlignment="1">
      <alignment horizontal="right" vertical="center"/>
    </xf>
    <xf numFmtId="176" fontId="21" fillId="0" borderId="0" xfId="33" applyNumberFormat="1" applyFont="1" applyFill="1" applyBorder="1" applyAlignment="1" applyProtection="1">
      <alignment horizontal="right" vertical="center" shrinkToFit="1"/>
    </xf>
    <xf numFmtId="178" fontId="21" fillId="0" borderId="0" xfId="0" applyNumberFormat="1" applyFont="1" applyFill="1" applyBorder="1" applyAlignment="1">
      <alignment horizontal="right" vertical="center" shrinkToFit="1"/>
    </xf>
    <xf numFmtId="201" fontId="21" fillId="0" borderId="0" xfId="0" applyNumberFormat="1" applyFont="1" applyFill="1" applyBorder="1" applyAlignment="1">
      <alignment horizontal="right" vertical="center" shrinkToFit="1"/>
    </xf>
    <xf numFmtId="178" fontId="21" fillId="0" borderId="0" xfId="0" applyNumberFormat="1" applyFont="1" applyFill="1" applyBorder="1" applyAlignment="1">
      <alignment vertical="center" shrinkToFit="1"/>
    </xf>
    <xf numFmtId="202" fontId="21" fillId="0" borderId="0" xfId="33" applyNumberFormat="1" applyFont="1" applyFill="1" applyBorder="1" applyAlignment="1" applyProtection="1">
      <alignment horizontal="right" vertical="center" shrinkToFit="1"/>
    </xf>
    <xf numFmtId="203" fontId="21" fillId="0" borderId="0" xfId="0" applyNumberFormat="1" applyFont="1" applyFill="1" applyBorder="1" applyAlignment="1">
      <alignment horizontal="right" vertical="center" shrinkToFit="1"/>
    </xf>
    <xf numFmtId="202" fontId="21" fillId="0" borderId="0" xfId="33" applyNumberFormat="1" applyFont="1" applyFill="1" applyBorder="1" applyAlignment="1" applyProtection="1">
      <alignment vertical="center" shrinkToFit="1"/>
    </xf>
    <xf numFmtId="203" fontId="21" fillId="0" borderId="0" xfId="0" applyNumberFormat="1" applyFont="1" applyFill="1" applyBorder="1" applyAlignment="1">
      <alignment vertical="center" shrinkToFit="1"/>
    </xf>
    <xf numFmtId="205" fontId="21" fillId="0" borderId="0" xfId="0" applyNumberFormat="1" applyFont="1" applyFill="1" applyAlignment="1">
      <alignment vertical="center"/>
    </xf>
    <xf numFmtId="206" fontId="21" fillId="0" borderId="0" xfId="33" applyNumberFormat="1" applyFont="1" applyFill="1" applyBorder="1" applyAlignment="1" applyProtection="1">
      <alignment horizontal="right" vertical="center" shrinkToFit="1"/>
    </xf>
    <xf numFmtId="206" fontId="21" fillId="0" borderId="0" xfId="33" applyNumberFormat="1" applyFont="1" applyFill="1" applyBorder="1" applyAlignment="1" applyProtection="1">
      <alignment vertical="center" shrinkToFit="1"/>
    </xf>
    <xf numFmtId="188" fontId="21" fillId="0" borderId="0" xfId="33" applyNumberFormat="1" applyFont="1" applyFill="1" applyBorder="1" applyAlignment="1" applyProtection="1">
      <alignment horizontal="right" vertical="center" shrinkToFit="1"/>
    </xf>
    <xf numFmtId="188" fontId="21" fillId="0" borderId="0" xfId="0" applyNumberFormat="1" applyFont="1" applyFill="1" applyBorder="1" applyAlignment="1">
      <alignment vertical="center" shrinkToFit="1"/>
    </xf>
    <xf numFmtId="188" fontId="21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Border="1" applyAlignment="1">
      <alignment horizontal="right" vertical="center" shrinkToFit="1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76" fontId="21" fillId="0" borderId="18" xfId="33" applyNumberFormat="1" applyFont="1" applyFill="1" applyBorder="1" applyAlignment="1" applyProtection="1">
      <alignment horizontal="right" vertical="center" shrinkToFit="1"/>
    </xf>
    <xf numFmtId="208" fontId="21" fillId="0" borderId="18" xfId="0" applyNumberFormat="1" applyFont="1" applyFill="1" applyBorder="1" applyAlignment="1">
      <alignment horizontal="right" vertical="center" shrinkToFit="1"/>
    </xf>
    <xf numFmtId="195" fontId="21" fillId="0" borderId="18" xfId="0" applyNumberFormat="1" applyFont="1" applyFill="1" applyBorder="1" applyAlignment="1">
      <alignment vertical="center" shrinkToFit="1"/>
    </xf>
    <xf numFmtId="208" fontId="21" fillId="0" borderId="0" xfId="0" applyNumberFormat="1" applyFont="1" applyFill="1" applyBorder="1" applyAlignment="1">
      <alignment horizontal="right" vertical="center" shrinkToFit="1"/>
    </xf>
    <xf numFmtId="0" fontId="21" fillId="0" borderId="16" xfId="0" applyFont="1" applyFill="1" applyBorder="1" applyAlignment="1">
      <alignment vertical="center"/>
    </xf>
    <xf numFmtId="195" fontId="21" fillId="0" borderId="0" xfId="0" applyNumberFormat="1" applyFont="1" applyFill="1" applyBorder="1" applyAlignment="1">
      <alignment vertical="center" shrinkToFit="1"/>
    </xf>
    <xf numFmtId="208" fontId="21" fillId="0" borderId="0" xfId="0" applyNumberFormat="1" applyFont="1" applyFill="1" applyBorder="1" applyAlignment="1">
      <alignment vertical="center" shrinkToFit="1"/>
    </xf>
    <xf numFmtId="0" fontId="21" fillId="0" borderId="15" xfId="0" applyFont="1" applyFill="1" applyBorder="1" applyAlignment="1">
      <alignment horizontal="center" vertical="top" textRotation="255" wrapText="1"/>
    </xf>
    <xf numFmtId="0" fontId="21" fillId="0" borderId="16" xfId="0" applyFont="1" applyFill="1" applyBorder="1" applyAlignment="1">
      <alignment horizontal="justify" vertical="center" indent="1"/>
    </xf>
    <xf numFmtId="0" fontId="56" fillId="0" borderId="0" xfId="0" applyFont="1" applyFill="1" applyAlignment="1">
      <alignment vertical="center"/>
    </xf>
    <xf numFmtId="0" fontId="56" fillId="0" borderId="0" xfId="0" applyFont="1" applyFill="1" applyAlignment="1">
      <alignment horizontal="right" vertical="center"/>
    </xf>
    <xf numFmtId="0" fontId="56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horizontal="right" vertical="center"/>
    </xf>
    <xf numFmtId="0" fontId="57" fillId="0" borderId="0" xfId="0" applyFont="1" applyFill="1" applyAlignment="1">
      <alignment vertical="center"/>
    </xf>
    <xf numFmtId="0" fontId="57" fillId="0" borderId="0" xfId="0" applyFont="1" applyFill="1" applyAlignment="1">
      <alignment horizontal="right" vertical="center"/>
    </xf>
    <xf numFmtId="0" fontId="57" fillId="0" borderId="0" xfId="0" applyFont="1" applyFill="1" applyBorder="1" applyAlignment="1">
      <alignment vertical="center"/>
    </xf>
    <xf numFmtId="191" fontId="58" fillId="0" borderId="18" xfId="0" applyNumberFormat="1" applyFont="1" applyFill="1" applyBorder="1" applyAlignment="1">
      <alignment horizontal="right" vertical="center"/>
    </xf>
    <xf numFmtId="188" fontId="58" fillId="0" borderId="18" xfId="0" applyNumberFormat="1" applyFont="1" applyFill="1" applyBorder="1" applyAlignment="1">
      <alignment horizontal="right" vertical="center"/>
    </xf>
    <xf numFmtId="188" fontId="57" fillId="0" borderId="18" xfId="0" applyNumberFormat="1" applyFont="1" applyFill="1" applyBorder="1" applyAlignment="1">
      <alignment horizontal="right" vertical="center"/>
    </xf>
    <xf numFmtId="191" fontId="57" fillId="0" borderId="18" xfId="0" applyNumberFormat="1" applyFont="1" applyFill="1" applyBorder="1" applyAlignment="1">
      <alignment horizontal="right" vertical="center"/>
    </xf>
    <xf numFmtId="176" fontId="57" fillId="0" borderId="0" xfId="33" applyNumberFormat="1" applyFont="1" applyFill="1" applyBorder="1" applyAlignment="1" applyProtection="1">
      <alignment horizontal="right" vertical="center" shrinkToFit="1"/>
    </xf>
    <xf numFmtId="176" fontId="57" fillId="0" borderId="0" xfId="33" applyNumberFormat="1" applyFont="1" applyFill="1" applyBorder="1" applyAlignment="1" applyProtection="1">
      <alignment vertical="center" shrinkToFit="1"/>
    </xf>
    <xf numFmtId="178" fontId="57" fillId="0" borderId="0" xfId="0" applyNumberFormat="1" applyFont="1" applyFill="1" applyBorder="1" applyAlignment="1">
      <alignment vertical="center" shrinkToFit="1"/>
    </xf>
    <xf numFmtId="178" fontId="57" fillId="0" borderId="0" xfId="0" applyNumberFormat="1" applyFont="1" applyFill="1" applyBorder="1" applyAlignment="1">
      <alignment vertical="center"/>
    </xf>
    <xf numFmtId="176" fontId="58" fillId="0" borderId="0" xfId="33" applyNumberFormat="1" applyFont="1" applyFill="1" applyBorder="1" applyAlignment="1" applyProtection="1">
      <alignment horizontal="right" vertical="center" shrinkToFit="1"/>
    </xf>
    <xf numFmtId="178" fontId="58" fillId="0" borderId="0" xfId="0" applyNumberFormat="1" applyFont="1" applyFill="1" applyBorder="1" applyAlignment="1">
      <alignment vertical="center"/>
    </xf>
    <xf numFmtId="203" fontId="57" fillId="0" borderId="0" xfId="0" applyNumberFormat="1" applyFont="1" applyFill="1" applyBorder="1" applyAlignment="1">
      <alignment horizontal="right" vertical="center" shrinkToFit="1"/>
    </xf>
    <xf numFmtId="202" fontId="57" fillId="0" borderId="0" xfId="33" applyNumberFormat="1" applyFont="1" applyFill="1" applyBorder="1" applyAlignment="1" applyProtection="1">
      <alignment vertical="center" shrinkToFit="1"/>
    </xf>
    <xf numFmtId="203" fontId="57" fillId="0" borderId="0" xfId="0" applyNumberFormat="1" applyFont="1" applyFill="1" applyBorder="1" applyAlignment="1">
      <alignment vertical="center" shrinkToFit="1"/>
    </xf>
    <xf numFmtId="204" fontId="57" fillId="0" borderId="0" xfId="0" applyNumberFormat="1" applyFont="1" applyFill="1" applyBorder="1" applyAlignment="1">
      <alignment vertical="center"/>
    </xf>
    <xf numFmtId="202" fontId="58" fillId="0" borderId="0" xfId="33" applyNumberFormat="1" applyFont="1" applyFill="1" applyBorder="1" applyAlignment="1" applyProtection="1">
      <alignment vertical="center" shrinkToFit="1"/>
    </xf>
    <xf numFmtId="205" fontId="57" fillId="0" borderId="0" xfId="0" applyNumberFormat="1" applyFont="1" applyFill="1" applyAlignment="1">
      <alignment vertical="center"/>
    </xf>
    <xf numFmtId="206" fontId="57" fillId="0" borderId="0" xfId="33" applyNumberFormat="1" applyFont="1" applyFill="1" applyBorder="1" applyAlignment="1" applyProtection="1">
      <alignment vertical="center" shrinkToFit="1"/>
    </xf>
    <xf numFmtId="206" fontId="58" fillId="0" borderId="0" xfId="33" applyNumberFormat="1" applyFont="1" applyFill="1" applyBorder="1" applyAlignment="1" applyProtection="1">
      <alignment vertical="center" shrinkToFit="1"/>
    </xf>
    <xf numFmtId="188" fontId="57" fillId="0" borderId="0" xfId="33" applyNumberFormat="1" applyFont="1" applyFill="1" applyBorder="1" applyAlignment="1" applyProtection="1">
      <alignment vertical="center" shrinkToFit="1"/>
    </xf>
    <xf numFmtId="188" fontId="58" fillId="0" borderId="0" xfId="33" applyNumberFormat="1" applyFont="1" applyFill="1" applyBorder="1" applyAlignment="1" applyProtection="1">
      <alignment vertical="center" shrinkToFit="1"/>
    </xf>
    <xf numFmtId="203" fontId="57" fillId="0" borderId="0" xfId="0" applyNumberFormat="1" applyFont="1" applyFill="1" applyBorder="1" applyAlignment="1">
      <alignment vertical="center"/>
    </xf>
    <xf numFmtId="207" fontId="57" fillId="0" borderId="0" xfId="0" applyNumberFormat="1" applyFont="1" applyFill="1" applyBorder="1" applyAlignment="1">
      <alignment vertical="center" shrinkToFit="1"/>
    </xf>
    <xf numFmtId="188" fontId="57" fillId="0" borderId="0" xfId="0" applyNumberFormat="1" applyFont="1" applyFill="1" applyBorder="1" applyAlignment="1">
      <alignment vertical="center" shrinkToFit="1"/>
    </xf>
    <xf numFmtId="188" fontId="57" fillId="0" borderId="0" xfId="0" applyNumberFormat="1" applyFont="1" applyFill="1" applyBorder="1" applyAlignment="1">
      <alignment vertical="center"/>
    </xf>
    <xf numFmtId="188" fontId="58" fillId="0" borderId="0" xfId="0" applyNumberFormat="1" applyFont="1" applyFill="1" applyBorder="1" applyAlignment="1">
      <alignment vertical="center"/>
    </xf>
    <xf numFmtId="0" fontId="57" fillId="0" borderId="0" xfId="0" applyFont="1" applyFill="1" applyAlignment="1">
      <alignment vertical="center" shrinkToFit="1"/>
    </xf>
    <xf numFmtId="0" fontId="57" fillId="0" borderId="0" xfId="0" applyFont="1" applyFill="1" applyAlignment="1">
      <alignment horizontal="right" vertical="center" shrinkToFit="1"/>
    </xf>
    <xf numFmtId="0" fontId="57" fillId="0" borderId="12" xfId="0" applyFont="1" applyFill="1" applyBorder="1" applyAlignment="1">
      <alignment horizontal="center" vertical="center" shrinkToFit="1"/>
    </xf>
    <xf numFmtId="0" fontId="58" fillId="0" borderId="12" xfId="0" applyFont="1" applyFill="1" applyBorder="1" applyAlignment="1">
      <alignment horizontal="center" vertical="center" shrinkToFit="1"/>
    </xf>
    <xf numFmtId="0" fontId="58" fillId="0" borderId="11" xfId="0" applyFont="1" applyFill="1" applyBorder="1" applyAlignment="1">
      <alignment horizontal="center" vertical="center" shrinkToFit="1"/>
    </xf>
    <xf numFmtId="0" fontId="57" fillId="0" borderId="14" xfId="0" applyFont="1" applyFill="1" applyBorder="1" applyAlignment="1">
      <alignment horizontal="center" vertical="center" shrinkToFit="1"/>
    </xf>
    <xf numFmtId="0" fontId="58" fillId="0" borderId="14" xfId="0" applyFont="1" applyFill="1" applyBorder="1" applyAlignment="1">
      <alignment horizontal="center" vertical="center" shrinkToFit="1"/>
    </xf>
    <xf numFmtId="0" fontId="58" fillId="0" borderId="13" xfId="0" applyFont="1" applyFill="1" applyBorder="1" applyAlignment="1">
      <alignment horizontal="center" vertical="center" shrinkToFit="1"/>
    </xf>
    <xf numFmtId="208" fontId="57" fillId="0" borderId="18" xfId="0" applyNumberFormat="1" applyFont="1" applyFill="1" applyBorder="1" applyAlignment="1">
      <alignment horizontal="right" vertical="center" shrinkToFit="1"/>
    </xf>
    <xf numFmtId="195" fontId="57" fillId="0" borderId="18" xfId="0" applyNumberFormat="1" applyFont="1" applyFill="1" applyBorder="1" applyAlignment="1">
      <alignment vertical="center" shrinkToFit="1"/>
    </xf>
    <xf numFmtId="208" fontId="57" fillId="0" borderId="0" xfId="0" applyNumberFormat="1" applyFont="1" applyFill="1" applyBorder="1" applyAlignment="1">
      <alignment horizontal="right" vertical="center" shrinkToFit="1"/>
    </xf>
    <xf numFmtId="192" fontId="57" fillId="0" borderId="18" xfId="0" applyNumberFormat="1" applyFont="1" applyFill="1" applyBorder="1" applyAlignment="1">
      <alignment horizontal="right" vertical="center" shrinkToFit="1"/>
    </xf>
    <xf numFmtId="195" fontId="58" fillId="0" borderId="18" xfId="0" applyNumberFormat="1" applyFont="1" applyFill="1" applyBorder="1" applyAlignment="1">
      <alignment vertical="center" shrinkToFit="1"/>
    </xf>
    <xf numFmtId="208" fontId="58" fillId="0" borderId="18" xfId="0" applyNumberFormat="1" applyFont="1" applyFill="1" applyBorder="1" applyAlignment="1">
      <alignment horizontal="right" vertical="center" shrinkToFit="1"/>
    </xf>
    <xf numFmtId="195" fontId="57" fillId="0" borderId="0" xfId="0" applyNumberFormat="1" applyFont="1" applyFill="1" applyBorder="1" applyAlignment="1">
      <alignment vertical="center" shrinkToFit="1"/>
    </xf>
    <xf numFmtId="208" fontId="57" fillId="0" borderId="0" xfId="0" applyNumberFormat="1" applyFont="1" applyFill="1" applyBorder="1" applyAlignment="1">
      <alignment vertical="center" shrinkToFit="1"/>
    </xf>
    <xf numFmtId="195" fontId="58" fillId="0" borderId="0" xfId="0" applyNumberFormat="1" applyFont="1" applyFill="1" applyBorder="1" applyAlignment="1">
      <alignment vertical="center" shrinkToFit="1"/>
    </xf>
    <xf numFmtId="0" fontId="57" fillId="0" borderId="0" xfId="0" applyFont="1" applyFill="1" applyBorder="1" applyAlignment="1">
      <alignment vertical="center" shrinkToFit="1"/>
    </xf>
    <xf numFmtId="198" fontId="57" fillId="0" borderId="0" xfId="0" applyNumberFormat="1" applyFont="1" applyFill="1" applyBorder="1" applyAlignment="1">
      <alignment vertical="center" shrinkToFit="1"/>
    </xf>
    <xf numFmtId="208" fontId="58" fillId="0" borderId="0" xfId="0" applyNumberFormat="1" applyFont="1" applyFill="1" applyBorder="1" applyAlignment="1">
      <alignment horizontal="right" vertical="center" shrinkToFit="1"/>
    </xf>
    <xf numFmtId="0" fontId="56" fillId="0" borderId="0" xfId="0" applyFont="1" applyFill="1" applyBorder="1" applyAlignment="1">
      <alignment horizontal="distributed" vertical="center"/>
    </xf>
    <xf numFmtId="203" fontId="56" fillId="0" borderId="0" xfId="0" applyNumberFormat="1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9" fillId="0" borderId="0" xfId="0" applyFont="1" applyFill="1" applyBorder="1"/>
    <xf numFmtId="0" fontId="56" fillId="0" borderId="0" xfId="0" applyFont="1" applyFill="1" applyBorder="1" applyAlignment="1">
      <alignment horizontal="right"/>
    </xf>
    <xf numFmtId="0" fontId="59" fillId="0" borderId="0" xfId="0" applyFont="1" applyFill="1"/>
    <xf numFmtId="0" fontId="59" fillId="0" borderId="0" xfId="0" applyFont="1" applyFill="1" applyAlignment="1">
      <alignment vertical="center"/>
    </xf>
    <xf numFmtId="0" fontId="56" fillId="0" borderId="10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60" fillId="0" borderId="18" xfId="0" applyFont="1" applyFill="1" applyBorder="1" applyAlignment="1">
      <alignment horizontal="center" vertical="center"/>
    </xf>
    <xf numFmtId="188" fontId="56" fillId="0" borderId="0" xfId="0" applyNumberFormat="1" applyFont="1" applyFill="1" applyBorder="1" applyAlignment="1">
      <alignment horizontal="right" vertical="center" shrinkToFit="1"/>
    </xf>
    <xf numFmtId="209" fontId="56" fillId="0" borderId="0" xfId="0" applyNumberFormat="1" applyFont="1" applyFill="1" applyBorder="1" applyAlignment="1">
      <alignment horizontal="right" vertical="center" shrinkToFit="1"/>
    </xf>
    <xf numFmtId="191" fontId="56" fillId="0" borderId="0" xfId="0" applyNumberFormat="1" applyFont="1" applyFill="1" applyBorder="1" applyAlignment="1">
      <alignment horizontal="right" vertical="center" shrinkToFit="1"/>
    </xf>
    <xf numFmtId="188" fontId="60" fillId="0" borderId="0" xfId="0" applyNumberFormat="1" applyFont="1" applyFill="1" applyBorder="1" applyAlignment="1">
      <alignment horizontal="right" vertical="center" shrinkToFit="1"/>
    </xf>
    <xf numFmtId="0" fontId="56" fillId="0" borderId="15" xfId="0" applyFont="1" applyFill="1" applyBorder="1" applyAlignment="1">
      <alignment horizontal="distributed" vertical="center"/>
    </xf>
    <xf numFmtId="0" fontId="56" fillId="0" borderId="16" xfId="0" applyFont="1" applyFill="1" applyBorder="1" applyAlignment="1">
      <alignment horizontal="distributed" vertical="center" indent="1"/>
    </xf>
    <xf numFmtId="0" fontId="56" fillId="0" borderId="14" xfId="0" applyFont="1" applyFill="1" applyBorder="1" applyAlignment="1">
      <alignment horizontal="distributed" vertical="center"/>
    </xf>
    <xf numFmtId="0" fontId="56" fillId="0" borderId="17" xfId="0" applyFont="1" applyFill="1" applyBorder="1" applyAlignment="1">
      <alignment horizontal="distributed" vertical="center" indent="1"/>
    </xf>
    <xf numFmtId="0" fontId="56" fillId="0" borderId="19" xfId="0" applyFont="1" applyFill="1" applyBorder="1" applyAlignment="1">
      <alignment horizontal="distributed" vertical="center" indent="1"/>
    </xf>
    <xf numFmtId="0" fontId="56" fillId="0" borderId="12" xfId="0" applyFont="1" applyFill="1" applyBorder="1" applyAlignment="1">
      <alignment horizontal="distributed" vertical="center"/>
    </xf>
    <xf numFmtId="0" fontId="56" fillId="0" borderId="18" xfId="0" applyFont="1" applyFill="1" applyBorder="1" applyAlignment="1">
      <alignment horizontal="distributed" vertical="center"/>
    </xf>
    <xf numFmtId="0" fontId="56" fillId="0" borderId="21" xfId="0" applyFont="1" applyFill="1" applyBorder="1" applyAlignment="1">
      <alignment horizontal="distributed" vertical="center"/>
    </xf>
    <xf numFmtId="0" fontId="56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56" fillId="0" borderId="15" xfId="0" applyFont="1" applyFill="1" applyBorder="1" applyAlignment="1">
      <alignment horizontal="distributed" vertical="center" textRotation="255"/>
    </xf>
    <xf numFmtId="0" fontId="56" fillId="0" borderId="14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horizontal="justify" vertical="center" indent="1"/>
    </xf>
    <xf numFmtId="188" fontId="56" fillId="0" borderId="15" xfId="0" applyNumberFormat="1" applyFont="1" applyFill="1" applyBorder="1" applyAlignment="1">
      <alignment horizontal="right" vertical="center" shrinkToFit="1"/>
    </xf>
    <xf numFmtId="0" fontId="61" fillId="0" borderId="0" xfId="0" applyFont="1" applyFill="1" applyBorder="1"/>
    <xf numFmtId="184" fontId="56" fillId="0" borderId="0" xfId="0" applyNumberFormat="1" applyFont="1" applyFill="1" applyBorder="1" applyAlignment="1">
      <alignment horizontal="right" vertical="center"/>
    </xf>
    <xf numFmtId="198" fontId="56" fillId="0" borderId="0" xfId="0" applyNumberFormat="1" applyFont="1" applyFill="1" applyBorder="1" applyAlignment="1">
      <alignment horizontal="right" vertical="center" shrinkToFit="1"/>
    </xf>
    <xf numFmtId="0" fontId="56" fillId="0" borderId="15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justify" vertical="center" indent="1"/>
    </xf>
    <xf numFmtId="195" fontId="56" fillId="0" borderId="0" xfId="0" applyNumberFormat="1" applyFont="1" applyFill="1" applyBorder="1" applyAlignment="1">
      <alignment horizontal="right" vertical="center" shrinkToFit="1"/>
    </xf>
    <xf numFmtId="195" fontId="60" fillId="0" borderId="0" xfId="0" applyNumberFormat="1" applyFont="1" applyFill="1" applyBorder="1" applyAlignment="1">
      <alignment horizontal="right" vertical="center" shrinkToFit="1"/>
    </xf>
    <xf numFmtId="0" fontId="56" fillId="0" borderId="17" xfId="0" applyFont="1" applyFill="1" applyBorder="1" applyAlignment="1">
      <alignment horizontal="justify" vertical="center"/>
    </xf>
    <xf numFmtId="209" fontId="60" fillId="0" borderId="0" xfId="0" applyNumberFormat="1" applyFont="1" applyFill="1" applyBorder="1" applyAlignment="1">
      <alignment horizontal="right" vertical="center" shrinkToFit="1"/>
    </xf>
    <xf numFmtId="0" fontId="56" fillId="0" borderId="0" xfId="0" applyFont="1" applyFill="1" applyBorder="1" applyAlignment="1">
      <alignment horizontal="justify" vertical="center"/>
    </xf>
    <xf numFmtId="0" fontId="59" fillId="0" borderId="0" xfId="0" applyFont="1" applyFill="1" applyBorder="1" applyAlignment="1"/>
    <xf numFmtId="0" fontId="56" fillId="0" borderId="17" xfId="0" applyFont="1" applyFill="1" applyBorder="1" applyAlignment="1">
      <alignment horizontal="justify" vertical="center" indent="1"/>
    </xf>
    <xf numFmtId="0" fontId="56" fillId="0" borderId="18" xfId="0" applyFont="1" applyFill="1" applyBorder="1" applyAlignment="1">
      <alignment vertical="center"/>
    </xf>
    <xf numFmtId="0" fontId="56" fillId="0" borderId="16" xfId="0" applyFont="1" applyFill="1" applyBorder="1" applyAlignment="1">
      <alignment vertical="center"/>
    </xf>
    <xf numFmtId="211" fontId="56" fillId="0" borderId="0" xfId="0" applyNumberFormat="1" applyFont="1" applyFill="1" applyBorder="1" applyAlignment="1">
      <alignment horizontal="right" vertical="center" shrinkToFit="1"/>
    </xf>
    <xf numFmtId="177" fontId="56" fillId="0" borderId="0" xfId="0" applyNumberFormat="1" applyFont="1" applyFill="1" applyBorder="1" applyAlignment="1">
      <alignment horizontal="right" vertical="center" shrinkToFit="1"/>
    </xf>
    <xf numFmtId="177" fontId="60" fillId="0" borderId="0" xfId="0" applyNumberFormat="1" applyFont="1" applyFill="1" applyBorder="1" applyAlignment="1">
      <alignment horizontal="right" vertical="center" shrinkToFit="1"/>
    </xf>
    <xf numFmtId="0" fontId="59" fillId="0" borderId="0" xfId="0" applyFont="1" applyFill="1" applyAlignment="1"/>
    <xf numFmtId="0" fontId="20" fillId="0" borderId="0" xfId="0" applyFont="1" applyAlignment="1">
      <alignment horizontal="left"/>
    </xf>
    <xf numFmtId="208" fontId="20" fillId="0" borderId="10" xfId="0" applyNumberFormat="1" applyFont="1" applyBorder="1" applyAlignment="1">
      <alignment horizontal="righ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10" fontId="22" fillId="0" borderId="0" xfId="0" applyNumberFormat="1" applyFont="1" applyBorder="1" applyAlignment="1"/>
    <xf numFmtId="10" fontId="20" fillId="0" borderId="0" xfId="0" applyNumberFormat="1" applyFont="1" applyBorder="1"/>
    <xf numFmtId="217" fontId="20" fillId="0" borderId="10" xfId="0" applyNumberFormat="1" applyFont="1" applyBorder="1"/>
    <xf numFmtId="218" fontId="20" fillId="0" borderId="10" xfId="0" applyNumberFormat="1" applyFont="1" applyBorder="1"/>
    <xf numFmtId="0" fontId="57" fillId="0" borderId="10" xfId="0" applyFont="1" applyFill="1" applyBorder="1" applyAlignment="1">
      <alignment horizontal="center" vertical="center"/>
    </xf>
    <xf numFmtId="183" fontId="23" fillId="0" borderId="12" xfId="0" applyNumberFormat="1" applyFont="1" applyFill="1" applyBorder="1" applyAlignment="1">
      <alignment horizontal="center" vertical="center"/>
    </xf>
    <xf numFmtId="183" fontId="23" fillId="0" borderId="14" xfId="0" applyNumberFormat="1" applyFont="1" applyFill="1" applyBorder="1" applyAlignment="1">
      <alignment horizontal="center" vertical="center"/>
    </xf>
    <xf numFmtId="176" fontId="23" fillId="0" borderId="18" xfId="0" applyNumberFormat="1" applyFont="1" applyFill="1" applyBorder="1" applyAlignment="1">
      <alignment horizontal="center" vertical="center"/>
    </xf>
    <xf numFmtId="183" fontId="23" fillId="0" borderId="18" xfId="0" applyNumberFormat="1" applyFont="1" applyFill="1" applyBorder="1" applyAlignment="1">
      <alignment horizontal="center" vertical="center"/>
    </xf>
    <xf numFmtId="183" fontId="23" fillId="0" borderId="21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right" vertical="center"/>
    </xf>
    <xf numFmtId="183" fontId="23" fillId="0" borderId="0" xfId="0" applyNumberFormat="1" applyFont="1" applyFill="1" applyBorder="1" applyAlignment="1">
      <alignment horizontal="right" vertical="center"/>
    </xf>
    <xf numFmtId="183" fontId="23" fillId="0" borderId="16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Alignment="1">
      <alignment horizontal="right" vertical="center"/>
    </xf>
    <xf numFmtId="188" fontId="23" fillId="0" borderId="0" xfId="0" applyNumberFormat="1" applyFont="1" applyFill="1" applyAlignment="1">
      <alignment horizontal="right" vertical="center"/>
    </xf>
    <xf numFmtId="188" fontId="23" fillId="0" borderId="0" xfId="0" applyNumberFormat="1" applyFont="1" applyFill="1" applyBorder="1" applyAlignment="1">
      <alignment horizontal="right" vertical="center"/>
    </xf>
    <xf numFmtId="188" fontId="23" fillId="0" borderId="16" xfId="0" applyNumberFormat="1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horizontal="center" vertical="center"/>
    </xf>
    <xf numFmtId="176" fontId="21" fillId="0" borderId="15" xfId="0" applyNumberFormat="1" applyFont="1" applyFill="1" applyBorder="1" applyAlignment="1">
      <alignment horizontal="right" vertical="center"/>
    </xf>
    <xf numFmtId="188" fontId="22" fillId="0" borderId="0" xfId="33" applyNumberFormat="1" applyFont="1" applyFill="1" applyBorder="1" applyAlignment="1" applyProtection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distributed" vertical="center"/>
    </xf>
    <xf numFmtId="178" fontId="22" fillId="0" borderId="30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distributed" vertical="center" indent="1"/>
    </xf>
    <xf numFmtId="0" fontId="20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183" fontId="22" fillId="0" borderId="30" xfId="0" applyNumberFormat="1" applyFont="1" applyFill="1" applyBorder="1" applyAlignment="1">
      <alignment horizontal="right" vertical="center"/>
    </xf>
    <xf numFmtId="178" fontId="20" fillId="0" borderId="31" xfId="0" applyNumberFormat="1" applyFont="1" applyFill="1" applyBorder="1" applyAlignment="1">
      <alignment horizontal="right" vertical="center" shrinkToFit="1"/>
    </xf>
    <xf numFmtId="176" fontId="22" fillId="0" borderId="31" xfId="33" applyNumberFormat="1" applyFont="1" applyFill="1" applyBorder="1" applyAlignment="1" applyProtection="1">
      <alignment horizontal="right" vertical="center"/>
    </xf>
    <xf numFmtId="0" fontId="57" fillId="0" borderId="0" xfId="0" applyFont="1" applyFill="1" applyBorder="1" applyAlignment="1">
      <alignment horizontal="right" vertical="center"/>
    </xf>
    <xf numFmtId="191" fontId="58" fillId="0" borderId="33" xfId="0" applyNumberFormat="1" applyFont="1" applyFill="1" applyBorder="1" applyAlignment="1">
      <alignment horizontal="right" vertical="center"/>
    </xf>
    <xf numFmtId="178" fontId="58" fillId="0" borderId="30" xfId="0" applyNumberFormat="1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204" fontId="58" fillId="0" borderId="30" xfId="0" applyNumberFormat="1" applyFont="1" applyFill="1" applyBorder="1" applyAlignment="1">
      <alignment vertical="center"/>
    </xf>
    <xf numFmtId="203" fontId="58" fillId="0" borderId="30" xfId="0" applyNumberFormat="1" applyFont="1" applyFill="1" applyBorder="1" applyAlignment="1">
      <alignment vertical="center"/>
    </xf>
    <xf numFmtId="188" fontId="58" fillId="0" borderId="30" xfId="0" applyNumberFormat="1" applyFont="1" applyFill="1" applyBorder="1" applyAlignment="1">
      <alignment vertical="center"/>
    </xf>
    <xf numFmtId="0" fontId="21" fillId="0" borderId="34" xfId="0" applyFont="1" applyFill="1" applyBorder="1" applyAlignment="1">
      <alignment horizontal="justify" vertical="center"/>
    </xf>
    <xf numFmtId="0" fontId="21" fillId="0" borderId="31" xfId="0" applyFont="1" applyFill="1" applyBorder="1" applyAlignment="1">
      <alignment horizontal="justify" vertical="center"/>
    </xf>
    <xf numFmtId="0" fontId="21" fillId="0" borderId="35" xfId="0" applyFont="1" applyFill="1" applyBorder="1" applyAlignment="1">
      <alignment horizontal="justify" vertical="center"/>
    </xf>
    <xf numFmtId="191" fontId="21" fillId="0" borderId="31" xfId="0" applyNumberFormat="1" applyFont="1" applyFill="1" applyBorder="1" applyAlignment="1">
      <alignment horizontal="right" vertical="center"/>
    </xf>
    <xf numFmtId="191" fontId="57" fillId="0" borderId="31" xfId="0" applyNumberFormat="1" applyFont="1" applyFill="1" applyBorder="1" applyAlignment="1">
      <alignment horizontal="right" vertical="center" shrinkToFit="1"/>
    </xf>
    <xf numFmtId="179" fontId="57" fillId="0" borderId="31" xfId="0" applyNumberFormat="1" applyFont="1" applyFill="1" applyBorder="1" applyAlignment="1">
      <alignment horizontal="right" vertical="center" shrinkToFit="1"/>
    </xf>
    <xf numFmtId="191" fontId="57" fillId="0" borderId="36" xfId="0" applyNumberFormat="1" applyFont="1" applyFill="1" applyBorder="1" applyAlignment="1">
      <alignment horizontal="right" vertical="center" shrinkToFit="1"/>
    </xf>
    <xf numFmtId="0" fontId="25" fillId="0" borderId="13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/>
    </xf>
    <xf numFmtId="0" fontId="58" fillId="0" borderId="37" xfId="0" applyFont="1" applyFill="1" applyBorder="1" applyAlignment="1">
      <alignment horizontal="center" vertical="center" shrinkToFit="1"/>
    </xf>
    <xf numFmtId="0" fontId="58" fillId="0" borderId="38" xfId="0" applyFont="1" applyFill="1" applyBorder="1" applyAlignment="1">
      <alignment horizontal="center" vertical="center" shrinkToFit="1"/>
    </xf>
    <xf numFmtId="192" fontId="58" fillId="0" borderId="33" xfId="0" applyNumberFormat="1" applyFont="1" applyFill="1" applyBorder="1" applyAlignment="1">
      <alignment horizontal="right" vertical="center" shrinkToFit="1"/>
    </xf>
    <xf numFmtId="0" fontId="58" fillId="0" borderId="30" xfId="0" applyFont="1" applyFill="1" applyBorder="1" applyAlignment="1">
      <alignment vertical="center" shrinkToFit="1"/>
    </xf>
    <xf numFmtId="198" fontId="58" fillId="0" borderId="30" xfId="0" applyNumberFormat="1" applyFont="1" applyFill="1" applyBorder="1" applyAlignment="1">
      <alignment vertical="center" shrinkToFit="1"/>
    </xf>
    <xf numFmtId="178" fontId="58" fillId="0" borderId="30" xfId="0" applyNumberFormat="1" applyFont="1" applyFill="1" applyBorder="1" applyAlignment="1">
      <alignment vertical="center" shrinkToFit="1"/>
    </xf>
    <xf numFmtId="0" fontId="21" fillId="0" borderId="3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31" xfId="0" applyFont="1" applyFill="1" applyBorder="1" applyAlignment="1">
      <alignment horizontal="justify" vertical="center" indent="1"/>
    </xf>
    <xf numFmtId="0" fontId="21" fillId="0" borderId="35" xfId="0" applyFont="1" applyFill="1" applyBorder="1" applyAlignment="1">
      <alignment horizontal="justify" vertical="center" indent="1"/>
    </xf>
    <xf numFmtId="195" fontId="21" fillId="0" borderId="31" xfId="0" applyNumberFormat="1" applyFont="1" applyFill="1" applyBorder="1" applyAlignment="1">
      <alignment vertical="center"/>
    </xf>
    <xf numFmtId="192" fontId="21" fillId="0" borderId="31" xfId="0" applyNumberFormat="1" applyFont="1" applyFill="1" applyBorder="1" applyAlignment="1">
      <alignment horizontal="right" vertical="center"/>
    </xf>
    <xf numFmtId="195" fontId="57" fillId="0" borderId="31" xfId="0" applyNumberFormat="1" applyFont="1" applyFill="1" applyBorder="1" applyAlignment="1">
      <alignment vertical="center"/>
    </xf>
    <xf numFmtId="192" fontId="57" fillId="0" borderId="31" xfId="0" applyNumberFormat="1" applyFont="1" applyFill="1" applyBorder="1" applyAlignment="1">
      <alignment horizontal="right" vertical="center"/>
    </xf>
    <xf numFmtId="192" fontId="57" fillId="0" borderId="36" xfId="0" applyNumberFormat="1" applyFont="1" applyFill="1" applyBorder="1" applyAlignment="1">
      <alignment horizontal="right" vertical="center"/>
    </xf>
    <xf numFmtId="191" fontId="23" fillId="0" borderId="33" xfId="0" applyNumberFormat="1" applyFont="1" applyFill="1" applyBorder="1" applyAlignment="1">
      <alignment horizontal="right" vertical="center"/>
    </xf>
    <xf numFmtId="0" fontId="57" fillId="0" borderId="11" xfId="0" applyFont="1" applyFill="1" applyBorder="1" applyAlignment="1">
      <alignment horizontal="center" vertical="center" shrinkToFit="1"/>
    </xf>
    <xf numFmtId="0" fontId="57" fillId="0" borderId="13" xfId="0" applyFont="1" applyFill="1" applyBorder="1" applyAlignment="1">
      <alignment horizontal="center" vertical="center" shrinkToFit="1"/>
    </xf>
    <xf numFmtId="0" fontId="60" fillId="0" borderId="40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horizontal="center" vertical="center"/>
    </xf>
    <xf numFmtId="191" fontId="60" fillId="0" borderId="30" xfId="0" applyNumberFormat="1" applyFont="1" applyFill="1" applyBorder="1" applyAlignment="1">
      <alignment horizontal="right" vertical="center" shrinkToFit="1"/>
    </xf>
    <xf numFmtId="188" fontId="60" fillId="0" borderId="30" xfId="0" applyNumberFormat="1" applyFont="1" applyFill="1" applyBorder="1" applyAlignment="1">
      <alignment horizontal="right" vertical="center" shrinkToFit="1"/>
    </xf>
    <xf numFmtId="0" fontId="61" fillId="0" borderId="30" xfId="0" applyFont="1" applyFill="1" applyBorder="1"/>
    <xf numFmtId="0" fontId="56" fillId="0" borderId="41" xfId="0" applyFont="1" applyFill="1" applyBorder="1" applyAlignment="1">
      <alignment horizontal="center" vertical="center"/>
    </xf>
    <xf numFmtId="0" fontId="56" fillId="0" borderId="28" xfId="0" applyFont="1" applyFill="1" applyBorder="1" applyAlignment="1">
      <alignment horizontal="center" vertical="center"/>
    </xf>
    <xf numFmtId="0" fontId="59" fillId="0" borderId="34" xfId="0" applyFont="1" applyFill="1" applyBorder="1"/>
    <xf numFmtId="0" fontId="59" fillId="0" borderId="39" xfId="0" applyFont="1" applyFill="1" applyBorder="1"/>
    <xf numFmtId="0" fontId="56" fillId="0" borderId="31" xfId="0" applyFont="1" applyFill="1" applyBorder="1" applyAlignment="1">
      <alignment horizontal="distributed" vertical="center"/>
    </xf>
    <xf numFmtId="0" fontId="56" fillId="0" borderId="35" xfId="0" applyFont="1" applyFill="1" applyBorder="1" applyAlignment="1">
      <alignment horizontal="justify" vertical="center" indent="1"/>
    </xf>
    <xf numFmtId="184" fontId="56" fillId="0" borderId="31" xfId="0" applyNumberFormat="1" applyFont="1" applyFill="1" applyBorder="1" applyAlignment="1">
      <alignment horizontal="right" vertical="center"/>
    </xf>
    <xf numFmtId="195" fontId="56" fillId="0" borderId="31" xfId="0" applyNumberFormat="1" applyFont="1" applyFill="1" applyBorder="1" applyAlignment="1">
      <alignment horizontal="right" vertical="center"/>
    </xf>
    <xf numFmtId="49" fontId="56" fillId="0" borderId="31" xfId="0" applyNumberFormat="1" applyFont="1" applyFill="1" applyBorder="1" applyAlignment="1">
      <alignment vertical="center"/>
    </xf>
    <xf numFmtId="0" fontId="61" fillId="0" borderId="31" xfId="0" applyFont="1" applyFill="1" applyBorder="1"/>
    <xf numFmtId="195" fontId="60" fillId="0" borderId="31" xfId="0" applyNumberFormat="1" applyFont="1" applyFill="1" applyBorder="1" applyAlignment="1">
      <alignment horizontal="right" vertical="center"/>
    </xf>
    <xf numFmtId="49" fontId="60" fillId="0" borderId="36" xfId="0" applyNumberFormat="1" applyFont="1" applyFill="1" applyBorder="1" applyAlignment="1">
      <alignment vertical="center"/>
    </xf>
    <xf numFmtId="210" fontId="60" fillId="0" borderId="30" xfId="0" applyNumberFormat="1" applyFont="1" applyFill="1" applyBorder="1" applyAlignment="1">
      <alignment horizontal="right" vertical="center" shrinkToFit="1"/>
    </xf>
    <xf numFmtId="209" fontId="60" fillId="0" borderId="30" xfId="0" applyNumberFormat="1" applyFont="1" applyFill="1" applyBorder="1" applyAlignment="1">
      <alignment horizontal="right" vertical="center" shrinkToFit="1"/>
    </xf>
    <xf numFmtId="0" fontId="56" fillId="0" borderId="41" xfId="0" applyFont="1" applyFill="1" applyBorder="1" applyAlignment="1">
      <alignment vertical="center"/>
    </xf>
    <xf numFmtId="0" fontId="56" fillId="0" borderId="34" xfId="0" applyFont="1" applyFill="1" applyBorder="1" applyAlignment="1">
      <alignment vertical="center"/>
    </xf>
    <xf numFmtId="0" fontId="56" fillId="0" borderId="31" xfId="0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188" fontId="56" fillId="0" borderId="39" xfId="0" applyNumberFormat="1" applyFont="1" applyFill="1" applyBorder="1" applyAlignment="1">
      <alignment horizontal="right" vertical="center" shrinkToFit="1"/>
    </xf>
    <xf numFmtId="188" fontId="56" fillId="0" borderId="31" xfId="0" applyNumberFormat="1" applyFont="1" applyFill="1" applyBorder="1" applyAlignment="1">
      <alignment horizontal="right" vertical="center" shrinkToFit="1"/>
    </xf>
    <xf numFmtId="209" fontId="56" fillId="0" borderId="31" xfId="0" applyNumberFormat="1" applyFont="1" applyFill="1" applyBorder="1" applyAlignment="1">
      <alignment horizontal="right" vertical="center" shrinkToFit="1"/>
    </xf>
    <xf numFmtId="188" fontId="60" fillId="0" borderId="31" xfId="0" applyNumberFormat="1" applyFont="1" applyFill="1" applyBorder="1" applyAlignment="1">
      <alignment horizontal="right" vertical="center" shrinkToFit="1"/>
    </xf>
    <xf numFmtId="188" fontId="60" fillId="0" borderId="36" xfId="0" applyNumberFormat="1" applyFont="1" applyFill="1" applyBorder="1" applyAlignment="1">
      <alignment horizontal="right" vertical="center" shrinkToFit="1"/>
    </xf>
    <xf numFmtId="0" fontId="20" fillId="0" borderId="1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183" fontId="21" fillId="0" borderId="57" xfId="0" applyNumberFormat="1" applyFont="1" applyFill="1" applyBorder="1" applyAlignment="1">
      <alignment horizontal="center" vertical="center"/>
    </xf>
    <xf numFmtId="183" fontId="21" fillId="0" borderId="58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distributed" vertical="center"/>
    </xf>
    <xf numFmtId="0" fontId="21" fillId="0" borderId="1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83" fontId="21" fillId="0" borderId="10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 shrinkToFit="1"/>
    </xf>
    <xf numFmtId="0" fontId="20" fillId="0" borderId="1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176" fontId="21" fillId="0" borderId="23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/>
    </xf>
    <xf numFmtId="0" fontId="23" fillId="0" borderId="15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183" fontId="21" fillId="0" borderId="20" xfId="0" applyNumberFormat="1" applyFont="1" applyFill="1" applyBorder="1" applyAlignment="1">
      <alignment horizontal="center" vertical="center"/>
    </xf>
    <xf numFmtId="183" fontId="21" fillId="0" borderId="59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183" fontId="23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0" fontId="30" fillId="0" borderId="17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distributed" vertical="center"/>
    </xf>
    <xf numFmtId="188" fontId="20" fillId="0" borderId="0" xfId="33" applyNumberFormat="1" applyFont="1" applyFill="1" applyBorder="1" applyAlignment="1" applyProtection="1">
      <alignment horizontal="center" vertical="center"/>
    </xf>
    <xf numFmtId="188" fontId="20" fillId="0" borderId="15" xfId="33" applyNumberFormat="1" applyFont="1" applyFill="1" applyBorder="1" applyAlignment="1" applyProtection="1">
      <alignment horizontal="center" vertical="center"/>
    </xf>
    <xf numFmtId="191" fontId="20" fillId="0" borderId="16" xfId="33" applyNumberFormat="1" applyFont="1" applyFill="1" applyBorder="1" applyAlignment="1" applyProtection="1">
      <alignment horizontal="center" vertical="center" shrinkToFit="1"/>
    </xf>
    <xf numFmtId="0" fontId="20" fillId="0" borderId="42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vertical="center"/>
    </xf>
    <xf numFmtId="176" fontId="22" fillId="0" borderId="16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shrinkToFit="1"/>
    </xf>
    <xf numFmtId="0" fontId="60" fillId="0" borderId="10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distributed" vertical="center" justifyLastLine="1"/>
    </xf>
    <xf numFmtId="0" fontId="20" fillId="0" borderId="47" xfId="0" applyFont="1" applyFill="1" applyBorder="1" applyAlignment="1">
      <alignment horizontal="distributed" vertical="center" justifyLastLine="1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47" xfId="0" applyFont="1" applyFill="1" applyBorder="1" applyAlignment="1">
      <alignment horizontal="center" vertical="center"/>
    </xf>
    <xf numFmtId="0" fontId="60" fillId="0" borderId="47" xfId="0" applyFont="1" applyFill="1" applyBorder="1" applyAlignment="1">
      <alignment horizontal="center" vertical="center"/>
    </xf>
    <xf numFmtId="0" fontId="60" fillId="0" borderId="48" xfId="0" applyFont="1" applyFill="1" applyBorder="1" applyAlignment="1">
      <alignment horizontal="center" vertical="center"/>
    </xf>
    <xf numFmtId="196" fontId="20" fillId="0" borderId="18" xfId="33" applyNumberFormat="1" applyFont="1" applyFill="1" applyBorder="1" applyAlignment="1" applyProtection="1">
      <alignment vertical="center"/>
    </xf>
    <xf numFmtId="196" fontId="22" fillId="0" borderId="21" xfId="33" applyNumberFormat="1" applyFont="1" applyFill="1" applyBorder="1" applyAlignment="1" applyProtection="1">
      <alignment horizontal="right" vertical="center"/>
    </xf>
    <xf numFmtId="196" fontId="22" fillId="0" borderId="33" xfId="33" applyNumberFormat="1" applyFont="1" applyFill="1" applyBorder="1" applyAlignment="1" applyProtection="1">
      <alignment horizontal="right" vertical="center"/>
    </xf>
    <xf numFmtId="0" fontId="20" fillId="0" borderId="49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195" fontId="20" fillId="0" borderId="18" xfId="0" applyNumberFormat="1" applyFont="1" applyFill="1" applyBorder="1" applyAlignment="1">
      <alignment horizontal="right" vertical="center"/>
    </xf>
    <xf numFmtId="195" fontId="20" fillId="0" borderId="18" xfId="33" applyNumberFormat="1" applyFont="1" applyFill="1" applyBorder="1" applyAlignment="1" applyProtection="1">
      <alignment horizontal="right" vertical="center"/>
    </xf>
    <xf numFmtId="195" fontId="20" fillId="0" borderId="0" xfId="0" applyNumberFormat="1" applyFont="1" applyFill="1" applyBorder="1" applyAlignment="1">
      <alignment vertical="center"/>
    </xf>
    <xf numFmtId="195" fontId="20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Fill="1" applyBorder="1" applyAlignment="1">
      <alignment horizontal="center" vertical="center" shrinkToFit="1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195" fontId="20" fillId="0" borderId="0" xfId="33" applyNumberFormat="1" applyFont="1" applyFill="1" applyBorder="1" applyAlignment="1" applyProtection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76" fontId="22" fillId="0" borderId="16" xfId="33" applyNumberFormat="1" applyFont="1" applyFill="1" applyBorder="1" applyAlignment="1" applyProtection="1">
      <alignment horizontal="right" vertical="center"/>
    </xf>
    <xf numFmtId="176" fontId="22" fillId="0" borderId="30" xfId="33" applyNumberFormat="1" applyFont="1" applyFill="1" applyBorder="1" applyAlignment="1" applyProtection="1">
      <alignment horizontal="right" vertical="center"/>
    </xf>
    <xf numFmtId="0" fontId="20" fillId="0" borderId="49" xfId="0" applyFont="1" applyFill="1" applyBorder="1" applyAlignment="1">
      <alignment horizontal="center" vertical="distributed" textRotation="255" wrapText="1" justifyLastLine="1"/>
    </xf>
    <xf numFmtId="195" fontId="20" fillId="0" borderId="0" xfId="0" applyNumberFormat="1" applyFont="1" applyFill="1" applyBorder="1" applyAlignment="1">
      <alignment horizontal="right" vertical="center"/>
    </xf>
    <xf numFmtId="0" fontId="20" fillId="0" borderId="51" xfId="0" applyFont="1" applyFill="1" applyBorder="1" applyAlignment="1">
      <alignment horizontal="center" vertical="center" shrinkToFit="1"/>
    </xf>
    <xf numFmtId="195" fontId="20" fillId="0" borderId="31" xfId="0" applyNumberFormat="1" applyFont="1" applyFill="1" applyBorder="1" applyAlignment="1">
      <alignment vertical="center"/>
    </xf>
    <xf numFmtId="195" fontId="20" fillId="0" borderId="31" xfId="0" applyNumberFormat="1" applyFont="1" applyFill="1" applyBorder="1" applyAlignment="1">
      <alignment horizontal="right" vertical="center"/>
    </xf>
    <xf numFmtId="196" fontId="20" fillId="0" borderId="0" xfId="33" applyNumberFormat="1" applyFont="1" applyFill="1" applyBorder="1" applyAlignment="1" applyProtection="1">
      <alignment vertical="center"/>
    </xf>
    <xf numFmtId="196" fontId="22" fillId="0" borderId="16" xfId="33" applyNumberFormat="1" applyFont="1" applyFill="1" applyBorder="1" applyAlignment="1" applyProtection="1">
      <alignment horizontal="right" vertical="center"/>
    </xf>
    <xf numFmtId="196" fontId="22" fillId="0" borderId="30" xfId="3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176" fontId="20" fillId="0" borderId="3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176" fontId="22" fillId="0" borderId="35" xfId="33" applyNumberFormat="1" applyFont="1" applyFill="1" applyBorder="1" applyAlignment="1" applyProtection="1">
      <alignment horizontal="right" vertical="center"/>
    </xf>
    <xf numFmtId="176" fontId="22" fillId="0" borderId="36" xfId="33" applyNumberFormat="1" applyFont="1" applyFill="1" applyBorder="1" applyAlignment="1" applyProtection="1">
      <alignment horizontal="right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195" fontId="20" fillId="0" borderId="23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distributed" textRotation="255" wrapText="1" justifyLastLine="1"/>
    </xf>
    <xf numFmtId="0" fontId="29" fillId="0" borderId="50" xfId="0" applyFont="1" applyFill="1" applyBorder="1" applyAlignment="1">
      <alignment horizontal="center" vertical="distributed" textRotation="255" wrapText="1" justifyLastLine="1"/>
    </xf>
    <xf numFmtId="195" fontId="22" fillId="0" borderId="18" xfId="0" applyNumberFormat="1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horizontal="right" vertical="center"/>
    </xf>
    <xf numFmtId="178" fontId="22" fillId="0" borderId="21" xfId="0" applyNumberFormat="1" applyFont="1" applyFill="1" applyBorder="1" applyAlignment="1">
      <alignment horizontal="right" vertical="center"/>
    </xf>
    <xf numFmtId="178" fontId="22" fillId="0" borderId="33" xfId="0" applyNumberFormat="1" applyFont="1" applyFill="1" applyBorder="1" applyAlignment="1">
      <alignment horizontal="right" vertical="center"/>
    </xf>
    <xf numFmtId="0" fontId="20" fillId="0" borderId="32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76" fontId="20" fillId="0" borderId="0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right" vertical="center"/>
    </xf>
    <xf numFmtId="178" fontId="22" fillId="0" borderId="16" xfId="0" applyNumberFormat="1" applyFont="1" applyFill="1" applyBorder="1" applyAlignment="1">
      <alignment horizontal="right" vertical="center"/>
    </xf>
    <xf numFmtId="178" fontId="22" fillId="0" borderId="30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8" xfId="0" applyNumberFormat="1" applyFont="1" applyFill="1" applyBorder="1" applyAlignment="1">
      <alignment horizontal="right" vertical="center"/>
    </xf>
    <xf numFmtId="195" fontId="22" fillId="0" borderId="18" xfId="0" applyNumberFormat="1" applyFont="1" applyFill="1" applyBorder="1" applyAlignment="1">
      <alignment horizontal="right" vertical="center"/>
    </xf>
    <xf numFmtId="178" fontId="22" fillId="0" borderId="18" xfId="0" applyNumberFormat="1" applyFont="1" applyFill="1" applyBorder="1" applyAlignment="1">
      <alignment horizontal="right" vertical="center" shrinkToFit="1"/>
    </xf>
    <xf numFmtId="0" fontId="29" fillId="0" borderId="32" xfId="0" applyFont="1" applyFill="1" applyBorder="1" applyAlignment="1">
      <alignment horizontal="distributed" vertical="center"/>
    </xf>
    <xf numFmtId="0" fontId="29" fillId="0" borderId="42" xfId="0" applyFont="1" applyFill="1" applyBorder="1" applyAlignment="1">
      <alignment horizontal="distributed" vertical="center"/>
    </xf>
    <xf numFmtId="197" fontId="20" fillId="0" borderId="0" xfId="0" applyNumberFormat="1" applyFont="1" applyFill="1" applyBorder="1" applyAlignment="1">
      <alignment horizontal="right" vertical="center" shrinkToFit="1"/>
    </xf>
    <xf numFmtId="178" fontId="22" fillId="0" borderId="35" xfId="0" applyNumberFormat="1" applyFont="1" applyFill="1" applyBorder="1" applyAlignment="1">
      <alignment horizontal="right" vertical="center"/>
    </xf>
    <xf numFmtId="178" fontId="22" fillId="0" borderId="36" xfId="0" applyNumberFormat="1" applyFont="1" applyFill="1" applyBorder="1" applyAlignment="1">
      <alignment horizontal="right" vertical="center"/>
    </xf>
    <xf numFmtId="176" fontId="20" fillId="0" borderId="31" xfId="33" applyNumberFormat="1" applyFont="1" applyFill="1" applyBorder="1" applyAlignment="1" applyProtection="1">
      <alignment horizontal="center" vertical="center"/>
    </xf>
    <xf numFmtId="0" fontId="33" fillId="0" borderId="43" xfId="0" applyFont="1" applyFill="1" applyBorder="1" applyAlignment="1">
      <alignment horizontal="distributed" vertical="center"/>
    </xf>
    <xf numFmtId="0" fontId="33" fillId="0" borderId="44" xfId="0" applyFont="1" applyFill="1" applyBorder="1" applyAlignment="1">
      <alignment horizontal="distributed" vertical="center"/>
    </xf>
    <xf numFmtId="176" fontId="20" fillId="0" borderId="31" xfId="0" applyNumberFormat="1" applyFont="1" applyFill="1" applyBorder="1" applyAlignment="1">
      <alignment horizontal="right" vertical="center"/>
    </xf>
    <xf numFmtId="188" fontId="20" fillId="0" borderId="0" xfId="0" applyNumberFormat="1" applyFont="1" applyFill="1" applyBorder="1" applyAlignment="1">
      <alignment horizontal="right" vertical="center"/>
    </xf>
    <xf numFmtId="188" fontId="22" fillId="0" borderId="16" xfId="0" applyNumberFormat="1" applyFont="1" applyFill="1" applyBorder="1" applyAlignment="1">
      <alignment horizontal="right" vertical="center"/>
    </xf>
    <xf numFmtId="188" fontId="22" fillId="0" borderId="30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horizontal="center" vertical="center"/>
    </xf>
    <xf numFmtId="195" fontId="20" fillId="0" borderId="31" xfId="33" applyNumberFormat="1" applyFont="1" applyFill="1" applyBorder="1" applyAlignment="1" applyProtection="1">
      <alignment horizontal="right" vertical="center"/>
    </xf>
    <xf numFmtId="178" fontId="20" fillId="0" borderId="31" xfId="0" applyNumberFormat="1" applyFont="1" applyFill="1" applyBorder="1" applyAlignment="1">
      <alignment vertical="center" shrinkToFit="1"/>
    </xf>
    <xf numFmtId="0" fontId="32" fillId="0" borderId="32" xfId="0" applyFont="1" applyFill="1" applyBorder="1" applyAlignment="1">
      <alignment horizontal="distributed" vertical="center" shrinkToFit="1"/>
    </xf>
    <xf numFmtId="0" fontId="32" fillId="0" borderId="42" xfId="0" applyFont="1" applyFill="1" applyBorder="1" applyAlignment="1">
      <alignment horizontal="distributed" vertical="center" shrinkToFit="1"/>
    </xf>
    <xf numFmtId="188" fontId="20" fillId="0" borderId="0" xfId="0" applyNumberFormat="1" applyFont="1" applyFill="1" applyBorder="1" applyAlignment="1">
      <alignment vertical="center" shrinkToFit="1"/>
    </xf>
    <xf numFmtId="178" fontId="20" fillId="0" borderId="31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distributed" vertical="center"/>
    </xf>
    <xf numFmtId="0" fontId="23" fillId="0" borderId="32" xfId="0" applyFont="1" applyFill="1" applyBorder="1" applyAlignment="1">
      <alignment horizontal="distributed" vertical="center"/>
    </xf>
    <xf numFmtId="0" fontId="23" fillId="0" borderId="42" xfId="0" applyFont="1" applyFill="1" applyBorder="1" applyAlignment="1">
      <alignment horizontal="distributed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justify" vertical="center" indent="1"/>
    </xf>
    <xf numFmtId="0" fontId="23" fillId="0" borderId="12" xfId="0" applyFont="1" applyFill="1" applyBorder="1" applyAlignment="1">
      <alignment horizontal="justify" vertical="center" indent="1"/>
    </xf>
    <xf numFmtId="0" fontId="55" fillId="0" borderId="53" xfId="0" applyFont="1" applyFill="1" applyBorder="1" applyAlignment="1">
      <alignment horizontal="center" vertical="center"/>
    </xf>
    <xf numFmtId="0" fontId="55" fillId="0" borderId="54" xfId="0" applyFont="1" applyFill="1" applyBorder="1" applyAlignment="1">
      <alignment horizontal="center" vertical="center"/>
    </xf>
    <xf numFmtId="0" fontId="55" fillId="0" borderId="55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distributed" vertical="center"/>
    </xf>
    <xf numFmtId="0" fontId="57" fillId="0" borderId="0" xfId="0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left" vertical="center"/>
    </xf>
    <xf numFmtId="0" fontId="58" fillId="0" borderId="47" xfId="0" applyFont="1" applyFill="1" applyBorder="1" applyAlignment="1">
      <alignment horizontal="center" vertical="center" shrinkToFit="1"/>
    </xf>
    <xf numFmtId="0" fontId="58" fillId="0" borderId="48" xfId="0" applyFont="1" applyFill="1" applyBorder="1" applyAlignment="1">
      <alignment horizontal="center" vertical="center" shrinkToFit="1"/>
    </xf>
    <xf numFmtId="0" fontId="57" fillId="0" borderId="10" xfId="0" applyFont="1" applyFill="1" applyBorder="1" applyAlignment="1">
      <alignment horizontal="center" vertical="center" shrinkToFit="1"/>
    </xf>
    <xf numFmtId="0" fontId="58" fillId="0" borderId="10" xfId="0" applyFont="1" applyFill="1" applyBorder="1" applyAlignment="1">
      <alignment horizontal="center" vertical="center" shrinkToFit="1"/>
    </xf>
    <xf numFmtId="0" fontId="57" fillId="0" borderId="47" xfId="0" applyFont="1" applyFill="1" applyBorder="1" applyAlignment="1">
      <alignment horizontal="center" vertical="center" shrinkToFit="1"/>
    </xf>
    <xf numFmtId="0" fontId="57" fillId="0" borderId="53" xfId="0" applyFont="1" applyFill="1" applyBorder="1" applyAlignment="1">
      <alignment horizontal="center" vertical="center" shrinkToFit="1"/>
    </xf>
    <xf numFmtId="0" fontId="23" fillId="0" borderId="49" xfId="0" applyFont="1" applyFill="1" applyBorder="1" applyAlignment="1">
      <alignment horizontal="distributed" vertical="center"/>
    </xf>
    <xf numFmtId="0" fontId="23" fillId="0" borderId="1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justify" vertical="distributed" textRotation="255" wrapText="1"/>
    </xf>
    <xf numFmtId="0" fontId="21" fillId="0" borderId="42" xfId="0" applyFont="1" applyFill="1" applyBorder="1" applyAlignment="1">
      <alignment horizontal="justify" vertical="distributed" textRotation="255" wrapText="1"/>
    </xf>
    <xf numFmtId="0" fontId="57" fillId="0" borderId="47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right" vertical="center"/>
    </xf>
    <xf numFmtId="0" fontId="57" fillId="0" borderId="0" xfId="0" applyFont="1" applyFill="1" applyBorder="1" applyAlignment="1">
      <alignment horizontal="left" vertical="center"/>
    </xf>
    <xf numFmtId="0" fontId="56" fillId="0" borderId="29" xfId="0" applyFont="1" applyFill="1" applyBorder="1" applyAlignment="1">
      <alignment horizontal="center" vertical="center" textRotation="255"/>
    </xf>
    <xf numFmtId="0" fontId="60" fillId="0" borderId="42" xfId="0" applyFont="1" applyFill="1" applyBorder="1" applyAlignment="1">
      <alignment horizontal="distributed" vertical="center"/>
    </xf>
    <xf numFmtId="0" fontId="56" fillId="0" borderId="52" xfId="0" applyFont="1" applyFill="1" applyBorder="1" applyAlignment="1">
      <alignment horizontal="center" vertical="center"/>
    </xf>
    <xf numFmtId="0" fontId="56" fillId="0" borderId="47" xfId="0" applyFont="1" applyFill="1" applyBorder="1" applyAlignment="1">
      <alignment horizontal="center" vertical="center"/>
    </xf>
    <xf numFmtId="0" fontId="56" fillId="0" borderId="49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/>
    </xf>
    <xf numFmtId="0" fontId="56" fillId="0" borderId="49" xfId="0" applyFont="1" applyFill="1" applyBorder="1" applyAlignment="1">
      <alignment horizontal="center" vertical="center" textRotation="255"/>
    </xf>
    <xf numFmtId="0" fontId="56" fillId="0" borderId="54" xfId="0" applyFont="1" applyFill="1" applyBorder="1" applyAlignment="1">
      <alignment horizontal="center" vertical="center"/>
    </xf>
    <xf numFmtId="0" fontId="56" fillId="0" borderId="53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0" fillId="0" borderId="42" xfId="0" applyFill="1" applyBorder="1" applyAlignment="1">
      <alignment horizontal="center"/>
    </xf>
    <xf numFmtId="0" fontId="60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20" fillId="0" borderId="11" xfId="0" applyFont="1" applyFill="1" applyBorder="1" applyAlignment="1">
      <alignment horizontal="distributed" vertical="center"/>
    </xf>
    <xf numFmtId="0" fontId="32" fillId="0" borderId="1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distributed" vertical="center"/>
    </xf>
    <xf numFmtId="0" fontId="29" fillId="0" borderId="16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center" vertical="center" textRotation="255"/>
    </xf>
    <xf numFmtId="0" fontId="20" fillId="0" borderId="4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center" vertical="center" textRotation="255" wrapText="1"/>
    </xf>
    <xf numFmtId="0" fontId="29" fillId="0" borderId="4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0" fontId="20" fillId="0" borderId="15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176" fontId="20" fillId="0" borderId="15" xfId="33" applyNumberFormat="1" applyFont="1" applyFill="1" applyBorder="1" applyAlignment="1" applyProtection="1">
      <alignment horizontal="right" vertical="center"/>
    </xf>
    <xf numFmtId="208" fontId="20" fillId="0" borderId="0" xfId="0" applyNumberFormat="1" applyFont="1" applyFill="1" applyBorder="1" applyAlignment="1">
      <alignment vertical="center"/>
    </xf>
    <xf numFmtId="176" fontId="22" fillId="0" borderId="0" xfId="34" applyNumberFormat="1" applyFont="1" applyFill="1" applyBorder="1" applyAlignment="1" applyProtection="1">
      <alignment horizontal="right" vertical="center"/>
    </xf>
    <xf numFmtId="208" fontId="22" fillId="0" borderId="16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176" fontId="20" fillId="0" borderId="0" xfId="33" applyNumberFormat="1" applyFont="1" applyFill="1" applyBorder="1" applyAlignment="1" applyProtection="1">
      <alignment horizontal="right" vertical="center"/>
    </xf>
    <xf numFmtId="0" fontId="20" fillId="0" borderId="14" xfId="0" applyFont="1" applyFill="1" applyBorder="1" applyAlignment="1">
      <alignment horizontal="justify" vertical="center" indent="1"/>
    </xf>
    <xf numFmtId="0" fontId="38" fillId="0" borderId="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8043478260869606"/>
          <c:y val="7.506053268765133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0380434782608711"/>
          <c:y val="0.26392251815980694"/>
          <c:w val="0.70108695652173914"/>
          <c:h val="0.6246973365617445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25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solidDmnd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035227661759672"/>
                  <c:y val="0.22186675818065119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維持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補修費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dLbl>
              <c:idx val="4"/>
              <c:layout>
                <c:manualLayout>
                  <c:x val="-0.2018620906082392"/>
                  <c:y val="0.17691000489345629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23628409220586571"/>
                  <c:y val="3.7138408546389334E-2"/>
                </c:manualLayout>
              </c:layout>
              <c:showCatName val="1"/>
              <c:showPercent val="1"/>
            </c:dLbl>
            <c:dLbl>
              <c:idx val="7"/>
              <c:layout>
                <c:manualLayout>
                  <c:x val="-0.18478289398607797"/>
                  <c:y val="-0.2062308313155772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投資・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出資金・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貸付金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dLbl>
              <c:idx val="8"/>
              <c:layout>
                <c:manualLayout>
                  <c:x val="-2.0232796987333167E-2"/>
                  <c:y val="-1.0424205448895201E-2"/>
                </c:manualLayout>
              </c:layout>
              <c:showCatName val="1"/>
              <c:showPercent val="1"/>
            </c:dLbl>
            <c:dLbl>
              <c:idx val="9"/>
              <c:layout>
                <c:manualLayout>
                  <c:x val="7.5522081478945537E-3"/>
                  <c:y val="-7.4497467477582131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11.7%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CatName val="1"/>
              <c:showPercent val="1"/>
            </c:dLbl>
            <c:dLbl>
              <c:idx val="10"/>
              <c:delete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</c:v>
                </c:pt>
              </c:strCache>
            </c:strRef>
          </c:cat>
          <c:val>
            <c:numRef>
              <c:f>グラフ!$I$41:$I$51</c:f>
              <c:numCache>
                <c:formatCode>#,##0;\-#,##0</c:formatCode>
                <c:ptCount val="11"/>
                <c:pt idx="0">
                  <c:v>6042740</c:v>
                </c:pt>
                <c:pt idx="1">
                  <c:v>5147525</c:v>
                </c:pt>
                <c:pt idx="2">
                  <c:v>263193</c:v>
                </c:pt>
                <c:pt idx="3">
                  <c:v>12043230</c:v>
                </c:pt>
                <c:pt idx="4">
                  <c:v>1407922</c:v>
                </c:pt>
                <c:pt idx="5">
                  <c:v>3588279</c:v>
                </c:pt>
                <c:pt idx="6">
                  <c:v>607169</c:v>
                </c:pt>
                <c:pt idx="7">
                  <c:v>35000</c:v>
                </c:pt>
                <c:pt idx="8">
                  <c:v>3513714</c:v>
                </c:pt>
                <c:pt idx="9" formatCode="_ * #,##0_ ;_ * \-#,##0_ ;_ * \-_ ;_ @_ ">
                  <c:v>4305310</c:v>
                </c:pt>
                <c:pt idx="10" formatCode="_ * #,##0_ ;_ * \-#,##0_ ;_ * \-_ ;_ @_ 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8.8369963369963514E-2"/>
          <c:y val="7.909619066360403E-2"/>
          <c:w val="0.88369963369963456"/>
          <c:h val="0.5442571214709885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4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特別地方消費税交付金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13410248</c:v>
                </c:pt>
                <c:pt idx="1">
                  <c:v>186702</c:v>
                </c:pt>
                <c:pt idx="2">
                  <c:v>33410</c:v>
                </c:pt>
                <c:pt idx="3">
                  <c:v>9522</c:v>
                </c:pt>
                <c:pt idx="4">
                  <c:v>2377</c:v>
                </c:pt>
                <c:pt idx="5">
                  <c:v>931075</c:v>
                </c:pt>
                <c:pt idx="6">
                  <c:v>26584</c:v>
                </c:pt>
                <c:pt idx="7">
                  <c:v>533201</c:v>
                </c:pt>
                <c:pt idx="8">
                  <c:v>4699907</c:v>
                </c:pt>
                <c:pt idx="9">
                  <c:v>17000</c:v>
                </c:pt>
                <c:pt idx="10">
                  <c:v>633830</c:v>
                </c:pt>
                <c:pt idx="11">
                  <c:v>475090</c:v>
                </c:pt>
                <c:pt idx="12">
                  <c:v>9639049</c:v>
                </c:pt>
                <c:pt idx="13">
                  <c:v>3094768</c:v>
                </c:pt>
                <c:pt idx="14">
                  <c:v>102966</c:v>
                </c:pt>
                <c:pt idx="15">
                  <c:v>31898</c:v>
                </c:pt>
                <c:pt idx="16">
                  <c:v>595130</c:v>
                </c:pt>
                <c:pt idx="17">
                  <c:v>823821</c:v>
                </c:pt>
                <c:pt idx="18">
                  <c:v>205829</c:v>
                </c:pt>
                <c:pt idx="19">
                  <c:v>3258595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特別地方消費税交付金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13646826</c:v>
                </c:pt>
                <c:pt idx="1">
                  <c:v>192705</c:v>
                </c:pt>
                <c:pt idx="2">
                  <c:v>34829</c:v>
                </c:pt>
                <c:pt idx="3">
                  <c:v>8384</c:v>
                </c:pt>
                <c:pt idx="4">
                  <c:v>2204</c:v>
                </c:pt>
                <c:pt idx="5">
                  <c:v>931004</c:v>
                </c:pt>
                <c:pt idx="6">
                  <c:v>27490</c:v>
                </c:pt>
                <c:pt idx="7">
                  <c:v>533201</c:v>
                </c:pt>
                <c:pt idx="8">
                  <c:v>4793659</c:v>
                </c:pt>
                <c:pt idx="9">
                  <c:v>17409</c:v>
                </c:pt>
                <c:pt idx="10">
                  <c:v>627352</c:v>
                </c:pt>
                <c:pt idx="11">
                  <c:v>481446</c:v>
                </c:pt>
                <c:pt idx="12">
                  <c:v>8748058</c:v>
                </c:pt>
                <c:pt idx="13">
                  <c:v>2729153</c:v>
                </c:pt>
                <c:pt idx="14">
                  <c:v>104009</c:v>
                </c:pt>
                <c:pt idx="15">
                  <c:v>28268</c:v>
                </c:pt>
                <c:pt idx="16">
                  <c:v>430597</c:v>
                </c:pt>
                <c:pt idx="17">
                  <c:v>823822</c:v>
                </c:pt>
                <c:pt idx="18">
                  <c:v>354325</c:v>
                </c:pt>
                <c:pt idx="19">
                  <c:v>2383495</c:v>
                </c:pt>
              </c:numCache>
            </c:numRef>
          </c:val>
        </c:ser>
        <c:gapWidth val="30"/>
        <c:axId val="104089856"/>
        <c:axId val="104079360"/>
      </c:barChart>
      <c:catAx>
        <c:axId val="10408985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79360"/>
        <c:crossesAt val="0"/>
        <c:auto val="1"/>
        <c:lblAlgn val="ctr"/>
        <c:lblOffset val="100"/>
        <c:tickLblSkip val="1"/>
        <c:tickMarkSkip val="1"/>
      </c:catAx>
      <c:valAx>
        <c:axId val="104079360"/>
        <c:scaling>
          <c:orientation val="minMax"/>
          <c:max val="14000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3514E-2"/>
              <c:y val="3.3898305084745797E-2"/>
            </c:manualLayout>
          </c:layout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9856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911"/>
          <c:y val="0.92090395480225895"/>
          <c:w val="0.33928571428571475"/>
          <c:h val="6.2146892655367325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8956069384322158"/>
          <c:y val="7.0212765957446938E-2"/>
          <c:w val="0.7664845446704166"/>
          <c:h val="0.75957446808510665"/>
        </c:manualLayout>
      </c:layout>
      <c:barChart>
        <c:barDir val="col"/>
        <c:grouping val="stacked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4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5408228</c:v>
                </c:pt>
                <c:pt idx="1">
                  <c:v>5293339</c:v>
                </c:pt>
                <c:pt idx="2">
                  <c:v>5446318</c:v>
                </c:pt>
                <c:pt idx="3" formatCode="#,##0;[Red]\-#,##0">
                  <c:v>5133268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5963560</c:v>
                </c:pt>
                <c:pt idx="1">
                  <c:v>6124484</c:v>
                </c:pt>
                <c:pt idx="2">
                  <c:v>6172584</c:v>
                </c:pt>
                <c:pt idx="3" formatCode="#,##0;[Red]\-#,##0">
                  <c:v>6271451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1315892</c:v>
                </c:pt>
                <c:pt idx="1">
                  <c:v>1392658</c:v>
                </c:pt>
                <c:pt idx="2">
                  <c:v>1533142</c:v>
                </c:pt>
                <c:pt idx="3" formatCode="#,##0;[Red]\-#,##0">
                  <c:v>1927661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2.1753050099506854E-3"/>
                  <c:y val="-1.5620483609761565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3.5496524472902742E-3"/>
                  <c:y val="-9.2106997263639995E-3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250131</c:v>
                </c:pt>
                <c:pt idx="1">
                  <c:v>257664</c:v>
                </c:pt>
                <c:pt idx="2">
                  <c:v>263568</c:v>
                </c:pt>
                <c:pt idx="3" formatCode="#,##0;[Red]\-#,##0">
                  <c:v>272634</c:v>
                </c:pt>
              </c:numCache>
            </c:numRef>
          </c:val>
        </c:ser>
        <c:gapWidth val="30"/>
        <c:overlap val="100"/>
        <c:axId val="104160640"/>
        <c:axId val="104174720"/>
      </c:barChart>
      <c:catAx>
        <c:axId val="10416064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174720"/>
        <c:crossesAt val="0"/>
        <c:auto val="1"/>
        <c:lblAlgn val="ctr"/>
        <c:lblOffset val="100"/>
        <c:tickLblSkip val="1"/>
        <c:tickMarkSkip val="1"/>
      </c:catAx>
      <c:valAx>
        <c:axId val="104174720"/>
        <c:scaling>
          <c:orientation val="minMax"/>
          <c:max val="140000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005"/>
              <c:y val="1.9148936170212766E-2"/>
            </c:manualLayout>
          </c:layout>
          <c:spPr>
            <a:noFill/>
            <a:ln w="25400">
              <a:noFill/>
            </a:ln>
          </c:spPr>
        </c:title>
        <c:numFmt formatCode="#,##0;[Red]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16064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81318681318687E-2"/>
          <c:y val="0.90638297872340357"/>
          <c:w val="0.84340659340659363"/>
          <c:h val="6.1702127659574661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6705841521875869"/>
          <c:y val="5.8568329718004325E-2"/>
          <c:w val="0.80900110626667565"/>
          <c:h val="0.77006507592190887"/>
        </c:manualLayout>
      </c:layout>
      <c:barChart>
        <c:barDir val="col"/>
        <c:grouping val="stacked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4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4296219112206163E-3"/>
                  <c:y val="-7.3750378147366333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2.5897142645465734E-3"/>
                  <c:y val="-4.9778327059023353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-5.3444093945779281E-3"/>
                  <c:y val="-9.232917251439425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-1.3609050440313865E-2"/>
                  <c:y val="-3.237412117150059E-2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グラフ!$I$252:$M$252</c:f>
              <c:strCache>
                <c:ptCount val="5"/>
                <c:pt idx="0">
                  <c:v>平成19年度</c:v>
                </c:pt>
                <c:pt idx="1">
                  <c:v>20 </c:v>
                </c:pt>
                <c:pt idx="2">
                  <c:v>21 </c:v>
                </c:pt>
                <c:pt idx="3">
                  <c:v>22 </c:v>
                </c:pt>
                <c:pt idx="4">
                  <c:v>23年度</c:v>
                </c:pt>
              </c:strCache>
            </c:strRef>
          </c:cat>
          <c:val>
            <c:numRef>
              <c:f>グラフ!$I$253:$M$253</c:f>
              <c:numCache>
                <c:formatCode>#,##0_ </c:formatCode>
                <c:ptCount val="5"/>
                <c:pt idx="0">
                  <c:v>34449276</c:v>
                </c:pt>
                <c:pt idx="1">
                  <c:v>33705835</c:v>
                </c:pt>
                <c:pt idx="2">
                  <c:v>34676086</c:v>
                </c:pt>
                <c:pt idx="3" formatCode="#,##0;[Red]\-#,##0">
                  <c:v>35395176</c:v>
                </c:pt>
                <c:pt idx="4" formatCode="#,##0;[Red]\-#,##0">
                  <c:v>35437295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"/>
              <c:layout>
                <c:manualLayout>
                  <c:x val="1.9087269592419636E-3"/>
                  <c:y val="1.2786329893859421E-2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グラフ!$I$252:$M$252</c:f>
              <c:strCache>
                <c:ptCount val="5"/>
                <c:pt idx="0">
                  <c:v>平成19年度</c:v>
                </c:pt>
                <c:pt idx="1">
                  <c:v>20 </c:v>
                </c:pt>
                <c:pt idx="2">
                  <c:v>21 </c:v>
                </c:pt>
                <c:pt idx="3">
                  <c:v>22 </c:v>
                </c:pt>
                <c:pt idx="4">
                  <c:v>23年度</c:v>
                </c:pt>
              </c:strCache>
            </c:strRef>
          </c:cat>
          <c:val>
            <c:numRef>
              <c:f>グラフ!$I$254:$M$254</c:f>
              <c:numCache>
                <c:formatCode>#,##0_ </c:formatCode>
                <c:ptCount val="5"/>
                <c:pt idx="0">
                  <c:v>5724775</c:v>
                </c:pt>
                <c:pt idx="1">
                  <c:v>5646309</c:v>
                </c:pt>
                <c:pt idx="2">
                  <c:v>5533881</c:v>
                </c:pt>
                <c:pt idx="3" formatCode="#,##0;[Red]\-#,##0">
                  <c:v>5407209</c:v>
                </c:pt>
                <c:pt idx="4" formatCode="#,##0;[Red]\-#,##0">
                  <c:v>5311781</c:v>
                </c:pt>
              </c:numCache>
            </c:numRef>
          </c:val>
        </c:ser>
        <c:gapWidth val="30"/>
        <c:overlap val="100"/>
        <c:axId val="104225024"/>
        <c:axId val="104239104"/>
      </c:barChart>
      <c:catAx>
        <c:axId val="10422502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39104"/>
        <c:crossesAt val="0"/>
        <c:auto val="1"/>
        <c:lblAlgn val="ctr"/>
        <c:lblOffset val="100"/>
        <c:tickLblSkip val="1"/>
        <c:tickMarkSkip val="1"/>
      </c:catAx>
      <c:valAx>
        <c:axId val="104239104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076"/>
              <c:y val="1.084598698481562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25024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7555"/>
          <c:h val="6.290672451193067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890410958904144"/>
          <c:y val="9.5238306136413611E-2"/>
          <c:w val="0.76164383561643989"/>
          <c:h val="0.65986540680229389"/>
        </c:manualLayout>
      </c:layout>
      <c:lineChart>
        <c:grouping val="standard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90.7</c:v>
                </c:pt>
                <c:pt idx="1">
                  <c:v>92.3</c:v>
                </c:pt>
                <c:pt idx="2">
                  <c:v>91.1</c:v>
                </c:pt>
                <c:pt idx="3">
                  <c:v>88.700000000000017</c:v>
                </c:pt>
                <c:pt idx="4">
                  <c:v>88.700000000000017</c:v>
                </c:pt>
              </c:numCache>
            </c:numRef>
          </c:val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30.6</c:v>
                </c:pt>
                <c:pt idx="1">
                  <c:v>29.2</c:v>
                </c:pt>
                <c:pt idx="2">
                  <c:v>27.6</c:v>
                </c:pt>
                <c:pt idx="3">
                  <c:v>25.7</c:v>
                </c:pt>
                <c:pt idx="4">
                  <c:v>25.7</c:v>
                </c:pt>
              </c:numCache>
            </c:numRef>
          </c:val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13.4</c:v>
                </c:pt>
                <c:pt idx="1">
                  <c:v>14</c:v>
                </c:pt>
                <c:pt idx="2">
                  <c:v>14.5</c:v>
                </c:pt>
                <c:pt idx="3">
                  <c:v>15.2</c:v>
                </c:pt>
                <c:pt idx="4">
                  <c:v>15.2</c:v>
                </c:pt>
              </c:numCache>
            </c:numRef>
          </c:val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17.5</c:v>
                </c:pt>
                <c:pt idx="1">
                  <c:v>17.399999999999999</c:v>
                </c:pt>
                <c:pt idx="2">
                  <c:v>17.399999999999999</c:v>
                </c:pt>
                <c:pt idx="3">
                  <c:v>16.399999999999999</c:v>
                </c:pt>
                <c:pt idx="4">
                  <c:v>16.399999999999999</c:v>
                </c:pt>
              </c:numCache>
            </c:numRef>
          </c:val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16.7</c:v>
                </c:pt>
                <c:pt idx="3">
                  <c:v>16.600000000000001</c:v>
                </c:pt>
                <c:pt idx="4">
                  <c:v>16.600000000000001</c:v>
                </c:pt>
              </c:numCache>
            </c:numRef>
          </c:val>
        </c:ser>
        <c:marker val="1"/>
        <c:axId val="103345152"/>
        <c:axId val="103617664"/>
      </c:lineChart>
      <c:catAx>
        <c:axId val="10334515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617664"/>
        <c:crossesAt val="0"/>
        <c:auto val="1"/>
        <c:lblAlgn val="ctr"/>
        <c:lblOffset val="100"/>
        <c:tickLblSkip val="1"/>
        <c:tickMarkSkip val="1"/>
      </c:catAx>
      <c:valAx>
        <c:axId val="103617664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414"/>
              <c:y val="4.5351473922902542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45152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414"/>
          <c:y val="0.84353931948982563"/>
          <c:w val="0.7643835616438357"/>
          <c:h val="0.14739252831491287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916"/>
          <c:y val="3.7825059101654845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5622317596566588"/>
          <c:y val="0.25531914893617019"/>
          <c:w val="0.41201716738197475"/>
          <c:h val="0.68085106382978788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solid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835167599758205E-2"/>
                  <c:y val="-0.1741628041175704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5.6422711109609183E-2"/>
                  <c:y val="0.18210978946780601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0.16888348183944843"/>
                  <c:y val="0.21123458858422869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0.27818728667500281"/>
                  <c:y val="0.11449923369507885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17597858207638231"/>
                  <c:y val="-1.1376060261970801E-2"/>
                </c:manualLayout>
              </c:layout>
              <c:showCatName val="1"/>
              <c:showPercent val="1"/>
            </c:dLbl>
            <c:dLbl>
              <c:idx val="8"/>
              <c:layout>
                <c:manualLayout>
                  <c:x val="-0.16415471671191317"/>
                  <c:y val="-0.11306044191284599"/>
                </c:manualLayout>
              </c:layout>
              <c:showCatName val="1"/>
              <c:showPercent val="1"/>
            </c:dLbl>
            <c:dLbl>
              <c:idx val="10"/>
              <c:delete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#,##0;[Red]\-#,##0</c:formatCode>
                <c:ptCount val="12"/>
                <c:pt idx="0">
                  <c:v>424938</c:v>
                </c:pt>
                <c:pt idx="1">
                  <c:v>4320166</c:v>
                </c:pt>
                <c:pt idx="2">
                  <c:v>16851294</c:v>
                </c:pt>
                <c:pt idx="3">
                  <c:v>2203464</c:v>
                </c:pt>
                <c:pt idx="4">
                  <c:v>38542</c:v>
                </c:pt>
                <c:pt idx="5">
                  <c:v>100327</c:v>
                </c:pt>
                <c:pt idx="6">
                  <c:v>249501</c:v>
                </c:pt>
                <c:pt idx="7">
                  <c:v>3136958</c:v>
                </c:pt>
                <c:pt idx="8">
                  <c:v>761866</c:v>
                </c:pt>
                <c:pt idx="9">
                  <c:v>4043455</c:v>
                </c:pt>
                <c:pt idx="10">
                  <c:v>0</c:v>
                </c:pt>
                <c:pt idx="11">
                  <c:v>3486383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57143943320278"/>
          <c:y val="0.1151080147573476"/>
          <c:w val="0.82571486168726349"/>
          <c:h val="0.5269788800609827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3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#,##0;[Red]\-#,##0</c:formatCode>
                <c:ptCount val="14"/>
                <c:pt idx="0">
                  <c:v>431672</c:v>
                </c:pt>
                <c:pt idx="1">
                  <c:v>4447143</c:v>
                </c:pt>
                <c:pt idx="2">
                  <c:v>17451872</c:v>
                </c:pt>
                <c:pt idx="3">
                  <c:v>3367957</c:v>
                </c:pt>
                <c:pt idx="4">
                  <c:v>39764</c:v>
                </c:pt>
                <c:pt idx="5">
                  <c:v>107796</c:v>
                </c:pt>
                <c:pt idx="6">
                  <c:v>261940</c:v>
                </c:pt>
                <c:pt idx="7">
                  <c:v>3589726</c:v>
                </c:pt>
                <c:pt idx="8">
                  <c:v>1020841</c:v>
                </c:pt>
                <c:pt idx="9">
                  <c:v>4411866</c:v>
                </c:pt>
                <c:pt idx="10">
                  <c:v>3</c:v>
                </c:pt>
                <c:pt idx="11">
                  <c:v>3487363</c:v>
                </c:pt>
                <c:pt idx="12">
                  <c:v>1</c:v>
                </c:pt>
                <c:pt idx="13">
                  <c:v>93058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#,##0;[Red]\-#,##0</c:formatCode>
                <c:ptCount val="14"/>
                <c:pt idx="0">
                  <c:v>424938</c:v>
                </c:pt>
                <c:pt idx="1">
                  <c:v>4320166</c:v>
                </c:pt>
                <c:pt idx="2">
                  <c:v>16851294</c:v>
                </c:pt>
                <c:pt idx="3">
                  <c:v>2203464</c:v>
                </c:pt>
                <c:pt idx="4">
                  <c:v>38542</c:v>
                </c:pt>
                <c:pt idx="5">
                  <c:v>100327</c:v>
                </c:pt>
                <c:pt idx="6">
                  <c:v>249501</c:v>
                </c:pt>
                <c:pt idx="7">
                  <c:v>3136958</c:v>
                </c:pt>
                <c:pt idx="8">
                  <c:v>761866</c:v>
                </c:pt>
                <c:pt idx="9">
                  <c:v>4043455</c:v>
                </c:pt>
                <c:pt idx="10" formatCode="_ * #,##0_ ;_ * \-#,##0_ ;_ * \-_ ;_ @_ ">
                  <c:v>0</c:v>
                </c:pt>
                <c:pt idx="11">
                  <c:v>3486383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gapWidth val="40"/>
        <c:axId val="103709696"/>
        <c:axId val="103748352"/>
      </c:barChart>
      <c:catAx>
        <c:axId val="10370969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748352"/>
        <c:crossesAt val="0"/>
        <c:auto val="1"/>
        <c:lblAlgn val="ctr"/>
        <c:lblOffset val="100"/>
        <c:tickLblSkip val="1"/>
        <c:tickMarkSkip val="1"/>
      </c:catAx>
      <c:valAx>
        <c:axId val="103748352"/>
        <c:scaling>
          <c:orientation val="minMax"/>
          <c:max val="18000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08"/>
              <c:y val="7.2541966426858506E-2"/>
            </c:manualLayout>
          </c:layout>
          <c:spPr>
            <a:noFill/>
            <a:ln w="25400">
              <a:noFill/>
            </a:ln>
          </c:spPr>
        </c:title>
        <c:numFmt formatCode="#,##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709696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1689"/>
          <c:w val="0.3576437587657782"/>
          <c:h val="5.9352517985611392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65826330532233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固定
資産税
</a:t>
                    </a:r>
                    <a:r>
                      <a:rPr lang="en-US" altLang="ja-JP"/>
                      <a:t>46.1%</a:t>
                    </a:r>
                  </a:p>
                </c:rich>
              </c:tx>
              <c:spPr>
                <a:solidFill>
                  <a:srgbClr val="FFFFFF"/>
                </a:solidFill>
                <a:ln w="12700" cmpd="sng">
                  <a:solidFill>
                    <a:schemeClr val="tx1"/>
                  </a:solidFill>
                  <a:prstDash val="solid"/>
                </a:ln>
              </c:spPr>
            </c:dLbl>
            <c:dLbl>
              <c:idx val="2"/>
              <c:layout>
                <c:manualLayout>
                  <c:x val="-0.15487299381694941"/>
                  <c:y val="-0.209242793765823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sz="800"/>
                      <a:t>軽自動車税</a:t>
                    </a:r>
                    <a:r>
                      <a:rPr lang="ja-JP" altLang="en-US" sz="900"/>
                      <a:t>
</a:t>
                    </a:r>
                    <a:r>
                      <a:rPr lang="en-US" altLang="ja-JP" sz="900"/>
                      <a:t>1.9%</a:t>
                    </a:r>
                  </a:p>
                </c:rich>
              </c:tx>
              <c:numFmt formatCode="0.0%" sourceLinked="0"/>
              <c:spPr>
                <a:ln cmpd="sng">
                  <a:solidFill>
                    <a:schemeClr val="tx1"/>
                  </a:solidFill>
                </a:ln>
              </c:spPr>
              <c:showCatName val="1"/>
              <c:showPercent val="1"/>
            </c:dLbl>
            <c:dLbl>
              <c:idx val="3"/>
              <c:layout>
                <c:manualLayout>
                  <c:x val="2.0338634141320693E-3"/>
                  <c:y val="-3.109655540845009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市たばこ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消費税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14.2%</a:t>
                    </a:r>
                  </a:p>
                </c:rich>
              </c:tx>
              <c:spPr>
                <a:solidFill>
                  <a:srgbClr val="FFFFFF"/>
                </a:solidFill>
                <a:ln w="12700" cmpd="sng">
                  <a:solidFill>
                    <a:schemeClr val="tx1"/>
                  </a:solidFill>
                  <a:prstDash val="solid"/>
                </a:ln>
              </c:spPr>
            </c:dLbl>
            <c:dLbl>
              <c:idx val="4"/>
              <c:delete val="1"/>
            </c:dLbl>
            <c:dLbl>
              <c:idx val="5"/>
              <c:layout>
                <c:manualLayout>
                  <c:x val="8.8938882639670487E-3"/>
                  <c:y val="-0.21969084616635332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 cmpd="sng">
                <a:solidFill>
                  <a:schemeClr val="tx1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グラフ!$H$219:$H$224</c:f>
              <c:strCache>
                <c:ptCount val="6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特別土地保有税</c:v>
                </c:pt>
                <c:pt idx="5">
                  <c:v>入湯税</c:v>
                </c:pt>
              </c:strCache>
            </c:strRef>
          </c:cat>
          <c:val>
            <c:numRef>
              <c:f>グラフ!$I$219:$I$224</c:f>
              <c:numCache>
                <c:formatCode>#,##0;[Red]\-#,##0</c:formatCode>
                <c:ptCount val="6"/>
                <c:pt idx="0">
                  <c:v>5133268</c:v>
                </c:pt>
                <c:pt idx="1">
                  <c:v>6271451</c:v>
                </c:pt>
                <c:pt idx="2">
                  <c:v>265053</c:v>
                </c:pt>
                <c:pt idx="3">
                  <c:v>1927661</c:v>
                </c:pt>
                <c:pt idx="4" formatCode="_ * #,##0_ ;_ * \-#,##0_ ;_ * \-_ ;_ @_ ">
                  <c:v>0</c:v>
                </c:pt>
                <c:pt idx="5">
                  <c:v>7581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481586402266288"/>
          <c:y val="6.6518919024259271E-2"/>
          <c:w val="0.82719546742209693"/>
          <c:h val="0.76940216338059952"/>
        </c:manualLayout>
      </c:layout>
      <c:lineChart>
        <c:grouping val="standard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 formatCode="##&quot;年度&quot;">
                  <c:v>23</c:v>
                </c:pt>
              </c:numCache>
            </c:num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101</c:v>
                </c:pt>
                <c:pt idx="2">
                  <c:v>118</c:v>
                </c:pt>
                <c:pt idx="3">
                  <c:v>120</c:v>
                </c:pt>
                <c:pt idx="4">
                  <c:v>117</c:v>
                </c:pt>
              </c:numCache>
            </c:numRef>
          </c:val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 formatCode="##&quot;年度&quot;">
                  <c:v>23</c:v>
                </c:pt>
              </c:numCache>
            </c:num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106</c:v>
                </c:pt>
                <c:pt idx="2">
                  <c:v>103</c:v>
                </c:pt>
                <c:pt idx="3">
                  <c:v>107</c:v>
                </c:pt>
                <c:pt idx="4">
                  <c:v>106</c:v>
                </c:pt>
              </c:numCache>
            </c:numRef>
          </c:val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 formatCode="##&quot;年度&quot;">
                  <c:v>23</c:v>
                </c:pt>
              </c:numCache>
            </c:num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96</c:v>
                </c:pt>
                <c:pt idx="2">
                  <c:v>131</c:v>
                </c:pt>
                <c:pt idx="3">
                  <c:v>132</c:v>
                </c:pt>
                <c:pt idx="4">
                  <c:v>128</c:v>
                </c:pt>
              </c:numCache>
            </c:numRef>
          </c:val>
        </c:ser>
        <c:marker val="1"/>
        <c:axId val="103876096"/>
        <c:axId val="103878016"/>
      </c:lineChart>
      <c:catAx>
        <c:axId val="103876096"/>
        <c:scaling>
          <c:orientation val="minMax"/>
        </c:scaling>
        <c:axPos val="b"/>
        <c:numFmt formatCode="&quot;平成&quot;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878016"/>
        <c:crossesAt val="70"/>
        <c:auto val="1"/>
        <c:lblAlgn val="ctr"/>
        <c:lblOffset val="100"/>
        <c:tickLblSkip val="1"/>
        <c:tickMarkSkip val="1"/>
      </c:catAx>
      <c:valAx>
        <c:axId val="103878016"/>
        <c:scaling>
          <c:orientation val="minMax"/>
          <c:max val="140"/>
          <c:min val="7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spPr>
            <a:noFill/>
            <a:ln w="25400">
              <a:noFill/>
            </a:ln>
          </c:spPr>
        </c:title>
        <c:numFmt formatCode="0_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876096"/>
        <c:crossesAt val="1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68"/>
          <c:h val="6.651884700665189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921485041574284"/>
          <c:y val="0.1084598698481561"/>
          <c:w val="0.78795912237085164"/>
          <c:h val="0.73318872017353642"/>
        </c:manualLayout>
      </c:layout>
      <c:barChart>
        <c:barDir val="bar"/>
        <c:grouping val="percentStacked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48.1</c:v>
                </c:pt>
                <c:pt idx="1">
                  <c:v>50.8</c:v>
                </c:pt>
                <c:pt idx="2">
                  <c:v>42.3</c:v>
                </c:pt>
                <c:pt idx="3">
                  <c:v>43</c:v>
                </c:pt>
                <c:pt idx="4">
                  <c:v>44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51.9</c:v>
                </c:pt>
                <c:pt idx="1">
                  <c:v>49.2</c:v>
                </c:pt>
                <c:pt idx="2">
                  <c:v>57.7</c:v>
                </c:pt>
                <c:pt idx="3">
                  <c:v>57</c:v>
                </c:pt>
                <c:pt idx="4">
                  <c:v>56</c:v>
                </c:pt>
              </c:numCache>
            </c:numRef>
          </c:val>
        </c:ser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3908480"/>
        <c:axId val="103910016"/>
      </c:barChart>
      <c:catAx>
        <c:axId val="103908480"/>
        <c:scaling>
          <c:orientation val="maxMin"/>
        </c:scaling>
        <c:axPos val="l"/>
        <c:numFmt formatCode="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10016"/>
        <c:crossesAt val="0"/>
        <c:auto val="1"/>
        <c:lblAlgn val="ctr"/>
        <c:lblOffset val="100"/>
        <c:tickLblSkip val="1"/>
        <c:tickMarkSkip val="1"/>
      </c:catAx>
      <c:valAx>
        <c:axId val="103910016"/>
        <c:scaling>
          <c:orientation val="minMax"/>
        </c:scaling>
        <c:axPos val="t"/>
        <c:majorGridlines>
          <c:spPr>
            <a:ln w="3175">
              <a:solidFill>
                <a:schemeClr val="tx1"/>
              </a:solidFill>
              <a:prstDash val="sysDot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08480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30890052329"/>
          <c:y val="0.89804772234273322"/>
          <c:w val="0.58900523560209461"/>
          <c:h val="6.290672451193070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012"/>
          <c:y val="9.7674517142756254E-2"/>
        </c:manualLayout>
      </c:layout>
      <c:spPr>
        <a:noFill/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9208633093525244"/>
          <c:y val="0.24215246636771301"/>
          <c:w val="0.42302158273381341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solid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wdDn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192E-3"/>
                  <c:y val="1.6303332038652148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2.715323174531244E-2"/>
                  <c:y val="4.5382107505620075E-3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3.334201929794747E-3"/>
                  <c:y val="8.5521933076751089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依存</a:t>
                    </a:r>
                    <a:endParaRPr lang="en-US" altLang="ja-JP"/>
                  </a:p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12.1%</a:t>
                    </a:r>
                    <a:endParaRPr lang="ja-JP" altLang="en-US"/>
                  </a:p>
                </c:rich>
              </c:tx>
              <c:showCatName val="1"/>
              <c:showPercent val="1"/>
            </c:dLbl>
            <c:dLbl>
              <c:idx val="4"/>
              <c:layout>
                <c:manualLayout>
                  <c:x val="-5.1860042674521795E-2"/>
                  <c:y val="0.1743704906841802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0.1546412885439683"/>
                  <c:y val="0.16842790391111429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15832066315451568"/>
                  <c:y val="5.4143803773407218E-2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23.7</c:v>
                </c:pt>
                <c:pt idx="1">
                  <c:v>6.5</c:v>
                </c:pt>
                <c:pt idx="2">
                  <c:v>13</c:v>
                </c:pt>
                <c:pt idx="3" formatCode="0.0_);[Red]\(0.0\)">
                  <c:v>12.1</c:v>
                </c:pt>
                <c:pt idx="4">
                  <c:v>4.3</c:v>
                </c:pt>
                <c:pt idx="5">
                  <c:v>1.2</c:v>
                </c:pt>
                <c:pt idx="6">
                  <c:v>2.1999999999999997</c:v>
                </c:pt>
                <c:pt idx="7">
                  <c:v>37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550192404811187"/>
          <c:y val="3.1042128603104225E-2"/>
          <c:w val="0.7768761425147066"/>
          <c:h val="0.77383675798221618"/>
        </c:manualLayout>
      </c:layout>
      <c:lineChart>
        <c:grouping val="standard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グラフ!$H$243:$H$247</c:f>
              <c:strCache>
                <c:ptCount val="5"/>
                <c:pt idx="0">
                  <c:v>平成19年度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23年度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115841</c:v>
                </c:pt>
                <c:pt idx="1">
                  <c:v>117343</c:v>
                </c:pt>
                <c:pt idx="2">
                  <c:v>117439</c:v>
                </c:pt>
                <c:pt idx="3">
                  <c:v>120409</c:v>
                </c:pt>
                <c:pt idx="4">
                  <c:v>121399.00189479864</c:v>
                </c:pt>
              </c:numCache>
            </c:numRef>
          </c:val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グラフ!$H$243:$H$247</c:f>
              <c:strCache>
                <c:ptCount val="5"/>
                <c:pt idx="0">
                  <c:v>平成19年度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23年度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282847</c:v>
                </c:pt>
                <c:pt idx="1">
                  <c:v>279884</c:v>
                </c:pt>
                <c:pt idx="2">
                  <c:v>325411</c:v>
                </c:pt>
                <c:pt idx="3">
                  <c:v>330901</c:v>
                </c:pt>
                <c:pt idx="4">
                  <c:v>316839.64488093014</c:v>
                </c:pt>
              </c:numCache>
            </c:numRef>
          </c:val>
        </c:ser>
        <c:marker val="1"/>
        <c:axId val="103975936"/>
        <c:axId val="104014976"/>
      </c:lineChart>
      <c:catAx>
        <c:axId val="10397593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14976"/>
        <c:crossesAt val="0"/>
        <c:auto val="1"/>
        <c:lblAlgn val="ctr"/>
        <c:lblOffset val="100"/>
        <c:tickLblSkip val="1"/>
        <c:tickMarkSkip val="1"/>
      </c:catAx>
      <c:valAx>
        <c:axId val="104014976"/>
        <c:scaling>
          <c:orientation val="minMax"/>
          <c:max val="400000"/>
          <c:min val="50000"/>
        </c:scaling>
        <c:axPos val="l"/>
        <c:numFmt formatCode="#,##0_ 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75936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303"/>
          <c:y val="0.91056910569105631"/>
          <c:w val="0.56097560975609773"/>
          <c:h val="8.2779009608277901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172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172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172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173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173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173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173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173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173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173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173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173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173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174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306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306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6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6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306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06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06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07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07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07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07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307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307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307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307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307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7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8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308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08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08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08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08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08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08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308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308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309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309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309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9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9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309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09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09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09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09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310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3447" name="Text Box 1"/>
        <xdr:cNvSpPr txBox="1">
          <a:spLocks noChangeArrowheads="1"/>
        </xdr:cNvSpPr>
      </xdr:nvSpPr>
      <xdr:spPr bwMode="auto">
        <a:xfrm>
          <a:off x="20764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3448" name="Text Box 10"/>
        <xdr:cNvSpPr txBox="1">
          <a:spLocks noChangeArrowheads="1"/>
        </xdr:cNvSpPr>
      </xdr:nvSpPr>
      <xdr:spPr bwMode="auto">
        <a:xfrm>
          <a:off x="20764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449" name="Text Box 1"/>
        <xdr:cNvSpPr txBox="1">
          <a:spLocks noChangeArrowheads="1"/>
        </xdr:cNvSpPr>
      </xdr:nvSpPr>
      <xdr:spPr bwMode="auto">
        <a:xfrm>
          <a:off x="20764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450" name="Text Box 10"/>
        <xdr:cNvSpPr txBox="1">
          <a:spLocks noChangeArrowheads="1"/>
        </xdr:cNvSpPr>
      </xdr:nvSpPr>
      <xdr:spPr bwMode="auto">
        <a:xfrm>
          <a:off x="20764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4510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4511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512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513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4514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4515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516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517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47625</xdr:rowOff>
    </xdr:from>
    <xdr:to>
      <xdr:col>3</xdr:col>
      <xdr:colOff>19050</xdr:colOff>
      <xdr:row>64</xdr:row>
      <xdr:rowOff>19050</xdr:rowOff>
    </xdr:to>
    <xdr:graphicFrame macro="">
      <xdr:nvGraphicFramePr>
        <xdr:cNvPr id="182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82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82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1038225</xdr:colOff>
      <xdr:row>199</xdr:row>
      <xdr:rowOff>76200</xdr:rowOff>
    </xdr:to>
    <xdr:graphicFrame macro="">
      <xdr:nvGraphicFramePr>
        <xdr:cNvPr id="182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826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826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826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71</xdr:row>
      <xdr:rowOff>19050</xdr:rowOff>
    </xdr:from>
    <xdr:to>
      <xdr:col>5</xdr:col>
      <xdr:colOff>1095375</xdr:colOff>
      <xdr:row>98</xdr:row>
      <xdr:rowOff>0</xdr:rowOff>
    </xdr:to>
    <xdr:graphicFrame macro="">
      <xdr:nvGraphicFramePr>
        <xdr:cNvPr id="1826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28575</xdr:colOff>
      <xdr:row>268</xdr:row>
      <xdr:rowOff>85725</xdr:rowOff>
    </xdr:to>
    <xdr:graphicFrame macro="">
      <xdr:nvGraphicFramePr>
        <xdr:cNvPr id="1826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304800</xdr:colOff>
      <xdr:row>51</xdr:row>
      <xdr:rowOff>133349</xdr:rowOff>
    </xdr:from>
    <xdr:to>
      <xdr:col>2</xdr:col>
      <xdr:colOff>76200</xdr:colOff>
      <xdr:row>54</xdr:row>
      <xdr:rowOff>85724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466850" y="816292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36,954,082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685800</xdr:colOff>
      <xdr:row>55</xdr:row>
      <xdr:rowOff>114300</xdr:rowOff>
    </xdr:from>
    <xdr:to>
      <xdr:col>2</xdr:col>
      <xdr:colOff>895350</xdr:colOff>
      <xdr:row>59</xdr:row>
      <xdr:rowOff>38100</xdr:rowOff>
    </xdr:to>
    <xdr:sp macro="" textlink="">
      <xdr:nvSpPr>
        <xdr:cNvPr id="18269" name="直線コネクタ 17"/>
        <xdr:cNvSpPr>
          <a:spLocks noChangeShapeType="1"/>
        </xdr:cNvSpPr>
      </xdr:nvSpPr>
      <xdr:spPr bwMode="auto">
        <a:xfrm>
          <a:off x="3009900" y="8753475"/>
          <a:ext cx="209550" cy="5334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552450</xdr:colOff>
      <xdr:row>51</xdr:row>
      <xdr:rowOff>133350</xdr:rowOff>
    </xdr:from>
    <xdr:to>
      <xdr:col>0</xdr:col>
      <xdr:colOff>790575</xdr:colOff>
      <xdr:row>52</xdr:row>
      <xdr:rowOff>114300</xdr:rowOff>
    </xdr:to>
    <xdr:sp macro="" textlink="">
      <xdr:nvSpPr>
        <xdr:cNvPr id="18270" name="直線コネクタ 17"/>
        <xdr:cNvSpPr>
          <a:spLocks noChangeShapeType="1"/>
        </xdr:cNvSpPr>
      </xdr:nvSpPr>
      <xdr:spPr bwMode="auto">
        <a:xfrm flipH="1">
          <a:off x="552450" y="8162925"/>
          <a:ext cx="238125" cy="1333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609600</xdr:colOff>
      <xdr:row>57</xdr:row>
      <xdr:rowOff>57150</xdr:rowOff>
    </xdr:from>
    <xdr:to>
      <xdr:col>0</xdr:col>
      <xdr:colOff>1000125</xdr:colOff>
      <xdr:row>59</xdr:row>
      <xdr:rowOff>114300</xdr:rowOff>
    </xdr:to>
    <xdr:sp macro="" textlink="">
      <xdr:nvSpPr>
        <xdr:cNvPr id="18271" name="直線コネクタ 17"/>
        <xdr:cNvSpPr>
          <a:spLocks noChangeShapeType="1"/>
        </xdr:cNvSpPr>
      </xdr:nvSpPr>
      <xdr:spPr bwMode="auto">
        <a:xfrm flipH="1">
          <a:off x="609600" y="9001125"/>
          <a:ext cx="390525" cy="3619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447675</xdr:colOff>
      <xdr:row>49</xdr:row>
      <xdr:rowOff>0</xdr:rowOff>
    </xdr:from>
    <xdr:to>
      <xdr:col>0</xdr:col>
      <xdr:colOff>857250</xdr:colOff>
      <xdr:row>51</xdr:row>
      <xdr:rowOff>76200</xdr:rowOff>
    </xdr:to>
    <xdr:sp macro="" textlink="">
      <xdr:nvSpPr>
        <xdr:cNvPr id="18272" name="直線コネクタ 17"/>
        <xdr:cNvSpPr>
          <a:spLocks noChangeShapeType="1"/>
        </xdr:cNvSpPr>
      </xdr:nvSpPr>
      <xdr:spPr bwMode="auto">
        <a:xfrm flipH="1" flipV="1">
          <a:off x="447675" y="7724775"/>
          <a:ext cx="409575" cy="3810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1019175</xdr:colOff>
      <xdr:row>92</xdr:row>
      <xdr:rowOff>38100</xdr:rowOff>
    </xdr:from>
    <xdr:to>
      <xdr:col>2</xdr:col>
      <xdr:colOff>400050</xdr:colOff>
      <xdr:row>92</xdr:row>
      <xdr:rowOff>57150</xdr:rowOff>
    </xdr:to>
    <xdr:sp macro="" textlink="">
      <xdr:nvSpPr>
        <xdr:cNvPr id="18273" name="直線コネクタ 17"/>
        <xdr:cNvSpPr>
          <a:spLocks noChangeShapeType="1"/>
        </xdr:cNvSpPr>
      </xdr:nvSpPr>
      <xdr:spPr bwMode="auto">
        <a:xfrm flipH="1">
          <a:off x="2181225" y="14468475"/>
          <a:ext cx="542925" cy="19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542925</xdr:colOff>
      <xdr:row>93</xdr:row>
      <xdr:rowOff>19050</xdr:rowOff>
    </xdr:from>
    <xdr:to>
      <xdr:col>2</xdr:col>
      <xdr:colOff>704850</xdr:colOff>
      <xdr:row>95</xdr:row>
      <xdr:rowOff>19050</xdr:rowOff>
    </xdr:to>
    <xdr:sp macro="" textlink="">
      <xdr:nvSpPr>
        <xdr:cNvPr id="18274" name="直線コネクタ 17"/>
        <xdr:cNvSpPr>
          <a:spLocks noChangeShapeType="1"/>
        </xdr:cNvSpPr>
      </xdr:nvSpPr>
      <xdr:spPr bwMode="auto">
        <a:xfrm flipH="1">
          <a:off x="2867025" y="14601825"/>
          <a:ext cx="161925" cy="3048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1152524</xdr:colOff>
      <xdr:row>93</xdr:row>
      <xdr:rowOff>0</xdr:rowOff>
    </xdr:from>
    <xdr:to>
      <xdr:col>2</xdr:col>
      <xdr:colOff>514349</xdr:colOff>
      <xdr:row>95</xdr:row>
      <xdr:rowOff>95250</xdr:rowOff>
    </xdr:to>
    <xdr:sp macro="" textlink="">
      <xdr:nvSpPr>
        <xdr:cNvPr id="18275" name="直線コネクタ 17"/>
        <xdr:cNvSpPr>
          <a:spLocks noChangeShapeType="1"/>
        </xdr:cNvSpPr>
      </xdr:nvSpPr>
      <xdr:spPr bwMode="auto">
        <a:xfrm flipH="1">
          <a:off x="2314574" y="14582775"/>
          <a:ext cx="523875" cy="400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895350</xdr:colOff>
      <xdr:row>85</xdr:row>
      <xdr:rowOff>19050</xdr:rowOff>
    </xdr:from>
    <xdr:to>
      <xdr:col>3</xdr:col>
      <xdr:colOff>590550</xdr:colOff>
      <xdr:row>88</xdr:row>
      <xdr:rowOff>0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219450" y="13363575"/>
          <a:ext cx="85725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36,898,236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19050</xdr:rowOff>
    </xdr:from>
    <xdr:to>
      <xdr:col>5</xdr:col>
      <xdr:colOff>1123950</xdr:colOff>
      <xdr:row>130</xdr:row>
      <xdr:rowOff>47625</xdr:rowOff>
    </xdr:to>
    <xdr:graphicFrame macro="">
      <xdr:nvGraphicFramePr>
        <xdr:cNvPr id="1827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95250</xdr:colOff>
      <xdr:row>150</xdr:row>
      <xdr:rowOff>104774</xdr:rowOff>
    </xdr:from>
    <xdr:to>
      <xdr:col>3</xdr:col>
      <xdr:colOff>1038225</xdr:colOff>
      <xdr:row>153</xdr:row>
      <xdr:rowOff>95249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581400" y="238315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35,616,894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827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561975</xdr:colOff>
      <xdr:row>215</xdr:row>
      <xdr:rowOff>28575</xdr:rowOff>
    </xdr:from>
    <xdr:to>
      <xdr:col>3</xdr:col>
      <xdr:colOff>885825</xdr:colOff>
      <xdr:row>218</xdr:row>
      <xdr:rowOff>38100</xdr:rowOff>
    </xdr:to>
    <xdr:sp macro="" textlink="">
      <xdr:nvSpPr>
        <xdr:cNvPr id="18280" name="線 188"/>
        <xdr:cNvSpPr>
          <a:spLocks noChangeShapeType="1"/>
        </xdr:cNvSpPr>
      </xdr:nvSpPr>
      <xdr:spPr bwMode="auto">
        <a:xfrm>
          <a:off x="4048125" y="33661350"/>
          <a:ext cx="32385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13,605,014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9525</xdr:colOff>
      <xdr:row>239</xdr:row>
      <xdr:rowOff>104775</xdr:rowOff>
    </xdr:from>
    <xdr:to>
      <xdr:col>5</xdr:col>
      <xdr:colOff>1143000</xdr:colOff>
      <xdr:row>268</xdr:row>
      <xdr:rowOff>76200</xdr:rowOff>
    </xdr:to>
    <xdr:graphicFrame macro="">
      <xdr:nvGraphicFramePr>
        <xdr:cNvPr id="1828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0.21363</cdr:x>
      <cdr:y>0.7485</cdr:y>
    </cdr:from>
    <cdr:to>
      <cdr:x>0.38812</cdr:x>
      <cdr:y>0.81029</cdr:y>
    </cdr:to>
    <cdr:sp macro="" textlink="">
      <cdr:nvSpPr>
        <cdr:cNvPr id="421889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71595" y="3021128"/>
          <a:ext cx="1312807" cy="3341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0.28432</cdr:x>
      <cdr:y>0.74788</cdr:y>
    </cdr:from>
    <cdr:to>
      <cdr:x>0.38882</cdr:x>
      <cdr:y>0.86323</cdr:y>
    </cdr:to>
    <cdr:sp macro="" textlink="">
      <cdr:nvSpPr>
        <cdr:cNvPr id="18435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583777" y="3298149"/>
          <a:ext cx="772240" cy="1902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0.56938</cdr:x>
      <cdr:y>0.19149</cdr:y>
    </cdr:from>
    <cdr:to>
      <cdr:x>0.59371</cdr:x>
      <cdr:y>0.28132</cdr:y>
    </cdr:to>
    <cdr:sp macro="" textlink="">
      <cdr:nvSpPr>
        <cdr:cNvPr id="18436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790949" y="771525"/>
          <a:ext cx="161925" cy="3619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0.29314</cdr:x>
      <cdr:y>0.70291</cdr:y>
    </cdr:from>
    <cdr:to>
      <cdr:x>0.38832</cdr:x>
      <cdr:y>0.73707</cdr:y>
    </cdr:to>
    <cdr:sp macro="" textlink="">
      <cdr:nvSpPr>
        <cdr:cNvPr id="18437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212445" y="2395122"/>
          <a:ext cx="1026914" cy="6930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0.29317</cdr:x>
      <cdr:y>0.45037</cdr:y>
    </cdr:from>
    <cdr:to>
      <cdr:x>0.37868</cdr:x>
      <cdr:y>0.54544</cdr:y>
    </cdr:to>
    <cdr:sp macro="" textlink="">
      <cdr:nvSpPr>
        <cdr:cNvPr id="18450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32616" y="1613352"/>
          <a:ext cx="619434" cy="6960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0.39847</cdr:x>
      <cdr:y>0.78657</cdr:y>
    </cdr:from>
    <cdr:to>
      <cdr:x>0.41374</cdr:x>
      <cdr:y>0.87447</cdr:y>
    </cdr:to>
    <cdr:sp macro="" textlink="">
      <cdr:nvSpPr>
        <cdr:cNvPr id="421906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653411" y="3175905"/>
          <a:ext cx="101870" cy="4091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0.54104</cdr:x>
      <cdr:y>0.24864</cdr:y>
    </cdr:from>
    <cdr:to>
      <cdr:x>0.54215</cdr:x>
      <cdr:y>0.35726</cdr:y>
    </cdr:to>
    <cdr:sp macro="" textlink="">
      <cdr:nvSpPr>
        <cdr:cNvPr id="423943" name="線 18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5023" y="984381"/>
          <a:ext cx="238658" cy="6487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view="pageBreakPreview" zoomScaleNormal="90" zoomScaleSheetLayoutView="100" workbookViewId="0">
      <selection activeCell="E5" sqref="E5"/>
    </sheetView>
  </sheetViews>
  <sheetFormatPr defaultRowHeight="23.1" customHeight="1"/>
  <cols>
    <col min="1" max="1" width="4" style="6" customWidth="1"/>
    <col min="2" max="2" width="25.625" style="6" customWidth="1"/>
    <col min="3" max="3" width="0.75" style="6" customWidth="1"/>
    <col min="4" max="5" width="30.875" style="6" customWidth="1"/>
    <col min="6" max="6" width="30.625" style="6" customWidth="1"/>
    <col min="7" max="7" width="30.625" style="87" customWidth="1"/>
    <col min="8" max="8" width="30.625" style="6" customWidth="1"/>
    <col min="9" max="16384" width="9" style="6"/>
  </cols>
  <sheetData>
    <row r="1" spans="1:9" ht="23.1" customHeight="1">
      <c r="A1" s="677" t="s">
        <v>0</v>
      </c>
      <c r="B1" s="677"/>
      <c r="C1" s="677"/>
      <c r="D1" s="677"/>
      <c r="E1" s="677"/>
    </row>
    <row r="2" spans="1:9" ht="23.1" customHeight="1">
      <c r="B2" s="101"/>
      <c r="C2" s="101"/>
      <c r="E2" s="101"/>
    </row>
    <row r="3" spans="1:9" ht="23.1" customHeight="1">
      <c r="B3" s="101"/>
      <c r="C3" s="101"/>
      <c r="E3" s="101"/>
    </row>
    <row r="4" spans="1:9" s="87" customFormat="1" ht="23.1" customHeight="1">
      <c r="A4" s="290" t="s">
        <v>1</v>
      </c>
      <c r="B4" s="290"/>
      <c r="C4" s="10"/>
      <c r="G4" s="407"/>
      <c r="H4" s="407" t="s">
        <v>2</v>
      </c>
    </row>
    <row r="5" spans="1:9" s="87" customFormat="1" ht="40.5" customHeight="1">
      <c r="A5" s="678" t="s">
        <v>3</v>
      </c>
      <c r="B5" s="678"/>
      <c r="C5" s="678"/>
      <c r="D5" s="402" t="s">
        <v>4</v>
      </c>
      <c r="E5" s="672" t="s">
        <v>5</v>
      </c>
      <c r="F5" s="671" t="s">
        <v>6</v>
      </c>
      <c r="G5" s="362" t="s">
        <v>7</v>
      </c>
      <c r="H5" s="363" t="s">
        <v>8</v>
      </c>
      <c r="I5" s="364"/>
    </row>
    <row r="6" spans="1:9" s="87" customFormat="1" ht="10.5" customHeight="1">
      <c r="A6" s="408"/>
      <c r="B6" s="404"/>
      <c r="C6" s="409"/>
      <c r="D6" s="404"/>
      <c r="E6" s="404"/>
      <c r="F6" s="404"/>
      <c r="G6" s="404"/>
      <c r="H6" s="410"/>
      <c r="I6" s="364"/>
    </row>
    <row r="7" spans="1:9" s="87" customFormat="1" ht="23.1" customHeight="1">
      <c r="A7" s="675" t="s">
        <v>9</v>
      </c>
      <c r="B7" s="675"/>
      <c r="C7" s="675"/>
      <c r="D7" s="336">
        <v>32601505</v>
      </c>
      <c r="E7" s="411">
        <v>32885829</v>
      </c>
      <c r="F7" s="411">
        <v>38315225</v>
      </c>
      <c r="G7" s="411">
        <v>39140394</v>
      </c>
      <c r="H7" s="412">
        <v>38213357</v>
      </c>
      <c r="I7" s="364"/>
    </row>
    <row r="8" spans="1:9" s="87" customFormat="1" ht="23.25" customHeight="1">
      <c r="A8" s="675" t="s">
        <v>10</v>
      </c>
      <c r="B8" s="675"/>
      <c r="C8" s="675"/>
      <c r="D8" s="336">
        <v>31846894</v>
      </c>
      <c r="E8" s="411">
        <v>31971566</v>
      </c>
      <c r="F8" s="411">
        <v>37371155</v>
      </c>
      <c r="G8" s="411">
        <v>38296600</v>
      </c>
      <c r="H8" s="412">
        <v>36954082</v>
      </c>
      <c r="I8" s="364"/>
    </row>
    <row r="9" spans="1:9" s="87" customFormat="1" ht="23.1" customHeight="1">
      <c r="A9" s="413"/>
      <c r="B9" s="378" t="s">
        <v>11</v>
      </c>
      <c r="C9" s="397"/>
      <c r="D9" s="336">
        <v>754611</v>
      </c>
      <c r="E9" s="411">
        <v>914263</v>
      </c>
      <c r="F9" s="411">
        <v>944070</v>
      </c>
      <c r="G9" s="411">
        <v>843794</v>
      </c>
      <c r="H9" s="412">
        <v>1259275</v>
      </c>
      <c r="I9" s="364"/>
    </row>
    <row r="10" spans="1:9" s="87" customFormat="1" ht="23.1" customHeight="1">
      <c r="A10" s="675" t="s">
        <v>12</v>
      </c>
      <c r="B10" s="675"/>
      <c r="C10" s="675"/>
      <c r="D10" s="336">
        <v>671450</v>
      </c>
      <c r="E10" s="411">
        <v>704624</v>
      </c>
      <c r="F10" s="411">
        <v>693074</v>
      </c>
      <c r="G10" s="411">
        <v>729625</v>
      </c>
      <c r="H10" s="412">
        <v>885586</v>
      </c>
      <c r="I10" s="364"/>
    </row>
    <row r="11" spans="1:9" s="87" customFormat="1" ht="23.1" customHeight="1">
      <c r="A11" s="413"/>
      <c r="B11" s="378" t="s">
        <v>13</v>
      </c>
      <c r="C11" s="397"/>
      <c r="D11" s="414">
        <v>3.6</v>
      </c>
      <c r="E11" s="415">
        <v>3.8</v>
      </c>
      <c r="F11" s="415">
        <v>3.7</v>
      </c>
      <c r="G11" s="415">
        <v>3.7</v>
      </c>
      <c r="H11" s="416">
        <v>4.3</v>
      </c>
      <c r="I11" s="364"/>
    </row>
    <row r="12" spans="1:9" s="87" customFormat="1" ht="23.1" customHeight="1">
      <c r="A12" s="413"/>
      <c r="B12" s="378" t="s">
        <v>14</v>
      </c>
      <c r="C12" s="397"/>
      <c r="D12" s="336">
        <v>2643</v>
      </c>
      <c r="E12" s="411">
        <v>33174</v>
      </c>
      <c r="F12" s="411">
        <v>-11550</v>
      </c>
      <c r="G12" s="411">
        <v>36551</v>
      </c>
      <c r="H12" s="412">
        <v>155958</v>
      </c>
      <c r="I12" s="364"/>
    </row>
    <row r="13" spans="1:9" s="87" customFormat="1" ht="23.1" customHeight="1">
      <c r="A13" s="413"/>
      <c r="B13" s="378" t="s">
        <v>15</v>
      </c>
      <c r="C13" s="397"/>
      <c r="D13" s="417">
        <v>-464137</v>
      </c>
      <c r="E13" s="411">
        <v>48518</v>
      </c>
      <c r="F13" s="411">
        <v>-210550</v>
      </c>
      <c r="G13" s="411">
        <v>520551</v>
      </c>
      <c r="H13" s="412">
        <v>443958</v>
      </c>
      <c r="I13" s="364"/>
    </row>
    <row r="14" spans="1:9" s="87" customFormat="1" ht="23.1" customHeight="1">
      <c r="A14" s="413"/>
      <c r="B14" s="378" t="s">
        <v>16</v>
      </c>
      <c r="C14" s="397"/>
      <c r="D14" s="336">
        <v>14357900</v>
      </c>
      <c r="E14" s="411">
        <v>14477259</v>
      </c>
      <c r="F14" s="411">
        <v>14439605</v>
      </c>
      <c r="G14" s="411">
        <v>14618928</v>
      </c>
      <c r="H14" s="412">
        <v>15300235</v>
      </c>
      <c r="I14" s="364"/>
    </row>
    <row r="15" spans="1:9" s="87" customFormat="1" ht="23.1" customHeight="1">
      <c r="A15" s="413"/>
      <c r="B15" s="378" t="s">
        <v>17</v>
      </c>
      <c r="C15" s="397"/>
      <c r="D15" s="336">
        <v>10942972</v>
      </c>
      <c r="E15" s="411">
        <v>10989022</v>
      </c>
      <c r="F15" s="411">
        <v>10727359</v>
      </c>
      <c r="G15" s="411">
        <v>10735620</v>
      </c>
      <c r="H15" s="412">
        <v>11130400</v>
      </c>
      <c r="I15" s="364"/>
    </row>
    <row r="16" spans="1:9" s="87" customFormat="1" ht="23.1" customHeight="1">
      <c r="A16" s="413"/>
      <c r="B16" s="378" t="s">
        <v>18</v>
      </c>
      <c r="C16" s="397"/>
      <c r="D16" s="336">
        <v>17697423</v>
      </c>
      <c r="E16" s="411">
        <v>18670106</v>
      </c>
      <c r="F16" s="411">
        <v>18967070</v>
      </c>
      <c r="G16" s="411">
        <v>19842644</v>
      </c>
      <c r="H16" s="412">
        <v>20485564</v>
      </c>
      <c r="I16" s="364"/>
    </row>
    <row r="17" spans="1:9" s="87" customFormat="1" ht="23.1" customHeight="1">
      <c r="A17" s="413"/>
      <c r="B17" s="378" t="s">
        <v>19</v>
      </c>
      <c r="C17" s="397"/>
      <c r="D17" s="418">
        <v>0.746</v>
      </c>
      <c r="E17" s="419">
        <v>0.76</v>
      </c>
      <c r="F17" s="419">
        <v>0.75</v>
      </c>
      <c r="G17" s="419">
        <v>0.74</v>
      </c>
      <c r="H17" s="420">
        <v>0.73</v>
      </c>
      <c r="I17" s="364"/>
    </row>
    <row r="18" spans="1:9" s="87" customFormat="1" ht="23.1" customHeight="1">
      <c r="A18" s="413"/>
      <c r="B18" s="378" t="s">
        <v>20</v>
      </c>
      <c r="C18" s="397"/>
      <c r="D18" s="336">
        <v>21201742</v>
      </c>
      <c r="E18" s="411">
        <v>22386872</v>
      </c>
      <c r="F18" s="411">
        <v>22697486</v>
      </c>
      <c r="G18" s="411">
        <v>24063267</v>
      </c>
      <c r="H18" s="412">
        <v>23711829</v>
      </c>
      <c r="I18" s="364"/>
    </row>
    <row r="19" spans="1:9" s="87" customFormat="1" ht="23.1" customHeight="1">
      <c r="A19" s="413"/>
      <c r="B19" s="378" t="s">
        <v>21</v>
      </c>
      <c r="C19" s="397"/>
      <c r="D19" s="414">
        <v>65</v>
      </c>
      <c r="E19" s="415">
        <v>68.099999999999994</v>
      </c>
      <c r="F19" s="415">
        <v>59.2</v>
      </c>
      <c r="G19" s="415">
        <v>61.5</v>
      </c>
      <c r="H19" s="416">
        <v>62.1</v>
      </c>
      <c r="I19" s="364"/>
    </row>
    <row r="20" spans="1:9" s="87" customFormat="1" ht="23.1" customHeight="1">
      <c r="A20" s="675" t="s">
        <v>22</v>
      </c>
      <c r="B20" s="675"/>
      <c r="C20" s="675"/>
      <c r="D20" s="336">
        <v>15688379</v>
      </c>
      <c r="E20" s="411">
        <v>16702672</v>
      </c>
      <c r="F20" s="411">
        <v>16200507</v>
      </c>
      <c r="G20" s="411">
        <v>16821900</v>
      </c>
      <c r="H20" s="412">
        <v>16556849</v>
      </c>
      <c r="I20" s="364"/>
    </row>
    <row r="21" spans="1:9" s="87" customFormat="1" ht="23.1" customHeight="1">
      <c r="A21" s="413"/>
      <c r="B21" s="378" t="s">
        <v>23</v>
      </c>
      <c r="C21" s="397"/>
      <c r="D21" s="414">
        <v>48.1</v>
      </c>
      <c r="E21" s="415">
        <v>50.8</v>
      </c>
      <c r="F21" s="415">
        <v>42.3</v>
      </c>
      <c r="G21" s="415">
        <v>43</v>
      </c>
      <c r="H21" s="416">
        <v>44</v>
      </c>
      <c r="I21" s="364"/>
    </row>
    <row r="22" spans="1:9" s="87" customFormat="1" ht="23.1" customHeight="1">
      <c r="A22" s="413"/>
      <c r="B22" s="378" t="s">
        <v>24</v>
      </c>
      <c r="C22" s="397"/>
      <c r="D22" s="336">
        <v>3407457</v>
      </c>
      <c r="E22" s="411">
        <v>3416892</v>
      </c>
      <c r="F22" s="411">
        <v>3528882</v>
      </c>
      <c r="G22" s="411">
        <v>3525300</v>
      </c>
      <c r="H22" s="412">
        <v>3588279</v>
      </c>
      <c r="I22" s="364"/>
    </row>
    <row r="23" spans="1:9" s="87" customFormat="1" ht="23.1" customHeight="1">
      <c r="A23" s="413"/>
      <c r="B23" s="378" t="s">
        <v>25</v>
      </c>
      <c r="C23" s="397"/>
      <c r="D23" s="414">
        <v>13.8</v>
      </c>
      <c r="E23" s="415">
        <v>13.4</v>
      </c>
      <c r="F23" s="415">
        <v>13.5</v>
      </c>
      <c r="G23" s="415">
        <v>12.4</v>
      </c>
      <c r="H23" s="416">
        <v>11.8</v>
      </c>
      <c r="I23" s="364"/>
    </row>
    <row r="24" spans="1:9" s="87" customFormat="1" ht="23.1" customHeight="1">
      <c r="A24" s="413"/>
      <c r="B24" s="378" t="s">
        <v>26</v>
      </c>
      <c r="C24" s="397"/>
      <c r="D24" s="414">
        <v>11.3</v>
      </c>
      <c r="E24" s="415">
        <v>11.4</v>
      </c>
      <c r="F24" s="415">
        <v>11.5</v>
      </c>
      <c r="G24" s="415">
        <v>11</v>
      </c>
      <c r="H24" s="416">
        <v>10.7</v>
      </c>
      <c r="I24" s="364"/>
    </row>
    <row r="25" spans="1:9" s="87" customFormat="1" ht="23.1" customHeight="1">
      <c r="A25" s="413"/>
      <c r="B25" s="378" t="s">
        <v>27</v>
      </c>
      <c r="C25" s="397"/>
      <c r="D25" s="336">
        <v>18108207</v>
      </c>
      <c r="E25" s="411">
        <v>18411787</v>
      </c>
      <c r="F25" s="411">
        <v>18658391</v>
      </c>
      <c r="G25" s="411">
        <v>19272385</v>
      </c>
      <c r="H25" s="412">
        <v>19658227</v>
      </c>
      <c r="I25" s="364"/>
    </row>
    <row r="26" spans="1:9" s="87" customFormat="1" ht="23.1" customHeight="1">
      <c r="A26" s="413"/>
      <c r="B26" s="378" t="s">
        <v>28</v>
      </c>
      <c r="C26" s="397"/>
      <c r="D26" s="336">
        <v>17260390</v>
      </c>
      <c r="E26" s="411">
        <v>17796715</v>
      </c>
      <c r="F26" s="411">
        <v>18221961</v>
      </c>
      <c r="G26" s="411">
        <v>18864357</v>
      </c>
      <c r="H26" s="412">
        <v>19167932</v>
      </c>
      <c r="I26" s="364"/>
    </row>
    <row r="27" spans="1:9" s="87" customFormat="1" ht="23.1" customHeight="1">
      <c r="A27" s="413"/>
      <c r="B27" s="378" t="s">
        <v>29</v>
      </c>
      <c r="C27" s="397"/>
      <c r="D27" s="414">
        <v>90.7</v>
      </c>
      <c r="E27" s="415">
        <v>92.3</v>
      </c>
      <c r="F27" s="415">
        <v>91.1</v>
      </c>
      <c r="G27" s="415">
        <v>88.7</v>
      </c>
      <c r="H27" s="416">
        <v>89.5</v>
      </c>
      <c r="I27" s="364"/>
    </row>
    <row r="28" spans="1:9" s="87" customFormat="1" ht="23.1" customHeight="1">
      <c r="A28" s="413"/>
      <c r="B28" s="378" t="s">
        <v>30</v>
      </c>
      <c r="C28" s="397"/>
      <c r="D28" s="336">
        <v>3186600</v>
      </c>
      <c r="E28" s="411">
        <v>2821176</v>
      </c>
      <c r="F28" s="411">
        <v>2634546</v>
      </c>
      <c r="G28" s="411">
        <v>3340392</v>
      </c>
      <c r="H28" s="412">
        <v>3516964</v>
      </c>
      <c r="I28" s="364"/>
    </row>
    <row r="29" spans="1:9" s="87" customFormat="1" ht="23.1" customHeight="1">
      <c r="A29" s="413"/>
      <c r="B29" s="378" t="s">
        <v>31</v>
      </c>
      <c r="C29" s="397"/>
      <c r="D29" s="336">
        <v>34449276</v>
      </c>
      <c r="E29" s="411">
        <v>33705835</v>
      </c>
      <c r="F29" s="411">
        <v>34676086</v>
      </c>
      <c r="G29" s="411">
        <v>35395176</v>
      </c>
      <c r="H29" s="412">
        <v>35437295</v>
      </c>
      <c r="I29" s="364"/>
    </row>
    <row r="30" spans="1:9" s="87" customFormat="1" ht="23.1" customHeight="1">
      <c r="A30" s="413"/>
      <c r="B30" s="378" t="s">
        <v>32</v>
      </c>
      <c r="C30" s="397"/>
      <c r="D30" s="336">
        <v>3178362</v>
      </c>
      <c r="E30" s="411">
        <v>2403929</v>
      </c>
      <c r="F30" s="411">
        <v>3743686</v>
      </c>
      <c r="G30" s="411">
        <v>3006184</v>
      </c>
      <c r="H30" s="412">
        <v>2382097</v>
      </c>
      <c r="I30" s="364"/>
    </row>
    <row r="31" spans="1:9" s="87" customFormat="1" ht="10.5" customHeight="1">
      <c r="A31" s="421"/>
      <c r="B31" s="406"/>
      <c r="C31" s="422"/>
      <c r="D31" s="423"/>
      <c r="E31" s="423"/>
      <c r="F31" s="423"/>
      <c r="G31" s="423"/>
      <c r="H31" s="424"/>
      <c r="I31" s="364"/>
    </row>
    <row r="32" spans="1:9" s="87" customFormat="1" ht="23.1" customHeight="1">
      <c r="A32" s="676" t="s">
        <v>33</v>
      </c>
      <c r="B32" s="676"/>
      <c r="C32" s="676"/>
      <c r="D32" s="676"/>
      <c r="E32" s="676"/>
      <c r="F32" s="398"/>
      <c r="G32" s="398"/>
      <c r="H32" s="407" t="s">
        <v>34</v>
      </c>
    </row>
    <row r="33" spans="2:3" ht="23.1" customHeight="1">
      <c r="B33" s="101" t="s">
        <v>35</v>
      </c>
      <c r="C33" s="101"/>
    </row>
  </sheetData>
  <sheetProtection selectLockedCells="1" selectUnlockedCells="1"/>
  <mergeCells count="7">
    <mergeCell ref="A10:C10"/>
    <mergeCell ref="A20:C20"/>
    <mergeCell ref="A32:E32"/>
    <mergeCell ref="A1:E1"/>
    <mergeCell ref="A5:C5"/>
    <mergeCell ref="A7:C7"/>
    <mergeCell ref="A8:C8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horizontalDpi="300" verticalDpi="300" r:id="rId1"/>
  <headerFooter alignWithMargins="0">
    <oddHeader>&amp;L&amp;"ＭＳ 明朝,標準"&amp;10財　政</oddHeader>
    <oddFooter>&amp;C&amp;"ＭＳ 明朝,標準"－&amp;P－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topLeftCell="A16" zoomScaleNormal="90" zoomScaleSheetLayoutView="100" workbookViewId="0">
      <pane xSplit="2" topLeftCell="C1" activePane="topRight" state="frozen"/>
      <selection activeCell="A19" sqref="A19"/>
      <selection pane="topRight" activeCell="E32" sqref="E32:F32"/>
    </sheetView>
  </sheetViews>
  <sheetFormatPr defaultRowHeight="18.95" customHeight="1"/>
  <cols>
    <col min="1" max="1" width="3.5" style="50" customWidth="1"/>
    <col min="2" max="2" width="30.125" style="50" customWidth="1"/>
    <col min="3" max="4" width="29.25" style="50" customWidth="1"/>
    <col min="5" max="7" width="30.625" style="50" customWidth="1"/>
    <col min="8" max="16384" width="9" style="50"/>
  </cols>
  <sheetData>
    <row r="1" spans="1:7" ht="5.0999999999999996" customHeight="1">
      <c r="A1" s="101"/>
      <c r="G1" s="102"/>
    </row>
    <row r="2" spans="1:7" ht="15" customHeight="1">
      <c r="A2" s="10" t="s">
        <v>153</v>
      </c>
      <c r="D2" s="6"/>
      <c r="G2" s="102" t="s">
        <v>154</v>
      </c>
    </row>
    <row r="3" spans="1:7" ht="20.100000000000001" customHeight="1">
      <c r="A3" s="682" t="s">
        <v>155</v>
      </c>
      <c r="B3" s="682"/>
      <c r="C3" s="799" t="s">
        <v>156</v>
      </c>
      <c r="D3" s="682" t="s">
        <v>157</v>
      </c>
      <c r="E3" s="682" t="s">
        <v>158</v>
      </c>
      <c r="F3" s="682"/>
      <c r="G3" s="92" t="s">
        <v>159</v>
      </c>
    </row>
    <row r="4" spans="1:7" ht="20.100000000000001" customHeight="1">
      <c r="A4" s="682"/>
      <c r="B4" s="682"/>
      <c r="C4" s="799"/>
      <c r="D4" s="682"/>
      <c r="E4" s="670" t="s">
        <v>160</v>
      </c>
      <c r="F4" s="81" t="s">
        <v>161</v>
      </c>
      <c r="G4" s="13" t="s">
        <v>162</v>
      </c>
    </row>
    <row r="5" spans="1:7" ht="15.95" customHeight="1">
      <c r="A5" s="687" t="s">
        <v>105</v>
      </c>
      <c r="B5" s="687"/>
      <c r="C5" s="329">
        <f>C6+C27</f>
        <v>40802384</v>
      </c>
      <c r="D5" s="104">
        <f>D6+D27</f>
        <v>3245795</v>
      </c>
      <c r="E5" s="104">
        <f>E6+E27</f>
        <v>3299103</v>
      </c>
      <c r="F5" s="104">
        <f>F6+F27</f>
        <v>824588</v>
      </c>
      <c r="G5" s="122">
        <f>+C5+D5-E5</f>
        <v>40749076</v>
      </c>
    </row>
    <row r="6" spans="1:7" ht="15.95" customHeight="1">
      <c r="A6" s="687" t="s">
        <v>163</v>
      </c>
      <c r="B6" s="687"/>
      <c r="C6" s="330">
        <f>SUM(C7:C26)</f>
        <v>35395175</v>
      </c>
      <c r="D6" s="105">
        <f>SUM(D7:D26)</f>
        <v>2961795</v>
      </c>
      <c r="E6" s="105">
        <f>SUM(E7:E26)</f>
        <v>2919675</v>
      </c>
      <c r="F6" s="105">
        <f>SUM(F7:F26)</f>
        <v>668600</v>
      </c>
      <c r="G6" s="123">
        <f t="shared" ref="G6:G28" si="0">+C6+D6-E6</f>
        <v>35437295</v>
      </c>
    </row>
    <row r="7" spans="1:7" ht="15.95" customHeight="1">
      <c r="A7" s="51"/>
      <c r="B7" s="25" t="s">
        <v>164</v>
      </c>
      <c r="C7" s="331">
        <v>4568372</v>
      </c>
      <c r="D7" s="331">
        <v>633000</v>
      </c>
      <c r="E7" s="331">
        <v>301021</v>
      </c>
      <c r="F7" s="331">
        <v>79965</v>
      </c>
      <c r="G7" s="106">
        <f t="shared" si="0"/>
        <v>4900351</v>
      </c>
    </row>
    <row r="8" spans="1:7" ht="15.95" customHeight="1">
      <c r="A8" s="51"/>
      <c r="B8" s="25" t="s">
        <v>165</v>
      </c>
      <c r="C8" s="332">
        <v>8647571</v>
      </c>
      <c r="D8" s="331">
        <v>246800</v>
      </c>
      <c r="E8" s="331">
        <v>975556</v>
      </c>
      <c r="F8" s="331">
        <v>185161</v>
      </c>
      <c r="G8" s="106">
        <f t="shared" si="0"/>
        <v>7918815</v>
      </c>
    </row>
    <row r="9" spans="1:7" ht="15.95" customHeight="1">
      <c r="A9" s="51"/>
      <c r="B9" s="25" t="s">
        <v>166</v>
      </c>
      <c r="C9" s="331">
        <v>670137</v>
      </c>
      <c r="D9" s="333">
        <v>0</v>
      </c>
      <c r="E9" s="331">
        <v>54159</v>
      </c>
      <c r="F9" s="331">
        <v>14615</v>
      </c>
      <c r="G9" s="106">
        <f t="shared" si="0"/>
        <v>615978</v>
      </c>
    </row>
    <row r="10" spans="1:7" ht="15.95" customHeight="1">
      <c r="A10" s="51"/>
      <c r="B10" s="25" t="s">
        <v>167</v>
      </c>
      <c r="C10" s="331">
        <v>5139265</v>
      </c>
      <c r="D10" s="331">
        <v>170540</v>
      </c>
      <c r="E10" s="331">
        <v>470843</v>
      </c>
      <c r="F10" s="331">
        <v>146397</v>
      </c>
      <c r="G10" s="106">
        <f t="shared" si="0"/>
        <v>4838962</v>
      </c>
    </row>
    <row r="11" spans="1:7" ht="15.95" customHeight="1">
      <c r="A11" s="51"/>
      <c r="B11" s="25" t="s">
        <v>168</v>
      </c>
      <c r="C11" s="333">
        <v>0</v>
      </c>
      <c r="D11" s="333">
        <v>0</v>
      </c>
      <c r="E11" s="333">
        <v>0</v>
      </c>
      <c r="F11" s="333">
        <v>0</v>
      </c>
      <c r="G11" s="106">
        <f t="shared" si="0"/>
        <v>0</v>
      </c>
    </row>
    <row r="12" spans="1:7" ht="15.95" customHeight="1">
      <c r="A12" s="51"/>
      <c r="B12" s="25" t="s">
        <v>169</v>
      </c>
      <c r="C12" s="333">
        <v>0</v>
      </c>
      <c r="D12" s="333">
        <v>0</v>
      </c>
      <c r="E12" s="333">
        <v>0</v>
      </c>
      <c r="F12" s="333">
        <v>0</v>
      </c>
      <c r="G12" s="106">
        <f t="shared" si="0"/>
        <v>0</v>
      </c>
    </row>
    <row r="13" spans="1:7" ht="15.95" customHeight="1">
      <c r="A13" s="51"/>
      <c r="B13" s="25" t="s">
        <v>170</v>
      </c>
      <c r="C13" s="334">
        <v>1139221</v>
      </c>
      <c r="D13" s="333">
        <v>0</v>
      </c>
      <c r="E13" s="331">
        <v>232494</v>
      </c>
      <c r="F13" s="331">
        <v>15386</v>
      </c>
      <c r="G13" s="106">
        <f t="shared" si="0"/>
        <v>906727</v>
      </c>
    </row>
    <row r="14" spans="1:7" ht="15.95" customHeight="1">
      <c r="A14" s="51"/>
      <c r="B14" s="25" t="s">
        <v>171</v>
      </c>
      <c r="C14" s="334">
        <v>133638</v>
      </c>
      <c r="D14" s="333">
        <v>0</v>
      </c>
      <c r="E14" s="331">
        <v>14630</v>
      </c>
      <c r="F14" s="331">
        <v>2195</v>
      </c>
      <c r="G14" s="106">
        <f t="shared" si="0"/>
        <v>119008</v>
      </c>
    </row>
    <row r="15" spans="1:7" ht="15.95" customHeight="1">
      <c r="A15" s="51"/>
      <c r="B15" s="25" t="s">
        <v>172</v>
      </c>
      <c r="C15" s="334">
        <v>795667</v>
      </c>
      <c r="D15" s="334">
        <v>17560</v>
      </c>
      <c r="E15" s="331">
        <v>69560</v>
      </c>
      <c r="F15" s="331">
        <v>11905</v>
      </c>
      <c r="G15" s="106">
        <f t="shared" si="0"/>
        <v>743667</v>
      </c>
    </row>
    <row r="16" spans="1:7" ht="15.95" customHeight="1">
      <c r="A16" s="51"/>
      <c r="B16" s="25" t="s">
        <v>173</v>
      </c>
      <c r="C16" s="334">
        <v>33397</v>
      </c>
      <c r="D16" s="333">
        <v>0</v>
      </c>
      <c r="E16" s="331">
        <v>7965</v>
      </c>
      <c r="F16" s="331">
        <v>1731</v>
      </c>
      <c r="G16" s="106">
        <f t="shared" si="0"/>
        <v>25432</v>
      </c>
    </row>
    <row r="17" spans="1:7" ht="15.95" customHeight="1">
      <c r="A17" s="51"/>
      <c r="B17" s="25" t="s">
        <v>174</v>
      </c>
      <c r="C17" s="335">
        <v>0</v>
      </c>
      <c r="D17" s="333">
        <v>0</v>
      </c>
      <c r="E17" s="333">
        <v>0</v>
      </c>
      <c r="F17" s="333">
        <v>0</v>
      </c>
      <c r="G17" s="106">
        <f t="shared" si="0"/>
        <v>0</v>
      </c>
    </row>
    <row r="18" spans="1:7" ht="15.95" customHeight="1">
      <c r="A18" s="51"/>
      <c r="B18" s="25" t="s">
        <v>175</v>
      </c>
      <c r="C18" s="334">
        <v>43602</v>
      </c>
      <c r="D18" s="333">
        <v>0</v>
      </c>
      <c r="E18" s="331">
        <v>6522</v>
      </c>
      <c r="F18" s="331">
        <v>655</v>
      </c>
      <c r="G18" s="106">
        <f t="shared" si="0"/>
        <v>37080</v>
      </c>
    </row>
    <row r="19" spans="1:7" ht="15.95" customHeight="1">
      <c r="A19" s="51"/>
      <c r="B19" s="25" t="s">
        <v>176</v>
      </c>
      <c r="C19" s="333">
        <v>0</v>
      </c>
      <c r="D19" s="333">
        <v>0</v>
      </c>
      <c r="E19" s="333">
        <v>0</v>
      </c>
      <c r="F19" s="333">
        <v>0</v>
      </c>
      <c r="G19" s="106">
        <f t="shared" si="0"/>
        <v>0</v>
      </c>
    </row>
    <row r="20" spans="1:7" ht="15.95" customHeight="1">
      <c r="A20" s="51"/>
      <c r="B20" s="25" t="s">
        <v>177</v>
      </c>
      <c r="C20" s="334">
        <v>1486024</v>
      </c>
      <c r="D20" s="333">
        <v>0</v>
      </c>
      <c r="E20" s="331">
        <v>199590</v>
      </c>
      <c r="F20" s="331">
        <v>19316</v>
      </c>
      <c r="G20" s="106">
        <f t="shared" si="0"/>
        <v>1286434</v>
      </c>
    </row>
    <row r="21" spans="1:7" ht="15.95" customHeight="1">
      <c r="A21" s="51"/>
      <c r="B21" s="25" t="s">
        <v>178</v>
      </c>
      <c r="C21" s="334">
        <v>201697</v>
      </c>
      <c r="D21" s="333">
        <v>0</v>
      </c>
      <c r="E21" s="331">
        <v>27122</v>
      </c>
      <c r="F21" s="331">
        <v>3900</v>
      </c>
      <c r="G21" s="106">
        <f t="shared" si="0"/>
        <v>174575</v>
      </c>
    </row>
    <row r="22" spans="1:7" ht="15.95" customHeight="1">
      <c r="A22" s="51"/>
      <c r="B22" s="25" t="s">
        <v>179</v>
      </c>
      <c r="C22" s="334">
        <v>181809</v>
      </c>
      <c r="D22" s="333">
        <v>0</v>
      </c>
      <c r="E22" s="331">
        <v>13547</v>
      </c>
      <c r="F22" s="331">
        <v>3034</v>
      </c>
      <c r="G22" s="106">
        <f t="shared" si="0"/>
        <v>168262</v>
      </c>
    </row>
    <row r="23" spans="1:7" ht="15.95" customHeight="1">
      <c r="A23" s="51"/>
      <c r="B23" s="25" t="s">
        <v>180</v>
      </c>
      <c r="C23" s="334">
        <v>1028077</v>
      </c>
      <c r="D23" s="334">
        <v>105400</v>
      </c>
      <c r="E23" s="331">
        <v>28070</v>
      </c>
      <c r="F23" s="331">
        <v>15024</v>
      </c>
      <c r="G23" s="106">
        <f t="shared" si="0"/>
        <v>1105407</v>
      </c>
    </row>
    <row r="24" spans="1:7" ht="15.95" customHeight="1">
      <c r="A24" s="51"/>
      <c r="B24" s="25" t="s">
        <v>181</v>
      </c>
      <c r="C24" s="334">
        <v>10677165</v>
      </c>
      <c r="D24" s="334">
        <v>1765995</v>
      </c>
      <c r="E24" s="331">
        <v>459584</v>
      </c>
      <c r="F24" s="331">
        <v>160749</v>
      </c>
      <c r="G24" s="106">
        <f t="shared" si="0"/>
        <v>11983576</v>
      </c>
    </row>
    <row r="25" spans="1:7" ht="15.95" customHeight="1">
      <c r="A25" s="51"/>
      <c r="B25" s="25" t="s">
        <v>182</v>
      </c>
      <c r="C25" s="334">
        <v>504033</v>
      </c>
      <c r="D25" s="333">
        <v>0</v>
      </c>
      <c r="E25" s="331">
        <v>59012</v>
      </c>
      <c r="F25" s="331">
        <v>8567</v>
      </c>
      <c r="G25" s="106">
        <f t="shared" si="0"/>
        <v>445021</v>
      </c>
    </row>
    <row r="26" spans="1:7" ht="15.95" customHeight="1">
      <c r="A26" s="51"/>
      <c r="B26" s="25" t="s">
        <v>183</v>
      </c>
      <c r="C26" s="334">
        <v>145500</v>
      </c>
      <c r="D26" s="331">
        <v>22500</v>
      </c>
      <c r="E26" s="333">
        <v>0</v>
      </c>
      <c r="F26" s="333">
        <v>0</v>
      </c>
      <c r="G26" s="106">
        <f t="shared" si="0"/>
        <v>168000</v>
      </c>
    </row>
    <row r="27" spans="1:7" ht="15.95" customHeight="1">
      <c r="A27" s="687" t="s">
        <v>184</v>
      </c>
      <c r="B27" s="687"/>
      <c r="C27" s="336">
        <f>SUM(C28:C28)</f>
        <v>5407209</v>
      </c>
      <c r="D27" s="105">
        <f>SUM(D28:D28)</f>
        <v>284000</v>
      </c>
      <c r="E27" s="105">
        <f>SUM(E28:E28)</f>
        <v>379428</v>
      </c>
      <c r="F27" s="105">
        <f>SUM(F28:F28)</f>
        <v>155988</v>
      </c>
      <c r="G27" s="123">
        <f t="shared" si="0"/>
        <v>5311781</v>
      </c>
    </row>
    <row r="28" spans="1:7" ht="15.95" customHeight="1">
      <c r="A28" s="62"/>
      <c r="B28" s="107" t="s">
        <v>185</v>
      </c>
      <c r="C28" s="337">
        <v>5407209</v>
      </c>
      <c r="D28" s="337">
        <v>284000</v>
      </c>
      <c r="E28" s="337">
        <v>379428</v>
      </c>
      <c r="F28" s="337">
        <v>155988</v>
      </c>
      <c r="G28" s="432">
        <f t="shared" si="0"/>
        <v>5311781</v>
      </c>
    </row>
    <row r="29" spans="1:7" ht="15" customHeight="1">
      <c r="A29" s="109"/>
      <c r="B29" s="110"/>
      <c r="C29" s="89"/>
      <c r="D29" s="110"/>
      <c r="E29" s="110"/>
      <c r="F29" s="110"/>
      <c r="G29" s="80" t="s">
        <v>34</v>
      </c>
    </row>
    <row r="30" spans="1:7" ht="15" customHeight="1">
      <c r="A30" s="109"/>
      <c r="B30" s="110"/>
      <c r="C30" s="89"/>
      <c r="D30" s="110"/>
      <c r="E30" s="110"/>
      <c r="F30" s="110"/>
      <c r="G30" s="110"/>
    </row>
    <row r="31" spans="1:7" ht="15" customHeight="1">
      <c r="A31" s="14" t="s">
        <v>186</v>
      </c>
      <c r="C31" s="14"/>
      <c r="D31" s="110"/>
      <c r="F31" s="110"/>
      <c r="G31" s="102" t="s">
        <v>154</v>
      </c>
    </row>
    <row r="32" spans="1:7" ht="20.100000000000001" customHeight="1">
      <c r="A32" s="682" t="s">
        <v>187</v>
      </c>
      <c r="B32" s="682"/>
      <c r="C32" s="799" t="s">
        <v>156</v>
      </c>
      <c r="D32" s="682" t="s">
        <v>157</v>
      </c>
      <c r="E32" s="682" t="s">
        <v>158</v>
      </c>
      <c r="F32" s="682"/>
      <c r="G32" s="92" t="s">
        <v>159</v>
      </c>
    </row>
    <row r="33" spans="1:7" ht="20.100000000000001" customHeight="1">
      <c r="A33" s="682"/>
      <c r="B33" s="682"/>
      <c r="C33" s="799"/>
      <c r="D33" s="682"/>
      <c r="E33" s="670" t="s">
        <v>160</v>
      </c>
      <c r="F33" s="81" t="s">
        <v>161</v>
      </c>
      <c r="G33" s="13" t="s">
        <v>162</v>
      </c>
    </row>
    <row r="34" spans="1:7" ht="15.95" customHeight="1">
      <c r="A34" s="800" t="s">
        <v>105</v>
      </c>
      <c r="B34" s="800"/>
      <c r="C34" s="111">
        <f>C35+C48</f>
        <v>40802385</v>
      </c>
      <c r="D34" s="112">
        <f>D35+D48</f>
        <v>3245795</v>
      </c>
      <c r="E34" s="113">
        <f>E35+E48</f>
        <v>3299104</v>
      </c>
      <c r="F34" s="113">
        <f>F35+F48</f>
        <v>824588</v>
      </c>
      <c r="G34" s="126">
        <f>+C34+D34-E34</f>
        <v>40749076</v>
      </c>
    </row>
    <row r="35" spans="1:7" ht="15.95" customHeight="1">
      <c r="A35" s="687" t="s">
        <v>163</v>
      </c>
      <c r="B35" s="687"/>
      <c r="C35" s="111">
        <f>SUM(C36:C47)</f>
        <v>35395176</v>
      </c>
      <c r="D35" s="112">
        <f>SUM(D36:D47)</f>
        <v>2961795</v>
      </c>
      <c r="E35" s="113">
        <f>SUM(E36:E47)</f>
        <v>2919676</v>
      </c>
      <c r="F35" s="113">
        <f>SUM(F36:F47)</f>
        <v>668600</v>
      </c>
      <c r="G35" s="127">
        <f t="shared" ref="G35:G49" si="1">+C35+D35-E35</f>
        <v>35437295</v>
      </c>
    </row>
    <row r="36" spans="1:7" ht="15.95" customHeight="1">
      <c r="A36" s="115"/>
      <c r="B36" s="25" t="s">
        <v>188</v>
      </c>
      <c r="C36" s="111">
        <v>2275151</v>
      </c>
      <c r="D36" s="338">
        <v>0</v>
      </c>
      <c r="E36" s="339">
        <v>220337</v>
      </c>
      <c r="F36" s="339">
        <v>48016</v>
      </c>
      <c r="G36" s="114">
        <f t="shared" si="1"/>
        <v>2054814</v>
      </c>
    </row>
    <row r="37" spans="1:7" ht="15.95" customHeight="1">
      <c r="A37" s="115"/>
      <c r="B37" s="25" t="s">
        <v>189</v>
      </c>
      <c r="C37" s="111">
        <v>530547</v>
      </c>
      <c r="D37" s="338">
        <v>0</v>
      </c>
      <c r="E37" s="339">
        <v>28176</v>
      </c>
      <c r="F37" s="339">
        <v>8936</v>
      </c>
      <c r="G37" s="114">
        <f t="shared" si="1"/>
        <v>502371</v>
      </c>
    </row>
    <row r="38" spans="1:7" ht="15.95" customHeight="1">
      <c r="A38" s="115"/>
      <c r="B38" s="25" t="s">
        <v>190</v>
      </c>
      <c r="C38" s="111">
        <v>1388081</v>
      </c>
      <c r="D38" s="338">
        <v>0</v>
      </c>
      <c r="E38" s="339">
        <v>285281</v>
      </c>
      <c r="F38" s="339">
        <v>18762</v>
      </c>
      <c r="G38" s="114">
        <f t="shared" si="1"/>
        <v>1102800</v>
      </c>
    </row>
    <row r="39" spans="1:7" ht="15.95" customHeight="1">
      <c r="A39" s="115"/>
      <c r="B39" s="25" t="s">
        <v>191</v>
      </c>
      <c r="C39" s="111">
        <v>153809</v>
      </c>
      <c r="D39" s="338">
        <v>0</v>
      </c>
      <c r="E39" s="339">
        <v>10627</v>
      </c>
      <c r="F39" s="339">
        <v>2418</v>
      </c>
      <c r="G39" s="114">
        <f t="shared" si="1"/>
        <v>143182</v>
      </c>
    </row>
    <row r="40" spans="1:7" ht="15.95" customHeight="1">
      <c r="A40" s="115"/>
      <c r="B40" s="25" t="s">
        <v>192</v>
      </c>
      <c r="C40" s="111">
        <v>12232015</v>
      </c>
      <c r="D40" s="111">
        <v>1007700</v>
      </c>
      <c r="E40" s="339">
        <v>1087416</v>
      </c>
      <c r="F40" s="339">
        <v>233821</v>
      </c>
      <c r="G40" s="114">
        <f t="shared" si="1"/>
        <v>12152299</v>
      </c>
    </row>
    <row r="41" spans="1:7" ht="15.95" customHeight="1">
      <c r="A41" s="115"/>
      <c r="B41" s="25" t="s">
        <v>193</v>
      </c>
      <c r="C41" s="111">
        <v>439755</v>
      </c>
      <c r="D41" s="338">
        <v>0</v>
      </c>
      <c r="E41" s="339">
        <v>51868</v>
      </c>
      <c r="F41" s="339">
        <v>11816</v>
      </c>
      <c r="G41" s="114">
        <f t="shared" si="1"/>
        <v>387887</v>
      </c>
    </row>
    <row r="42" spans="1:7" ht="15.95" customHeight="1">
      <c r="A42" s="115"/>
      <c r="B42" s="25" t="s">
        <v>194</v>
      </c>
      <c r="C42" s="111">
        <v>5977175</v>
      </c>
      <c r="D42" s="111">
        <v>188100</v>
      </c>
      <c r="E42" s="339">
        <v>546861</v>
      </c>
      <c r="F42" s="339">
        <v>159984</v>
      </c>
      <c r="G42" s="114">
        <f t="shared" si="1"/>
        <v>5618414</v>
      </c>
    </row>
    <row r="43" spans="1:7" ht="15.95" customHeight="1">
      <c r="A43" s="115"/>
      <c r="B43" s="25" t="s">
        <v>195</v>
      </c>
      <c r="C43" s="111">
        <v>10677166</v>
      </c>
      <c r="D43" s="111">
        <v>1765995</v>
      </c>
      <c r="E43" s="339">
        <v>459585</v>
      </c>
      <c r="F43" s="339">
        <v>160749</v>
      </c>
      <c r="G43" s="114">
        <f t="shared" si="1"/>
        <v>11983576</v>
      </c>
    </row>
    <row r="44" spans="1:7" ht="15.95" customHeight="1">
      <c r="A44" s="115"/>
      <c r="B44" s="25" t="s">
        <v>196</v>
      </c>
      <c r="C44" s="338">
        <v>0</v>
      </c>
      <c r="D44" s="338">
        <v>0</v>
      </c>
      <c r="E44" s="340">
        <v>0</v>
      </c>
      <c r="F44" s="340">
        <v>0</v>
      </c>
      <c r="G44" s="114">
        <f t="shared" si="1"/>
        <v>0</v>
      </c>
    </row>
    <row r="45" spans="1:7" ht="15.95" customHeight="1">
      <c r="A45" s="115"/>
      <c r="B45" s="25" t="s">
        <v>177</v>
      </c>
      <c r="C45" s="111">
        <v>1486024</v>
      </c>
      <c r="D45" s="338">
        <v>0</v>
      </c>
      <c r="E45" s="339">
        <v>199590</v>
      </c>
      <c r="F45" s="339">
        <v>19316</v>
      </c>
      <c r="G45" s="114">
        <f t="shared" si="1"/>
        <v>1286434</v>
      </c>
    </row>
    <row r="46" spans="1:7" ht="15.95" customHeight="1">
      <c r="A46" s="115"/>
      <c r="B46" s="25" t="s">
        <v>178</v>
      </c>
      <c r="C46" s="111">
        <v>201697</v>
      </c>
      <c r="D46" s="338">
        <v>0</v>
      </c>
      <c r="E46" s="339">
        <v>27122</v>
      </c>
      <c r="F46" s="339">
        <v>3900</v>
      </c>
      <c r="G46" s="114">
        <f t="shared" si="1"/>
        <v>174575</v>
      </c>
    </row>
    <row r="47" spans="1:7" ht="15.95" customHeight="1">
      <c r="A47" s="115"/>
      <c r="B47" s="25" t="s">
        <v>197</v>
      </c>
      <c r="C47" s="111">
        <v>33756</v>
      </c>
      <c r="D47" s="338">
        <v>0</v>
      </c>
      <c r="E47" s="339">
        <v>2813</v>
      </c>
      <c r="F47" s="339">
        <v>882</v>
      </c>
      <c r="G47" s="114">
        <f t="shared" si="1"/>
        <v>30943</v>
      </c>
    </row>
    <row r="48" spans="1:7" ht="15.95" customHeight="1">
      <c r="A48" s="687" t="s">
        <v>184</v>
      </c>
      <c r="B48" s="687"/>
      <c r="C48" s="111">
        <f>SUM(C49:C49)</f>
        <v>5407209</v>
      </c>
      <c r="D48" s="112">
        <f>SUM(D49:D49)</f>
        <v>284000</v>
      </c>
      <c r="E48" s="113">
        <f>SUM(E49:E49)</f>
        <v>379428</v>
      </c>
      <c r="F48" s="113">
        <f>SUM(F49:F49)</f>
        <v>155988</v>
      </c>
      <c r="G48" s="127">
        <f t="shared" si="1"/>
        <v>5311781</v>
      </c>
    </row>
    <row r="49" spans="1:7" ht="15.95" customHeight="1">
      <c r="A49" s="116"/>
      <c r="B49" s="107" t="s">
        <v>185</v>
      </c>
      <c r="C49" s="341">
        <v>5407209</v>
      </c>
      <c r="D49" s="341">
        <v>284000</v>
      </c>
      <c r="E49" s="337">
        <v>379428</v>
      </c>
      <c r="F49" s="337">
        <v>155988</v>
      </c>
      <c r="G49" s="117">
        <f t="shared" si="1"/>
        <v>5311781</v>
      </c>
    </row>
    <row r="50" spans="1:7" ht="15" customHeight="1">
      <c r="B50" s="118"/>
      <c r="C50" s="118"/>
      <c r="D50" s="119"/>
      <c r="E50" s="120"/>
      <c r="F50" s="120"/>
      <c r="G50" s="121" t="s">
        <v>34</v>
      </c>
    </row>
  </sheetData>
  <sheetProtection selectLockedCells="1" selectUnlockedCells="1"/>
  <mergeCells count="14">
    <mergeCell ref="A35:B35"/>
    <mergeCell ref="A48:B48"/>
    <mergeCell ref="D32:D33"/>
    <mergeCell ref="E32:F32"/>
    <mergeCell ref="E3:F3"/>
    <mergeCell ref="A5:B5"/>
    <mergeCell ref="A6:B6"/>
    <mergeCell ref="A27:B27"/>
    <mergeCell ref="D3:D4"/>
    <mergeCell ref="A3:B4"/>
    <mergeCell ref="C3:C4"/>
    <mergeCell ref="A32:B33"/>
    <mergeCell ref="C32:C33"/>
    <mergeCell ref="A34:B34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horizontalDpi="300" verticalDpi="300" r:id="rId1"/>
  <headerFooter alignWithMargins="0">
    <oddHeader>&amp;R&amp;"ＭＳ 明朝,標準"&amp;10財　政</oddHeader>
    <oddFooter>&amp;C&amp;"ＭＳ 明朝,標準"－&amp;P－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topLeftCell="A22" zoomScaleNormal="90" zoomScaleSheetLayoutView="100" workbookViewId="0">
      <pane xSplit="5" topLeftCell="F1" activePane="topRight" state="frozen"/>
      <selection pane="topRight" activeCell="G37" sqref="G37"/>
    </sheetView>
  </sheetViews>
  <sheetFormatPr defaultRowHeight="20.100000000000001" customHeight="1"/>
  <cols>
    <col min="1" max="1" width="1.25" style="101" customWidth="1"/>
    <col min="2" max="2" width="3.75" style="101" customWidth="1"/>
    <col min="3" max="3" width="1.25" style="101" customWidth="1"/>
    <col min="4" max="4" width="14.625" style="101" customWidth="1"/>
    <col min="5" max="5" width="1.25" style="101" customWidth="1"/>
    <col min="6" max="6" width="13.125" style="101" customWidth="1"/>
    <col min="7" max="8" width="8.625" style="101" customWidth="1"/>
    <col min="9" max="9" width="13.125" style="101" customWidth="1"/>
    <col min="10" max="11" width="8.625" style="101" customWidth="1"/>
    <col min="12" max="12" width="13.125" style="101" customWidth="1"/>
    <col min="13" max="14" width="8.625" style="101" customWidth="1"/>
    <col min="15" max="15" width="13" style="101" customWidth="1"/>
    <col min="16" max="17" width="8.625" style="101" customWidth="1"/>
    <col min="18" max="18" width="13.125" style="101" customWidth="1"/>
    <col min="19" max="20" width="9.25" style="101" customWidth="1"/>
    <col min="21" max="16384" width="9" style="101"/>
  </cols>
  <sheetData>
    <row r="1" spans="1:24" ht="5.0999999999999996" customHeight="1">
      <c r="Q1" s="80"/>
      <c r="R1" s="14"/>
      <c r="S1" s="14"/>
      <c r="T1" s="102"/>
    </row>
    <row r="2" spans="1:24" s="10" customFormat="1" ht="15" customHeight="1" thickBot="1">
      <c r="A2" s="10" t="s">
        <v>198</v>
      </c>
      <c r="Q2" s="407"/>
      <c r="R2" s="364"/>
      <c r="S2" s="364"/>
      <c r="T2" s="313" t="s">
        <v>2</v>
      </c>
    </row>
    <row r="3" spans="1:24" s="10" customFormat="1" ht="24.95" customHeight="1">
      <c r="A3" s="803" t="s">
        <v>199</v>
      </c>
      <c r="B3" s="804"/>
      <c r="C3" s="804"/>
      <c r="D3" s="804"/>
      <c r="E3" s="804"/>
      <c r="F3" s="804" t="s">
        <v>4</v>
      </c>
      <c r="G3" s="804"/>
      <c r="H3" s="804"/>
      <c r="I3" s="804" t="s">
        <v>5</v>
      </c>
      <c r="J3" s="804"/>
      <c r="K3" s="804"/>
      <c r="L3" s="806" t="s">
        <v>6</v>
      </c>
      <c r="M3" s="807"/>
      <c r="N3" s="808"/>
      <c r="O3" s="806" t="s">
        <v>7</v>
      </c>
      <c r="P3" s="807"/>
      <c r="Q3" s="808"/>
      <c r="R3" s="813" t="s">
        <v>8</v>
      </c>
      <c r="S3" s="814"/>
      <c r="T3" s="815"/>
    </row>
    <row r="4" spans="1:24" s="10" customFormat="1" ht="24.95" customHeight="1">
      <c r="A4" s="805"/>
      <c r="B4" s="678"/>
      <c r="C4" s="678"/>
      <c r="D4" s="678"/>
      <c r="E4" s="678"/>
      <c r="F4" s="678" t="s">
        <v>43</v>
      </c>
      <c r="G4" s="454" t="s">
        <v>44</v>
      </c>
      <c r="H4" s="678" t="s">
        <v>45</v>
      </c>
      <c r="I4" s="678" t="s">
        <v>43</v>
      </c>
      <c r="J4" s="454" t="s">
        <v>44</v>
      </c>
      <c r="K4" s="678" t="s">
        <v>45</v>
      </c>
      <c r="L4" s="809" t="s">
        <v>43</v>
      </c>
      <c r="M4" s="403" t="s">
        <v>44</v>
      </c>
      <c r="N4" s="809" t="s">
        <v>45</v>
      </c>
      <c r="O4" s="809" t="s">
        <v>43</v>
      </c>
      <c r="P4" s="403" t="s">
        <v>44</v>
      </c>
      <c r="Q4" s="809" t="s">
        <v>45</v>
      </c>
      <c r="R4" s="809" t="s">
        <v>43</v>
      </c>
      <c r="S4" s="403" t="s">
        <v>44</v>
      </c>
      <c r="T4" s="816" t="s">
        <v>45</v>
      </c>
    </row>
    <row r="5" spans="1:24" s="10" customFormat="1" ht="24.95" customHeight="1">
      <c r="A5" s="805"/>
      <c r="B5" s="678"/>
      <c r="C5" s="678"/>
      <c r="D5" s="678"/>
      <c r="E5" s="678"/>
      <c r="F5" s="678"/>
      <c r="G5" s="455" t="s">
        <v>46</v>
      </c>
      <c r="H5" s="678"/>
      <c r="I5" s="678"/>
      <c r="J5" s="455" t="s">
        <v>46</v>
      </c>
      <c r="K5" s="678"/>
      <c r="L5" s="810"/>
      <c r="M5" s="405" t="s">
        <v>46</v>
      </c>
      <c r="N5" s="810"/>
      <c r="O5" s="810"/>
      <c r="P5" s="405" t="s">
        <v>46</v>
      </c>
      <c r="Q5" s="810"/>
      <c r="R5" s="810"/>
      <c r="S5" s="405" t="s">
        <v>46</v>
      </c>
      <c r="T5" s="817"/>
    </row>
    <row r="6" spans="1:24" s="10" customFormat="1" ht="6" customHeight="1">
      <c r="A6" s="811"/>
      <c r="B6" s="812"/>
      <c r="C6" s="812"/>
      <c r="D6" s="812"/>
      <c r="E6" s="433"/>
      <c r="F6" s="434"/>
      <c r="G6" s="435"/>
      <c r="H6" s="435"/>
      <c r="I6" s="436"/>
      <c r="J6" s="435"/>
      <c r="K6" s="435"/>
      <c r="L6" s="436"/>
      <c r="M6" s="435"/>
      <c r="N6" s="435"/>
      <c r="O6" s="437"/>
      <c r="P6" s="438"/>
      <c r="Q6" s="438"/>
      <c r="R6" s="436"/>
      <c r="S6" s="435"/>
      <c r="T6" s="639"/>
    </row>
    <row r="7" spans="1:24" s="10" customFormat="1" ht="20.100000000000001" customHeight="1">
      <c r="A7" s="801" t="s">
        <v>200</v>
      </c>
      <c r="B7" s="802"/>
      <c r="C7" s="802"/>
      <c r="D7" s="802"/>
      <c r="E7" s="802"/>
      <c r="F7" s="439">
        <v>31846894</v>
      </c>
      <c r="G7" s="440">
        <v>97</v>
      </c>
      <c r="H7" s="441">
        <v>100</v>
      </c>
      <c r="I7" s="334">
        <f>SUM(I8,I10,I11,I12,I13,I14,I15,I16,I17,I18,I21,I22)</f>
        <v>31971566</v>
      </c>
      <c r="J7" s="442">
        <v>100.4</v>
      </c>
      <c r="K7" s="442">
        <v>100</v>
      </c>
      <c r="L7" s="477">
        <f>SUM(L8,L10,L11,L12,L13,L14,L15,L16,L17,L18,L21,L22)</f>
        <v>37371155</v>
      </c>
      <c r="M7" s="478">
        <f t="shared" ref="M7:M20" si="0">ROUND(L7/I7,5)*100</f>
        <v>116.889</v>
      </c>
      <c r="N7" s="478">
        <v>100</v>
      </c>
      <c r="O7" s="476">
        <f>SUM(O8,O10,O11,O12,O13,O14,O15,O16,O17,O18,O21,O22)</f>
        <v>38296600</v>
      </c>
      <c r="P7" s="479">
        <f t="shared" ref="P7:P20" si="1">ROUND(O7/L7,5)*100</f>
        <v>102.47599999999998</v>
      </c>
      <c r="Q7" s="479">
        <f t="shared" ref="Q7:Q20" si="2">ROUND(O7/$O$7,5)*100</f>
        <v>100</v>
      </c>
      <c r="R7" s="480">
        <f>SUM(R8,R10,R11,R12,R13,R14,R15,R16,R17,R18,R21,R22)</f>
        <v>36954082</v>
      </c>
      <c r="S7" s="481">
        <f t="shared" ref="S7:S20" si="3">ROUND(R7/O7,5)*100</f>
        <v>96.494</v>
      </c>
      <c r="T7" s="607">
        <f t="shared" ref="T7:T19" si="4">ROUND(R7/$R$7,5)*100</f>
        <v>100</v>
      </c>
    </row>
    <row r="8" spans="1:24" s="10" customFormat="1" ht="20.100000000000001" customHeight="1">
      <c r="A8" s="608"/>
      <c r="B8" s="819" t="s">
        <v>399</v>
      </c>
      <c r="C8" s="819"/>
      <c r="D8" s="819"/>
      <c r="E8" s="397"/>
      <c r="F8" s="439">
        <v>6770519</v>
      </c>
      <c r="G8" s="440">
        <v>103.8</v>
      </c>
      <c r="H8" s="441">
        <v>21.2</v>
      </c>
      <c r="I8" s="334">
        <v>6285564</v>
      </c>
      <c r="J8" s="442">
        <v>92.8</v>
      </c>
      <c r="K8" s="442">
        <v>19.7</v>
      </c>
      <c r="L8" s="477">
        <v>6339632</v>
      </c>
      <c r="M8" s="478">
        <f t="shared" si="0"/>
        <v>100.86</v>
      </c>
      <c r="N8" s="478">
        <f t="shared" ref="N8:N20" si="5">ROUND(L8/$L$7,5)*100</f>
        <v>16.964000000000002</v>
      </c>
      <c r="O8" s="476">
        <v>6087011</v>
      </c>
      <c r="P8" s="479">
        <f t="shared" si="1"/>
        <v>96.015000000000001</v>
      </c>
      <c r="Q8" s="479">
        <f t="shared" si="2"/>
        <v>15.894</v>
      </c>
      <c r="R8" s="480">
        <v>6042740</v>
      </c>
      <c r="S8" s="481">
        <f t="shared" si="3"/>
        <v>99.272999999999996</v>
      </c>
      <c r="T8" s="607">
        <f t="shared" si="4"/>
        <v>16.352</v>
      </c>
    </row>
    <row r="9" spans="1:24" s="10" customFormat="1" ht="20.100000000000001" customHeight="1">
      <c r="A9" s="608"/>
      <c r="B9" s="818" t="s">
        <v>201</v>
      </c>
      <c r="C9" s="818"/>
      <c r="D9" s="818"/>
      <c r="E9" s="397"/>
      <c r="F9" s="443">
        <v>4283948</v>
      </c>
      <c r="G9" s="440">
        <v>97.4</v>
      </c>
      <c r="H9" s="444">
        <v>13.5</v>
      </c>
      <c r="I9" s="445">
        <v>4131833</v>
      </c>
      <c r="J9" s="442">
        <v>96.4</v>
      </c>
      <c r="K9" s="446">
        <v>12.9</v>
      </c>
      <c r="L9" s="483">
        <v>3983832</v>
      </c>
      <c r="M9" s="478">
        <f t="shared" si="0"/>
        <v>96.418000000000006</v>
      </c>
      <c r="N9" s="482">
        <f t="shared" si="5"/>
        <v>10.66</v>
      </c>
      <c r="O9" s="483">
        <v>3730139</v>
      </c>
      <c r="P9" s="479">
        <f t="shared" si="1"/>
        <v>93.632000000000005</v>
      </c>
      <c r="Q9" s="485">
        <f t="shared" si="2"/>
        <v>9.74</v>
      </c>
      <c r="R9" s="486">
        <v>3615802</v>
      </c>
      <c r="S9" s="481">
        <f t="shared" si="3"/>
        <v>96.935000000000002</v>
      </c>
      <c r="T9" s="609">
        <f t="shared" si="4"/>
        <v>9.7850000000000001</v>
      </c>
      <c r="X9" s="447"/>
    </row>
    <row r="10" spans="1:24" s="10" customFormat="1" ht="20.100000000000001" customHeight="1">
      <c r="A10" s="608"/>
      <c r="B10" s="819" t="s">
        <v>400</v>
      </c>
      <c r="C10" s="819"/>
      <c r="D10" s="819"/>
      <c r="E10" s="397"/>
      <c r="F10" s="448">
        <v>4170900</v>
      </c>
      <c r="G10" s="440">
        <v>102.1</v>
      </c>
      <c r="H10" s="441">
        <v>13.1</v>
      </c>
      <c r="I10" s="449">
        <v>4548238</v>
      </c>
      <c r="J10" s="442">
        <v>109</v>
      </c>
      <c r="K10" s="442">
        <v>14.2</v>
      </c>
      <c r="L10" s="488">
        <v>4945174</v>
      </c>
      <c r="M10" s="478">
        <f t="shared" si="0"/>
        <v>108.72699999999999</v>
      </c>
      <c r="N10" s="478">
        <f t="shared" si="5"/>
        <v>13.233000000000001</v>
      </c>
      <c r="O10" s="488">
        <v>5062773</v>
      </c>
      <c r="P10" s="479">
        <f t="shared" si="1"/>
        <v>102.37799999999999</v>
      </c>
      <c r="Q10" s="479">
        <f t="shared" si="2"/>
        <v>13.22</v>
      </c>
      <c r="R10" s="489">
        <v>5147525</v>
      </c>
      <c r="S10" s="481">
        <f t="shared" si="3"/>
        <v>101.67399999999999</v>
      </c>
      <c r="T10" s="607">
        <f t="shared" si="4"/>
        <v>13.930000000000001</v>
      </c>
    </row>
    <row r="11" spans="1:24" s="10" customFormat="1" ht="20.100000000000001" customHeight="1">
      <c r="A11" s="608"/>
      <c r="B11" s="819" t="s">
        <v>202</v>
      </c>
      <c r="C11" s="819"/>
      <c r="D11" s="819"/>
      <c r="E11" s="397"/>
      <c r="F11" s="448">
        <v>295946</v>
      </c>
      <c r="G11" s="440">
        <v>104.5</v>
      </c>
      <c r="H11" s="441">
        <v>0.9</v>
      </c>
      <c r="I11" s="449">
        <v>288020</v>
      </c>
      <c r="J11" s="442">
        <v>97.3</v>
      </c>
      <c r="K11" s="442">
        <v>0.9</v>
      </c>
      <c r="L11" s="488">
        <v>296753</v>
      </c>
      <c r="M11" s="478">
        <f t="shared" si="0"/>
        <v>103.032</v>
      </c>
      <c r="N11" s="478">
        <f t="shared" si="5"/>
        <v>0.79399999999999993</v>
      </c>
      <c r="O11" s="488">
        <v>276959</v>
      </c>
      <c r="P11" s="479">
        <f t="shared" si="1"/>
        <v>93.33</v>
      </c>
      <c r="Q11" s="479">
        <f t="shared" si="2"/>
        <v>0.72300000000000009</v>
      </c>
      <c r="R11" s="489">
        <v>263193</v>
      </c>
      <c r="S11" s="481">
        <f t="shared" si="3"/>
        <v>95.03</v>
      </c>
      <c r="T11" s="607">
        <f t="shared" si="4"/>
        <v>0.71199999999999997</v>
      </c>
    </row>
    <row r="12" spans="1:24" s="10" customFormat="1" ht="20.100000000000001" customHeight="1">
      <c r="A12" s="608"/>
      <c r="B12" s="819" t="s">
        <v>401</v>
      </c>
      <c r="C12" s="819"/>
      <c r="D12" s="819"/>
      <c r="E12" s="397"/>
      <c r="F12" s="448">
        <v>7633370</v>
      </c>
      <c r="G12" s="440">
        <v>109.7</v>
      </c>
      <c r="H12" s="441">
        <v>24</v>
      </c>
      <c r="I12" s="449">
        <v>8026222</v>
      </c>
      <c r="J12" s="442">
        <v>105.1</v>
      </c>
      <c r="K12" s="442">
        <v>25.1</v>
      </c>
      <c r="L12" s="488">
        <v>8719109</v>
      </c>
      <c r="M12" s="478">
        <f t="shared" si="0"/>
        <v>108.633</v>
      </c>
      <c r="N12" s="478">
        <f t="shared" si="5"/>
        <v>23.331</v>
      </c>
      <c r="O12" s="488">
        <v>11097440</v>
      </c>
      <c r="P12" s="479">
        <f t="shared" si="1"/>
        <v>127.277</v>
      </c>
      <c r="Q12" s="479">
        <f t="shared" si="2"/>
        <v>28.977999999999998</v>
      </c>
      <c r="R12" s="489">
        <v>12043230</v>
      </c>
      <c r="S12" s="481">
        <f t="shared" si="3"/>
        <v>108.523</v>
      </c>
      <c r="T12" s="607">
        <f t="shared" si="4"/>
        <v>32.590000000000003</v>
      </c>
    </row>
    <row r="13" spans="1:24" s="10" customFormat="1" ht="20.100000000000001" customHeight="1">
      <c r="A13" s="608"/>
      <c r="B13" s="819" t="s">
        <v>402</v>
      </c>
      <c r="C13" s="819"/>
      <c r="D13" s="819"/>
      <c r="E13" s="397"/>
      <c r="F13" s="448">
        <v>1154082</v>
      </c>
      <c r="G13" s="440">
        <v>114.3</v>
      </c>
      <c r="H13" s="441">
        <v>3.6</v>
      </c>
      <c r="I13" s="449">
        <v>1255937</v>
      </c>
      <c r="J13" s="442">
        <v>108.8</v>
      </c>
      <c r="K13" s="442">
        <v>3.9</v>
      </c>
      <c r="L13" s="488">
        <v>2957885</v>
      </c>
      <c r="M13" s="478">
        <f t="shared" si="0"/>
        <v>235.512</v>
      </c>
      <c r="N13" s="478">
        <f t="shared" si="5"/>
        <v>7.915</v>
      </c>
      <c r="O13" s="488">
        <v>1676568</v>
      </c>
      <c r="P13" s="479">
        <f t="shared" si="1"/>
        <v>56.681000000000004</v>
      </c>
      <c r="Q13" s="479">
        <f t="shared" si="2"/>
        <v>4.3780000000000001</v>
      </c>
      <c r="R13" s="489">
        <v>1407922</v>
      </c>
      <c r="S13" s="481">
        <f t="shared" si="3"/>
        <v>83.975999999999999</v>
      </c>
      <c r="T13" s="607">
        <f t="shared" si="4"/>
        <v>3.81</v>
      </c>
    </row>
    <row r="14" spans="1:24" s="10" customFormat="1" ht="20.100000000000001" customHeight="1">
      <c r="A14" s="608"/>
      <c r="B14" s="819" t="s">
        <v>403</v>
      </c>
      <c r="C14" s="819"/>
      <c r="D14" s="819"/>
      <c r="E14" s="397"/>
      <c r="F14" s="448">
        <v>3407457</v>
      </c>
      <c r="G14" s="440">
        <v>102.4</v>
      </c>
      <c r="H14" s="441">
        <v>10.7</v>
      </c>
      <c r="I14" s="449">
        <v>3416892</v>
      </c>
      <c r="J14" s="442">
        <v>100.3</v>
      </c>
      <c r="K14" s="442">
        <v>10.7</v>
      </c>
      <c r="L14" s="488">
        <v>3528882</v>
      </c>
      <c r="M14" s="478">
        <f t="shared" si="0"/>
        <v>103.27800000000001</v>
      </c>
      <c r="N14" s="478">
        <f t="shared" si="5"/>
        <v>9.4429999999999996</v>
      </c>
      <c r="O14" s="488">
        <v>3525300</v>
      </c>
      <c r="P14" s="479">
        <f t="shared" si="1"/>
        <v>99.897999999999996</v>
      </c>
      <c r="Q14" s="479">
        <f t="shared" si="2"/>
        <v>9.2050000000000001</v>
      </c>
      <c r="R14" s="489">
        <v>3588279</v>
      </c>
      <c r="S14" s="481">
        <f t="shared" si="3"/>
        <v>101.786</v>
      </c>
      <c r="T14" s="607">
        <f t="shared" si="4"/>
        <v>9.7100000000000009</v>
      </c>
    </row>
    <row r="15" spans="1:24" s="10" customFormat="1" ht="20.100000000000001" customHeight="1">
      <c r="A15" s="608"/>
      <c r="B15" s="819" t="s">
        <v>404</v>
      </c>
      <c r="C15" s="819"/>
      <c r="D15" s="819"/>
      <c r="E15" s="397"/>
      <c r="F15" s="448">
        <v>373700</v>
      </c>
      <c r="G15" s="440">
        <v>108.4</v>
      </c>
      <c r="H15" s="441">
        <v>1.2</v>
      </c>
      <c r="I15" s="449">
        <v>1187619</v>
      </c>
      <c r="J15" s="442">
        <v>317.8</v>
      </c>
      <c r="K15" s="442">
        <v>3.7</v>
      </c>
      <c r="L15" s="488">
        <v>464170</v>
      </c>
      <c r="M15" s="478">
        <f t="shared" si="0"/>
        <v>39.084000000000003</v>
      </c>
      <c r="N15" s="478">
        <f t="shared" si="5"/>
        <v>1.242</v>
      </c>
      <c r="O15" s="488">
        <v>914616</v>
      </c>
      <c r="P15" s="479">
        <f t="shared" si="1"/>
        <v>197.04299999999998</v>
      </c>
      <c r="Q15" s="479">
        <f t="shared" si="2"/>
        <v>2.3879999999999999</v>
      </c>
      <c r="R15" s="489">
        <v>607169</v>
      </c>
      <c r="S15" s="481">
        <f t="shared" si="3"/>
        <v>66.385000000000005</v>
      </c>
      <c r="T15" s="607">
        <f t="shared" si="4"/>
        <v>1.643</v>
      </c>
    </row>
    <row r="16" spans="1:24" s="10" customFormat="1" ht="20.100000000000001" customHeight="1">
      <c r="A16" s="608"/>
      <c r="B16" s="695" t="s">
        <v>203</v>
      </c>
      <c r="C16" s="695"/>
      <c r="D16" s="695"/>
      <c r="E16" s="397"/>
      <c r="F16" s="448">
        <v>38370</v>
      </c>
      <c r="G16" s="440">
        <v>100</v>
      </c>
      <c r="H16" s="441">
        <v>0.1</v>
      </c>
      <c r="I16" s="449">
        <v>39150</v>
      </c>
      <c r="J16" s="442">
        <v>102</v>
      </c>
      <c r="K16" s="442">
        <v>0.1</v>
      </c>
      <c r="L16" s="488">
        <v>35450</v>
      </c>
      <c r="M16" s="478">
        <f t="shared" si="0"/>
        <v>90.549000000000007</v>
      </c>
      <c r="N16" s="478">
        <f t="shared" si="5"/>
        <v>9.5000000000000001E-2</v>
      </c>
      <c r="O16" s="488">
        <v>36000</v>
      </c>
      <c r="P16" s="479">
        <f t="shared" si="1"/>
        <v>101.55099999999999</v>
      </c>
      <c r="Q16" s="479">
        <f t="shared" si="2"/>
        <v>9.4E-2</v>
      </c>
      <c r="R16" s="489">
        <v>35000</v>
      </c>
      <c r="S16" s="481">
        <f t="shared" si="3"/>
        <v>97.221999999999994</v>
      </c>
      <c r="T16" s="607">
        <f t="shared" si="4"/>
        <v>9.5000000000000001E-2</v>
      </c>
    </row>
    <row r="17" spans="1:20" s="10" customFormat="1" ht="20.100000000000001" customHeight="1">
      <c r="A17" s="608"/>
      <c r="B17" s="819" t="s">
        <v>405</v>
      </c>
      <c r="C17" s="819"/>
      <c r="D17" s="819"/>
      <c r="E17" s="397"/>
      <c r="F17" s="448">
        <v>2981986</v>
      </c>
      <c r="G17" s="440">
        <v>101.1</v>
      </c>
      <c r="H17" s="441">
        <v>9.4</v>
      </c>
      <c r="I17" s="449">
        <v>2788105</v>
      </c>
      <c r="J17" s="442">
        <v>93.5</v>
      </c>
      <c r="K17" s="442">
        <v>8.6999999999999993</v>
      </c>
      <c r="L17" s="488">
        <v>3533470</v>
      </c>
      <c r="M17" s="478">
        <f t="shared" si="0"/>
        <v>126.73399999999999</v>
      </c>
      <c r="N17" s="478">
        <f t="shared" si="5"/>
        <v>9.4550000000000001</v>
      </c>
      <c r="O17" s="488">
        <v>3537325</v>
      </c>
      <c r="P17" s="479">
        <f t="shared" si="1"/>
        <v>100.10900000000001</v>
      </c>
      <c r="Q17" s="479">
        <f t="shared" si="2"/>
        <v>9.2370000000000001</v>
      </c>
      <c r="R17" s="489">
        <v>3513714</v>
      </c>
      <c r="S17" s="481">
        <f t="shared" si="3"/>
        <v>99.332999999999998</v>
      </c>
      <c r="T17" s="607">
        <f t="shared" si="4"/>
        <v>9.5079999999999991</v>
      </c>
    </row>
    <row r="18" spans="1:20" s="10" customFormat="1" ht="20.100000000000001" customHeight="1">
      <c r="A18" s="608"/>
      <c r="B18" s="819" t="s">
        <v>204</v>
      </c>
      <c r="C18" s="819"/>
      <c r="D18" s="819"/>
      <c r="E18" s="397"/>
      <c r="F18" s="450">
        <v>5020564</v>
      </c>
      <c r="G18" s="440">
        <v>68.8</v>
      </c>
      <c r="H18" s="441">
        <v>15.8</v>
      </c>
      <c r="I18" s="335">
        <v>4135819</v>
      </c>
      <c r="J18" s="442">
        <v>82.4</v>
      </c>
      <c r="K18" s="442">
        <v>12.9</v>
      </c>
      <c r="L18" s="490">
        <v>6550630</v>
      </c>
      <c r="M18" s="478">
        <f t="shared" si="0"/>
        <v>158.38800000000001</v>
      </c>
      <c r="N18" s="478">
        <f t="shared" si="5"/>
        <v>17.529</v>
      </c>
      <c r="O18" s="490">
        <v>6082608</v>
      </c>
      <c r="P18" s="479">
        <f t="shared" si="1"/>
        <v>92.855000000000004</v>
      </c>
      <c r="Q18" s="479">
        <f t="shared" si="2"/>
        <v>15.882999999999999</v>
      </c>
      <c r="R18" s="491">
        <v>4305310</v>
      </c>
      <c r="S18" s="481">
        <f t="shared" si="3"/>
        <v>70.781000000000006</v>
      </c>
      <c r="T18" s="607">
        <f t="shared" si="4"/>
        <v>11.65</v>
      </c>
    </row>
    <row r="19" spans="1:20" s="10" customFormat="1" ht="20.100000000000001" customHeight="1">
      <c r="A19" s="608"/>
      <c r="B19" s="818" t="s">
        <v>205</v>
      </c>
      <c r="C19" s="818"/>
      <c r="D19" s="818"/>
      <c r="E19" s="397"/>
      <c r="F19" s="443">
        <v>3692384</v>
      </c>
      <c r="G19" s="440">
        <v>69.599999999999994</v>
      </c>
      <c r="H19" s="444">
        <v>11.6</v>
      </c>
      <c r="I19" s="445">
        <v>2702107</v>
      </c>
      <c r="J19" s="442">
        <v>73.2</v>
      </c>
      <c r="K19" s="446">
        <v>8.5</v>
      </c>
      <c r="L19" s="483">
        <v>4265735</v>
      </c>
      <c r="M19" s="478">
        <f t="shared" si="0"/>
        <v>157.86699999999999</v>
      </c>
      <c r="N19" s="484">
        <f t="shared" si="5"/>
        <v>11.415000000000001</v>
      </c>
      <c r="O19" s="483">
        <v>4041011</v>
      </c>
      <c r="P19" s="479">
        <f t="shared" si="1"/>
        <v>94.731999999999999</v>
      </c>
      <c r="Q19" s="492">
        <f t="shared" si="2"/>
        <v>10.552</v>
      </c>
      <c r="R19" s="486">
        <v>3545281</v>
      </c>
      <c r="S19" s="481">
        <f t="shared" si="3"/>
        <v>87.733000000000004</v>
      </c>
      <c r="T19" s="610">
        <f t="shared" si="4"/>
        <v>9.5939999999999994</v>
      </c>
    </row>
    <row r="20" spans="1:20" s="10" customFormat="1" ht="20.100000000000001" customHeight="1">
      <c r="A20" s="608"/>
      <c r="B20" s="818" t="s">
        <v>206</v>
      </c>
      <c r="C20" s="818"/>
      <c r="D20" s="818"/>
      <c r="E20" s="397"/>
      <c r="F20" s="443">
        <v>1328180</v>
      </c>
      <c r="G20" s="440">
        <v>66.599999999999994</v>
      </c>
      <c r="H20" s="444">
        <v>4.2</v>
      </c>
      <c r="I20" s="445">
        <v>1433712</v>
      </c>
      <c r="J20" s="442">
        <v>107.9</v>
      </c>
      <c r="K20" s="446">
        <v>4.5</v>
      </c>
      <c r="L20" s="483">
        <v>2284895</v>
      </c>
      <c r="M20" s="478">
        <f t="shared" si="0"/>
        <v>159.369</v>
      </c>
      <c r="N20" s="493">
        <f t="shared" si="5"/>
        <v>6.1139999999999999</v>
      </c>
      <c r="O20" s="483">
        <v>2041597</v>
      </c>
      <c r="P20" s="479">
        <f t="shared" si="1"/>
        <v>89.352000000000004</v>
      </c>
      <c r="Q20" s="485">
        <f t="shared" si="2"/>
        <v>5.3310000000000004</v>
      </c>
      <c r="R20" s="486">
        <v>760029</v>
      </c>
      <c r="S20" s="481">
        <f t="shared" si="3"/>
        <v>37.226999999999997</v>
      </c>
      <c r="T20" s="609">
        <f>ROUND(R20/$R$7,5)*100</f>
        <v>2.0569999999999999</v>
      </c>
    </row>
    <row r="21" spans="1:20" s="10" customFormat="1" ht="20.100000000000001" customHeight="1">
      <c r="A21" s="608"/>
      <c r="B21" s="819" t="s">
        <v>207</v>
      </c>
      <c r="C21" s="819"/>
      <c r="D21" s="819"/>
      <c r="E21" s="397"/>
      <c r="F21" s="451">
        <v>0</v>
      </c>
      <c r="G21" s="451">
        <v>0</v>
      </c>
      <c r="H21" s="452" t="s">
        <v>116</v>
      </c>
      <c r="I21" s="451">
        <v>0</v>
      </c>
      <c r="J21" s="451">
        <v>0</v>
      </c>
      <c r="K21" s="452" t="s">
        <v>116</v>
      </c>
      <c r="L21" s="494">
        <v>0</v>
      </c>
      <c r="M21" s="494">
        <v>0</v>
      </c>
      <c r="N21" s="494">
        <v>0</v>
      </c>
      <c r="O21" s="495">
        <v>0</v>
      </c>
      <c r="P21" s="495">
        <v>0</v>
      </c>
      <c r="Q21" s="495">
        <v>0</v>
      </c>
      <c r="R21" s="496">
        <v>0</v>
      </c>
      <c r="S21" s="496">
        <v>0</v>
      </c>
      <c r="T21" s="611">
        <v>0</v>
      </c>
    </row>
    <row r="22" spans="1:20" s="10" customFormat="1" ht="20.100000000000001" customHeight="1">
      <c r="A22" s="608"/>
      <c r="B22" s="819" t="s">
        <v>208</v>
      </c>
      <c r="C22" s="819"/>
      <c r="D22" s="819"/>
      <c r="E22" s="397"/>
      <c r="F22" s="453" t="s">
        <v>116</v>
      </c>
      <c r="G22" s="452" t="s">
        <v>116</v>
      </c>
      <c r="H22" s="338" t="s">
        <v>116</v>
      </c>
      <c r="I22" s="452">
        <v>0</v>
      </c>
      <c r="J22" s="452">
        <v>0</v>
      </c>
      <c r="K22" s="452" t="s">
        <v>116</v>
      </c>
      <c r="L22" s="494">
        <v>0</v>
      </c>
      <c r="M22" s="494">
        <v>0</v>
      </c>
      <c r="N22" s="494">
        <v>0</v>
      </c>
      <c r="O22" s="495">
        <v>0</v>
      </c>
      <c r="P22" s="495">
        <v>0</v>
      </c>
      <c r="Q22" s="495">
        <v>0</v>
      </c>
      <c r="R22" s="496">
        <v>0</v>
      </c>
      <c r="S22" s="496">
        <v>0</v>
      </c>
      <c r="T22" s="611">
        <v>0</v>
      </c>
    </row>
    <row r="23" spans="1:20" s="10" customFormat="1" ht="6" customHeight="1" thickBot="1">
      <c r="A23" s="612"/>
      <c r="B23" s="613"/>
      <c r="C23" s="613"/>
      <c r="D23" s="613"/>
      <c r="E23" s="614"/>
      <c r="F23" s="615"/>
      <c r="G23" s="615"/>
      <c r="H23" s="615"/>
      <c r="I23" s="615"/>
      <c r="J23" s="615"/>
      <c r="K23" s="615"/>
      <c r="L23" s="616"/>
      <c r="M23" s="617"/>
      <c r="N23" s="616"/>
      <c r="O23" s="616"/>
      <c r="P23" s="617"/>
      <c r="Q23" s="616"/>
      <c r="R23" s="616"/>
      <c r="S23" s="617"/>
      <c r="T23" s="618"/>
    </row>
    <row r="24" spans="1:20" s="10" customFormat="1" ht="15" customHeight="1">
      <c r="L24" s="497"/>
      <c r="M24" s="497"/>
      <c r="N24" s="497"/>
      <c r="O24" s="497"/>
      <c r="P24" s="497"/>
      <c r="Q24" s="498"/>
      <c r="R24" s="497"/>
      <c r="S24" s="820" t="s">
        <v>34</v>
      </c>
      <c r="T24" s="820"/>
    </row>
    <row r="25" spans="1:20" s="10" customFormat="1" ht="15" customHeight="1">
      <c r="L25" s="497"/>
      <c r="M25" s="497"/>
      <c r="N25" s="497"/>
      <c r="O25" s="497"/>
      <c r="P25" s="497"/>
      <c r="Q25" s="497"/>
      <c r="R25" s="497"/>
      <c r="S25" s="497"/>
      <c r="T25" s="497"/>
    </row>
    <row r="26" spans="1:20" s="10" customFormat="1" ht="15" customHeight="1" thickBot="1">
      <c r="A26" s="10" t="s">
        <v>209</v>
      </c>
      <c r="L26" s="497"/>
      <c r="M26" s="497"/>
      <c r="N26" s="497"/>
      <c r="O26" s="497"/>
      <c r="P26" s="497"/>
      <c r="Q26" s="498"/>
      <c r="R26" s="820" t="s">
        <v>2</v>
      </c>
      <c r="S26" s="820"/>
      <c r="T26" s="820"/>
    </row>
    <row r="27" spans="1:20" s="10" customFormat="1" ht="24.95" customHeight="1">
      <c r="A27" s="803" t="s">
        <v>199</v>
      </c>
      <c r="B27" s="804"/>
      <c r="C27" s="804"/>
      <c r="D27" s="804"/>
      <c r="E27" s="804"/>
      <c r="F27" s="804" t="s">
        <v>4</v>
      </c>
      <c r="G27" s="804"/>
      <c r="H27" s="804"/>
      <c r="I27" s="804" t="s">
        <v>5</v>
      </c>
      <c r="J27" s="804"/>
      <c r="K27" s="804"/>
      <c r="L27" s="826" t="s">
        <v>6</v>
      </c>
      <c r="M27" s="826"/>
      <c r="N27" s="826"/>
      <c r="O27" s="827" t="s">
        <v>7</v>
      </c>
      <c r="P27" s="827"/>
      <c r="Q27" s="827"/>
      <c r="R27" s="822" t="s">
        <v>8</v>
      </c>
      <c r="S27" s="822"/>
      <c r="T27" s="823"/>
    </row>
    <row r="28" spans="1:20" s="10" customFormat="1" ht="24.95" customHeight="1">
      <c r="A28" s="805"/>
      <c r="B28" s="678"/>
      <c r="C28" s="678"/>
      <c r="D28" s="678"/>
      <c r="E28" s="678"/>
      <c r="F28" s="678" t="s">
        <v>43</v>
      </c>
      <c r="G28" s="454" t="s">
        <v>44</v>
      </c>
      <c r="H28" s="454" t="s">
        <v>210</v>
      </c>
      <c r="I28" s="678" t="s">
        <v>43</v>
      </c>
      <c r="J28" s="454" t="s">
        <v>44</v>
      </c>
      <c r="K28" s="454" t="s">
        <v>210</v>
      </c>
      <c r="L28" s="824" t="s">
        <v>43</v>
      </c>
      <c r="M28" s="499" t="s">
        <v>44</v>
      </c>
      <c r="N28" s="499" t="s">
        <v>210</v>
      </c>
      <c r="O28" s="824" t="s">
        <v>43</v>
      </c>
      <c r="P28" s="499" t="s">
        <v>44</v>
      </c>
      <c r="Q28" s="499" t="s">
        <v>210</v>
      </c>
      <c r="R28" s="825" t="s">
        <v>43</v>
      </c>
      <c r="S28" s="500" t="s">
        <v>44</v>
      </c>
      <c r="T28" s="623" t="s">
        <v>210</v>
      </c>
    </row>
    <row r="29" spans="1:20" s="10" customFormat="1" ht="24.95" customHeight="1">
      <c r="A29" s="805"/>
      <c r="B29" s="678"/>
      <c r="C29" s="678"/>
      <c r="D29" s="678"/>
      <c r="E29" s="678"/>
      <c r="F29" s="678"/>
      <c r="G29" s="455" t="s">
        <v>46</v>
      </c>
      <c r="H29" s="455" t="s">
        <v>211</v>
      </c>
      <c r="I29" s="678"/>
      <c r="J29" s="455" t="s">
        <v>46</v>
      </c>
      <c r="K29" s="455" t="s">
        <v>211</v>
      </c>
      <c r="L29" s="824"/>
      <c r="M29" s="502" t="s">
        <v>46</v>
      </c>
      <c r="N29" s="502" t="s">
        <v>211</v>
      </c>
      <c r="O29" s="824"/>
      <c r="P29" s="502" t="s">
        <v>46</v>
      </c>
      <c r="Q29" s="502" t="s">
        <v>211</v>
      </c>
      <c r="R29" s="825"/>
      <c r="S29" s="503" t="s">
        <v>46</v>
      </c>
      <c r="T29" s="624" t="s">
        <v>211</v>
      </c>
    </row>
    <row r="30" spans="1:20" s="10" customFormat="1" ht="30" customHeight="1">
      <c r="A30" s="828" t="s">
        <v>212</v>
      </c>
      <c r="B30" s="829"/>
      <c r="C30" s="829"/>
      <c r="D30" s="829"/>
      <c r="E30" s="829"/>
      <c r="F30" s="456">
        <v>18108207</v>
      </c>
      <c r="G30" s="457">
        <v>100</v>
      </c>
      <c r="H30" s="457" t="s">
        <v>213</v>
      </c>
      <c r="I30" s="458">
        <v>18411787</v>
      </c>
      <c r="J30" s="459">
        <f>ROUND(I30/F30,5)*100</f>
        <v>101.67600000000002</v>
      </c>
      <c r="K30" s="457" t="s">
        <v>213</v>
      </c>
      <c r="L30" s="506">
        <v>18658391</v>
      </c>
      <c r="M30" s="507">
        <f>ROUND(L30/I30,5)*100</f>
        <v>101.339</v>
      </c>
      <c r="N30" s="505" t="s">
        <v>213</v>
      </c>
      <c r="O30" s="506">
        <v>19272385</v>
      </c>
      <c r="P30" s="505">
        <f>ROUND(O30/L30,5)*100</f>
        <v>103.291</v>
      </c>
      <c r="Q30" s="508" t="s">
        <v>213</v>
      </c>
      <c r="R30" s="509">
        <v>19658227</v>
      </c>
      <c r="S30" s="510">
        <f>ROUND(R30/O30,5)*100</f>
        <v>102.002</v>
      </c>
      <c r="T30" s="625" t="s">
        <v>213</v>
      </c>
    </row>
    <row r="31" spans="1:20" s="10" customFormat="1" ht="6" customHeight="1">
      <c r="A31" s="830"/>
      <c r="B31" s="831"/>
      <c r="C31" s="403"/>
      <c r="D31" s="364"/>
      <c r="E31" s="460"/>
      <c r="F31" s="453"/>
      <c r="G31" s="459"/>
      <c r="H31" s="459"/>
      <c r="I31" s="461"/>
      <c r="J31" s="462"/>
      <c r="K31" s="462"/>
      <c r="L31" s="513"/>
      <c r="M31" s="512"/>
      <c r="N31" s="512"/>
      <c r="O31" s="511"/>
      <c r="P31" s="512"/>
      <c r="Q31" s="514"/>
      <c r="R31" s="513"/>
      <c r="S31" s="512"/>
      <c r="T31" s="626"/>
    </row>
    <row r="32" spans="1:20" s="10" customFormat="1" ht="20.100000000000001" customHeight="1">
      <c r="A32" s="832" t="s">
        <v>214</v>
      </c>
      <c r="B32" s="833"/>
      <c r="C32" s="463"/>
      <c r="D32" s="378" t="s">
        <v>105</v>
      </c>
      <c r="E32" s="464"/>
      <c r="F32" s="439">
        <v>17260390</v>
      </c>
      <c r="G32" s="459">
        <v>101.6</v>
      </c>
      <c r="H32" s="459">
        <f>SUM(H33:H39)</f>
        <v>90.7</v>
      </c>
      <c r="I32" s="461">
        <v>17796715</v>
      </c>
      <c r="J32" s="459">
        <f>ROUND(I32/F32,5)*100</f>
        <v>103.107</v>
      </c>
      <c r="K32" s="459">
        <f>SUM(K33:K39)</f>
        <v>92.3</v>
      </c>
      <c r="L32" s="511">
        <v>18221961</v>
      </c>
      <c r="M32" s="507">
        <f t="shared" ref="M32:M39" si="6">ROUND(L32/I32,5)*100</f>
        <v>102.389</v>
      </c>
      <c r="N32" s="512">
        <v>91.1</v>
      </c>
      <c r="O32" s="511">
        <f>SUM(O33:O39)</f>
        <v>18864357</v>
      </c>
      <c r="P32" s="507">
        <f>ROUND(O32/L32,5)*100</f>
        <v>103.52500000000001</v>
      </c>
      <c r="Q32" s="515">
        <f>SUM(Q33:Q39)</f>
        <v>88.700000000000017</v>
      </c>
      <c r="R32" s="513">
        <f>SUM(R33:R39)</f>
        <v>19167932</v>
      </c>
      <c r="S32" s="516">
        <f>ROUND(R32/O32,5)*100</f>
        <v>101.60899999999999</v>
      </c>
      <c r="T32" s="627">
        <f>SUM(T33:T39)</f>
        <v>88.700000000000017</v>
      </c>
    </row>
    <row r="33" spans="1:20" s="10" customFormat="1" ht="20.100000000000001" customHeight="1">
      <c r="A33" s="832"/>
      <c r="B33" s="833"/>
      <c r="C33" s="463"/>
      <c r="D33" s="378" t="s">
        <v>215</v>
      </c>
      <c r="E33" s="464"/>
      <c r="F33" s="439">
        <v>5816408</v>
      </c>
      <c r="G33" s="459">
        <v>98.4</v>
      </c>
      <c r="H33" s="459">
        <v>30.6</v>
      </c>
      <c r="I33" s="461">
        <v>5625875</v>
      </c>
      <c r="J33" s="459">
        <f>ROUND(I33/F33,5)*100</f>
        <v>96.724000000000004</v>
      </c>
      <c r="K33" s="462">
        <v>29.2</v>
      </c>
      <c r="L33" s="511">
        <v>5510119</v>
      </c>
      <c r="M33" s="507">
        <f t="shared" si="6"/>
        <v>97.941999999999993</v>
      </c>
      <c r="N33" s="512">
        <v>27.6</v>
      </c>
      <c r="O33" s="511">
        <v>5459135</v>
      </c>
      <c r="P33" s="507">
        <f t="shared" ref="P33:P39" si="7">ROUND(O33/L33,5)*100</f>
        <v>99.075000000000003</v>
      </c>
      <c r="Q33" s="515">
        <v>25.7</v>
      </c>
      <c r="R33" s="513">
        <v>5579280</v>
      </c>
      <c r="S33" s="516">
        <f t="shared" ref="S33:S39" si="8">ROUND(R33/O33,5)*100</f>
        <v>102.20100000000001</v>
      </c>
      <c r="T33" s="627">
        <v>25.7</v>
      </c>
    </row>
    <row r="34" spans="1:20" s="10" customFormat="1" ht="20.100000000000001" customHeight="1">
      <c r="A34" s="832"/>
      <c r="B34" s="833"/>
      <c r="C34" s="463"/>
      <c r="D34" s="378" t="s">
        <v>216</v>
      </c>
      <c r="E34" s="464"/>
      <c r="F34" s="439">
        <v>2554059</v>
      </c>
      <c r="G34" s="459">
        <v>103.6</v>
      </c>
      <c r="H34" s="459">
        <v>13.4</v>
      </c>
      <c r="I34" s="461">
        <v>2694602</v>
      </c>
      <c r="J34" s="459">
        <f t="shared" ref="J34:J39" si="9">ROUND(I34/F34,5)*100</f>
        <v>105.50299999999999</v>
      </c>
      <c r="K34" s="462">
        <v>14</v>
      </c>
      <c r="L34" s="511">
        <v>2896627</v>
      </c>
      <c r="M34" s="507">
        <f t="shared" si="6"/>
        <v>107.497</v>
      </c>
      <c r="N34" s="512">
        <v>14.5</v>
      </c>
      <c r="O34" s="511">
        <v>3239928</v>
      </c>
      <c r="P34" s="507">
        <f t="shared" si="7"/>
        <v>111.85199999999999</v>
      </c>
      <c r="Q34" s="478">
        <v>15.2</v>
      </c>
      <c r="R34" s="513">
        <v>3137152</v>
      </c>
      <c r="S34" s="516">
        <f t="shared" si="8"/>
        <v>96.828000000000003</v>
      </c>
      <c r="T34" s="628">
        <v>15.2</v>
      </c>
    </row>
    <row r="35" spans="1:20" s="10" customFormat="1" ht="20.100000000000001" customHeight="1">
      <c r="A35" s="832"/>
      <c r="B35" s="833"/>
      <c r="C35" s="463"/>
      <c r="D35" s="378" t="s">
        <v>24</v>
      </c>
      <c r="E35" s="464"/>
      <c r="F35" s="439">
        <v>3338803</v>
      </c>
      <c r="G35" s="459">
        <v>102</v>
      </c>
      <c r="H35" s="459">
        <v>17.5</v>
      </c>
      <c r="I35" s="461">
        <v>3354739</v>
      </c>
      <c r="J35" s="459">
        <f t="shared" si="9"/>
        <v>100.47699999999999</v>
      </c>
      <c r="K35" s="462">
        <v>17.399999999999999</v>
      </c>
      <c r="L35" s="511">
        <v>3475100</v>
      </c>
      <c r="M35" s="507">
        <f t="shared" si="6"/>
        <v>103.58799999999999</v>
      </c>
      <c r="N35" s="512">
        <v>17.399999999999999</v>
      </c>
      <c r="O35" s="511">
        <v>3477689</v>
      </c>
      <c r="P35" s="507">
        <f t="shared" si="7"/>
        <v>100.075</v>
      </c>
      <c r="Q35" s="478">
        <v>16.399999999999999</v>
      </c>
      <c r="R35" s="513">
        <v>3530440</v>
      </c>
      <c r="S35" s="516">
        <f t="shared" si="8"/>
        <v>101.517</v>
      </c>
      <c r="T35" s="628">
        <v>16.399999999999999</v>
      </c>
    </row>
    <row r="36" spans="1:20" s="10" customFormat="1" ht="20.100000000000001" customHeight="1">
      <c r="A36" s="832"/>
      <c r="B36" s="833"/>
      <c r="C36" s="463"/>
      <c r="D36" s="378" t="s">
        <v>217</v>
      </c>
      <c r="E36" s="464"/>
      <c r="F36" s="439">
        <v>3039910</v>
      </c>
      <c r="G36" s="459">
        <v>103.7</v>
      </c>
      <c r="H36" s="459">
        <v>16</v>
      </c>
      <c r="I36" s="461">
        <v>3283580</v>
      </c>
      <c r="J36" s="459">
        <f t="shared" si="9"/>
        <v>108.01600000000001</v>
      </c>
      <c r="K36" s="462">
        <v>17</v>
      </c>
      <c r="L36" s="511">
        <v>3339029</v>
      </c>
      <c r="M36" s="507">
        <f t="shared" si="6"/>
        <v>101.68900000000001</v>
      </c>
      <c r="N36" s="512">
        <v>16.7</v>
      </c>
      <c r="O36" s="511">
        <v>3524705</v>
      </c>
      <c r="P36" s="507">
        <f t="shared" si="7"/>
        <v>105.56099999999999</v>
      </c>
      <c r="Q36" s="478">
        <v>16.600000000000001</v>
      </c>
      <c r="R36" s="513">
        <v>3638589</v>
      </c>
      <c r="S36" s="516">
        <f t="shared" si="8"/>
        <v>103.23100000000001</v>
      </c>
      <c r="T36" s="628">
        <v>16.600000000000001</v>
      </c>
    </row>
    <row r="37" spans="1:20" s="10" customFormat="1" ht="20.100000000000001" customHeight="1">
      <c r="A37" s="832"/>
      <c r="B37" s="833"/>
      <c r="C37" s="463"/>
      <c r="D37" s="378" t="s">
        <v>218</v>
      </c>
      <c r="E37" s="464"/>
      <c r="F37" s="439">
        <v>267831</v>
      </c>
      <c r="G37" s="459">
        <v>102.4</v>
      </c>
      <c r="H37" s="459">
        <v>1.4</v>
      </c>
      <c r="I37" s="461">
        <v>284122</v>
      </c>
      <c r="J37" s="459">
        <f t="shared" si="9"/>
        <v>106.083</v>
      </c>
      <c r="K37" s="462">
        <v>1.5</v>
      </c>
      <c r="L37" s="511">
        <v>289120</v>
      </c>
      <c r="M37" s="507">
        <f t="shared" si="6"/>
        <v>101.759</v>
      </c>
      <c r="N37" s="512">
        <v>1.4</v>
      </c>
      <c r="O37" s="511">
        <v>262001</v>
      </c>
      <c r="P37" s="507">
        <f t="shared" si="7"/>
        <v>90.62</v>
      </c>
      <c r="Q37" s="478">
        <v>1.2</v>
      </c>
      <c r="R37" s="513">
        <v>248590</v>
      </c>
      <c r="S37" s="516">
        <f t="shared" si="8"/>
        <v>94.881</v>
      </c>
      <c r="T37" s="628">
        <v>1.2</v>
      </c>
    </row>
    <row r="38" spans="1:20" s="10" customFormat="1" ht="20.100000000000001" customHeight="1">
      <c r="A38" s="832"/>
      <c r="B38" s="833"/>
      <c r="C38" s="463"/>
      <c r="D38" s="378" t="s">
        <v>219</v>
      </c>
      <c r="E38" s="464"/>
      <c r="F38" s="439">
        <v>391551</v>
      </c>
      <c r="G38" s="459">
        <v>120.2</v>
      </c>
      <c r="H38" s="459">
        <v>2.1</v>
      </c>
      <c r="I38" s="461">
        <v>490601</v>
      </c>
      <c r="J38" s="459">
        <f t="shared" si="9"/>
        <v>125.297</v>
      </c>
      <c r="K38" s="462">
        <v>2.5</v>
      </c>
      <c r="L38" s="511">
        <v>531863</v>
      </c>
      <c r="M38" s="507">
        <f t="shared" si="6"/>
        <v>108.41099999999999</v>
      </c>
      <c r="N38" s="512">
        <v>2.7</v>
      </c>
      <c r="O38" s="511">
        <v>511028</v>
      </c>
      <c r="P38" s="507">
        <f t="shared" si="7"/>
        <v>96.082999999999998</v>
      </c>
      <c r="Q38" s="478">
        <v>2.4</v>
      </c>
      <c r="R38" s="513">
        <v>788793</v>
      </c>
      <c r="S38" s="516">
        <f t="shared" si="8"/>
        <v>154.35399999999998</v>
      </c>
      <c r="T38" s="628">
        <v>2.4</v>
      </c>
    </row>
    <row r="39" spans="1:20" s="10" customFormat="1" ht="20.100000000000001" customHeight="1">
      <c r="A39" s="832"/>
      <c r="B39" s="833"/>
      <c r="C39" s="463"/>
      <c r="D39" s="378" t="s">
        <v>220</v>
      </c>
      <c r="E39" s="464"/>
      <c r="F39" s="439">
        <v>1851828</v>
      </c>
      <c r="G39" s="459">
        <v>101.5</v>
      </c>
      <c r="H39" s="459">
        <v>9.6999999999999993</v>
      </c>
      <c r="I39" s="461">
        <v>2063196</v>
      </c>
      <c r="J39" s="459">
        <f t="shared" si="9"/>
        <v>111.41399999999999</v>
      </c>
      <c r="K39" s="462">
        <v>10.7</v>
      </c>
      <c r="L39" s="511">
        <v>2180103</v>
      </c>
      <c r="M39" s="507">
        <f t="shared" si="6"/>
        <v>105.666</v>
      </c>
      <c r="N39" s="512">
        <v>10.9</v>
      </c>
      <c r="O39" s="511">
        <v>2389871</v>
      </c>
      <c r="P39" s="507">
        <f t="shared" si="7"/>
        <v>109.622</v>
      </c>
      <c r="Q39" s="478">
        <v>11.2</v>
      </c>
      <c r="R39" s="513">
        <v>2245088</v>
      </c>
      <c r="S39" s="516">
        <f t="shared" si="8"/>
        <v>93.942000000000007</v>
      </c>
      <c r="T39" s="628">
        <v>11.2</v>
      </c>
    </row>
    <row r="40" spans="1:20" s="10" customFormat="1" ht="6" customHeight="1" thickBot="1">
      <c r="A40" s="629"/>
      <c r="B40" s="630"/>
      <c r="C40" s="631"/>
      <c r="D40" s="632"/>
      <c r="E40" s="633"/>
      <c r="F40" s="634"/>
      <c r="G40" s="635"/>
      <c r="H40" s="635"/>
      <c r="I40" s="634"/>
      <c r="J40" s="635"/>
      <c r="K40" s="635"/>
      <c r="L40" s="636"/>
      <c r="M40" s="637"/>
      <c r="N40" s="637"/>
      <c r="O40" s="636"/>
      <c r="P40" s="637"/>
      <c r="Q40" s="637"/>
      <c r="R40" s="636"/>
      <c r="S40" s="637"/>
      <c r="T40" s="638"/>
    </row>
    <row r="41" spans="1:20" s="10" customFormat="1" ht="15" customHeight="1">
      <c r="A41" s="821" t="s">
        <v>221</v>
      </c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364"/>
      <c r="M41" s="364"/>
      <c r="N41" s="364"/>
      <c r="O41" s="364"/>
      <c r="P41" s="364"/>
      <c r="Q41" s="364"/>
      <c r="R41" s="364"/>
      <c r="S41" s="818" t="s">
        <v>34</v>
      </c>
      <c r="T41" s="818"/>
    </row>
    <row r="42" spans="1:20" s="10" customFormat="1" ht="15" customHeight="1">
      <c r="A42" s="821" t="s">
        <v>33</v>
      </c>
      <c r="B42" s="821"/>
      <c r="C42" s="821"/>
      <c r="D42" s="821"/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821"/>
      <c r="Q42" s="821"/>
      <c r="R42" s="821"/>
      <c r="S42" s="821"/>
    </row>
  </sheetData>
  <sheetProtection selectLockedCells="1" selectUnlockedCells="1"/>
  <mergeCells count="52">
    <mergeCell ref="A32:B39"/>
    <mergeCell ref="A41:K41"/>
    <mergeCell ref="S24:T24"/>
    <mergeCell ref="R26:T26"/>
    <mergeCell ref="A42:S42"/>
    <mergeCell ref="R27:T27"/>
    <mergeCell ref="F28:F29"/>
    <mergeCell ref="I28:I29"/>
    <mergeCell ref="L28:L29"/>
    <mergeCell ref="O28:O29"/>
    <mergeCell ref="R28:R29"/>
    <mergeCell ref="A27:E29"/>
    <mergeCell ref="F27:H27"/>
    <mergeCell ref="I27:K27"/>
    <mergeCell ref="L27:N27"/>
    <mergeCell ref="O27:Q27"/>
    <mergeCell ref="A30:E30"/>
    <mergeCell ref="A31:B31"/>
    <mergeCell ref="S41:T41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O3:Q3"/>
    <mergeCell ref="R3:T3"/>
    <mergeCell ref="O4:O5"/>
    <mergeCell ref="Q4:Q5"/>
    <mergeCell ref="F4:F5"/>
    <mergeCell ref="H4:H5"/>
    <mergeCell ref="I4:I5"/>
    <mergeCell ref="K4:K5"/>
    <mergeCell ref="R4:R5"/>
    <mergeCell ref="T4:T5"/>
    <mergeCell ref="A7:E7"/>
    <mergeCell ref="A3:E5"/>
    <mergeCell ref="F3:H3"/>
    <mergeCell ref="I3:K3"/>
    <mergeCell ref="L3:N3"/>
    <mergeCell ref="L4:L5"/>
    <mergeCell ref="N4:N5"/>
    <mergeCell ref="A6:D6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1" orientation="portrait" useFirstPageNumber="1" horizontalDpi="300" verticalDpi="300" r:id="rId1"/>
  <headerFooter alignWithMargins="0">
    <oddHeader>&amp;L&amp;"ＭＳ 明朝,標準"&amp;10財　政</oddHeader>
    <oddFooter>&amp;C&amp;"ＭＳ 明朝,標準"－&amp;P－</oddFooter>
  </headerFooter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44"/>
  <sheetViews>
    <sheetView view="pageBreakPreview" zoomScaleNormal="90" zoomScaleSheetLayoutView="100" workbookViewId="0">
      <pane xSplit="5" topLeftCell="M1" activePane="topRight" state="frozen"/>
      <selection pane="topRight" activeCell="T45" sqref="T45"/>
    </sheetView>
  </sheetViews>
  <sheetFormatPr defaultRowHeight="20.100000000000001" customHeight="1"/>
  <cols>
    <col min="1" max="1" width="1.25" style="465" customWidth="1"/>
    <col min="2" max="2" width="3.75" style="465" customWidth="1"/>
    <col min="3" max="3" width="1.25" style="465" customWidth="1"/>
    <col min="4" max="4" width="14.625" style="465" customWidth="1"/>
    <col min="5" max="5" width="1.25" style="465" customWidth="1"/>
    <col min="6" max="6" width="13.125" style="465" customWidth="1"/>
    <col min="7" max="8" width="8.625" style="465" customWidth="1"/>
    <col min="9" max="9" width="13.125" style="465" customWidth="1"/>
    <col min="10" max="11" width="8.625" style="465" customWidth="1"/>
    <col min="12" max="12" width="13.125" style="465" customWidth="1"/>
    <col min="13" max="13" width="8.625" style="465" customWidth="1"/>
    <col min="14" max="14" width="8.5" style="465" customWidth="1"/>
    <col min="15" max="15" width="13" style="465" customWidth="1"/>
    <col min="16" max="17" width="8" style="465" customWidth="1"/>
    <col min="18" max="18" width="13.125" style="465" customWidth="1"/>
    <col min="19" max="19" width="9.25" style="465" customWidth="1"/>
    <col min="20" max="20" width="9.875" style="465" customWidth="1"/>
    <col min="21" max="16384" width="9" style="465"/>
  </cols>
  <sheetData>
    <row r="1" spans="1:24" ht="5.0999999999999996" customHeight="1">
      <c r="Q1" s="466"/>
      <c r="R1" s="467"/>
      <c r="S1" s="467"/>
      <c r="T1" s="468"/>
    </row>
    <row r="2" spans="1:24" s="469" customFormat="1" ht="15" customHeight="1" thickBot="1">
      <c r="A2" s="10" t="s">
        <v>198</v>
      </c>
      <c r="B2" s="10"/>
      <c r="C2" s="10"/>
      <c r="D2" s="10"/>
      <c r="E2" s="10"/>
      <c r="F2" s="10"/>
      <c r="G2" s="10"/>
      <c r="H2" s="10"/>
      <c r="I2" s="10"/>
      <c r="J2" s="10"/>
      <c r="K2" s="10"/>
      <c r="Q2" s="470"/>
      <c r="R2" s="471"/>
      <c r="S2" s="471"/>
      <c r="T2" s="605" t="s">
        <v>2</v>
      </c>
    </row>
    <row r="3" spans="1:24" s="469" customFormat="1" ht="24.95" customHeight="1">
      <c r="A3" s="803" t="s">
        <v>199</v>
      </c>
      <c r="B3" s="804"/>
      <c r="C3" s="804"/>
      <c r="D3" s="804"/>
      <c r="E3" s="804"/>
      <c r="F3" s="804" t="s">
        <v>4</v>
      </c>
      <c r="G3" s="804"/>
      <c r="H3" s="804"/>
      <c r="I3" s="804" t="s">
        <v>5</v>
      </c>
      <c r="J3" s="804"/>
      <c r="K3" s="804"/>
      <c r="L3" s="834" t="s">
        <v>6</v>
      </c>
      <c r="M3" s="834"/>
      <c r="N3" s="834"/>
      <c r="O3" s="834" t="s">
        <v>7</v>
      </c>
      <c r="P3" s="834"/>
      <c r="Q3" s="834"/>
      <c r="R3" s="836" t="s">
        <v>8</v>
      </c>
      <c r="S3" s="836"/>
      <c r="T3" s="837"/>
    </row>
    <row r="4" spans="1:24" s="469" customFormat="1" ht="24.95" customHeight="1">
      <c r="A4" s="805"/>
      <c r="B4" s="678"/>
      <c r="C4" s="678"/>
      <c r="D4" s="678"/>
      <c r="E4" s="678"/>
      <c r="F4" s="678" t="s">
        <v>43</v>
      </c>
      <c r="G4" s="454" t="s">
        <v>44</v>
      </c>
      <c r="H4" s="678" t="s">
        <v>45</v>
      </c>
      <c r="I4" s="678" t="s">
        <v>43</v>
      </c>
      <c r="J4" s="454" t="s">
        <v>44</v>
      </c>
      <c r="K4" s="678" t="s">
        <v>45</v>
      </c>
      <c r="L4" s="835" t="s">
        <v>43</v>
      </c>
      <c r="M4" s="576" t="s">
        <v>44</v>
      </c>
      <c r="N4" s="835" t="s">
        <v>45</v>
      </c>
      <c r="O4" s="835" t="s">
        <v>43</v>
      </c>
      <c r="P4" s="622" t="s">
        <v>44</v>
      </c>
      <c r="Q4" s="835" t="s">
        <v>45</v>
      </c>
      <c r="R4" s="693" t="s">
        <v>43</v>
      </c>
      <c r="S4" s="620" t="s">
        <v>44</v>
      </c>
      <c r="T4" s="838" t="s">
        <v>45</v>
      </c>
    </row>
    <row r="5" spans="1:24" s="469" customFormat="1" ht="24.95" customHeight="1">
      <c r="A5" s="805"/>
      <c r="B5" s="678"/>
      <c r="C5" s="678"/>
      <c r="D5" s="678"/>
      <c r="E5" s="678"/>
      <c r="F5" s="678"/>
      <c r="G5" s="455" t="s">
        <v>46</v>
      </c>
      <c r="H5" s="678"/>
      <c r="I5" s="678"/>
      <c r="J5" s="455" t="s">
        <v>46</v>
      </c>
      <c r="K5" s="678"/>
      <c r="L5" s="835"/>
      <c r="M5" s="576" t="s">
        <v>46</v>
      </c>
      <c r="N5" s="835"/>
      <c r="O5" s="835"/>
      <c r="P5" s="621" t="s">
        <v>46</v>
      </c>
      <c r="Q5" s="835"/>
      <c r="R5" s="693"/>
      <c r="S5" s="619" t="s">
        <v>46</v>
      </c>
      <c r="T5" s="838"/>
    </row>
    <row r="6" spans="1:24" s="469" customFormat="1" ht="6" customHeight="1">
      <c r="A6" s="811"/>
      <c r="B6" s="812"/>
      <c r="C6" s="812"/>
      <c r="D6" s="812"/>
      <c r="E6" s="433"/>
      <c r="F6" s="434"/>
      <c r="G6" s="435"/>
      <c r="H6" s="435"/>
      <c r="I6" s="436"/>
      <c r="J6" s="435"/>
      <c r="K6" s="435"/>
      <c r="L6" s="473"/>
      <c r="M6" s="472"/>
      <c r="N6" s="472"/>
      <c r="O6" s="474"/>
      <c r="P6" s="475"/>
      <c r="Q6" s="475"/>
      <c r="R6" s="473"/>
      <c r="S6" s="472"/>
      <c r="T6" s="606"/>
    </row>
    <row r="7" spans="1:24" s="469" customFormat="1" ht="20.100000000000001" customHeight="1">
      <c r="A7" s="801" t="s">
        <v>200</v>
      </c>
      <c r="B7" s="802"/>
      <c r="C7" s="802"/>
      <c r="D7" s="802"/>
      <c r="E7" s="802"/>
      <c r="F7" s="439">
        <v>31846894</v>
      </c>
      <c r="G7" s="440">
        <v>97</v>
      </c>
      <c r="H7" s="441">
        <v>100</v>
      </c>
      <c r="I7" s="334">
        <f>SUM(I8,I10,I11,I12,I13,I14,I15,I16,I17,I18,I21,I22)</f>
        <v>31971566</v>
      </c>
      <c r="J7" s="442">
        <v>100.4</v>
      </c>
      <c r="K7" s="442">
        <v>100</v>
      </c>
      <c r="L7" s="477">
        <f>SUM(L8,L10,L11,L12,L13,L14,L15,L16,L17,L18,L21,L22)</f>
        <v>37371155</v>
      </c>
      <c r="M7" s="478">
        <f t="shared" ref="M7:M20" si="0">ROUND(L7/I7,5)*100</f>
        <v>116.889</v>
      </c>
      <c r="N7" s="478">
        <v>100</v>
      </c>
      <c r="O7" s="476">
        <f>SUM(O8,O10,O11,O12,O13,O14,O15,O16,O17,O18,O21,O22)</f>
        <v>38296600</v>
      </c>
      <c r="P7" s="479">
        <f t="shared" ref="P7:P20" si="1">ROUND(O7/L7,5)*100</f>
        <v>102.47599999999998</v>
      </c>
      <c r="Q7" s="479">
        <f t="shared" ref="Q7:Q20" si="2">ROUND(O7/$O$7,5)*100</f>
        <v>100</v>
      </c>
      <c r="R7" s="480">
        <f>SUM(R8,R10,R11,R12,R13,R14,R15,R16,R17,R18,R21,R22)</f>
        <v>36954082</v>
      </c>
      <c r="S7" s="481">
        <f t="shared" ref="S7:S20" si="3">ROUND(R7/O7,5)*100</f>
        <v>96.494</v>
      </c>
      <c r="T7" s="607">
        <f t="shared" ref="T7:T19" si="4">ROUND(R7/$R$7,5)*100</f>
        <v>100</v>
      </c>
    </row>
    <row r="8" spans="1:24" s="469" customFormat="1" ht="20.100000000000001" customHeight="1">
      <c r="A8" s="608"/>
      <c r="B8" s="819" t="s">
        <v>399</v>
      </c>
      <c r="C8" s="819"/>
      <c r="D8" s="819"/>
      <c r="E8" s="397"/>
      <c r="F8" s="439">
        <v>6770519</v>
      </c>
      <c r="G8" s="440">
        <v>103.8</v>
      </c>
      <c r="H8" s="441">
        <v>21.2</v>
      </c>
      <c r="I8" s="334">
        <v>6285564</v>
      </c>
      <c r="J8" s="442">
        <v>92.8</v>
      </c>
      <c r="K8" s="442">
        <v>19.7</v>
      </c>
      <c r="L8" s="477">
        <v>6339632</v>
      </c>
      <c r="M8" s="478">
        <f t="shared" si="0"/>
        <v>100.86</v>
      </c>
      <c r="N8" s="478">
        <f t="shared" ref="N8:N20" si="5">ROUND(L8/$L$7,5)*100</f>
        <v>16.964000000000002</v>
      </c>
      <c r="O8" s="476">
        <v>6087011</v>
      </c>
      <c r="P8" s="479">
        <f t="shared" si="1"/>
        <v>96.015000000000001</v>
      </c>
      <c r="Q8" s="479">
        <f t="shared" si="2"/>
        <v>15.894</v>
      </c>
      <c r="R8" s="480">
        <v>6042740</v>
      </c>
      <c r="S8" s="481">
        <f t="shared" si="3"/>
        <v>99.272999999999996</v>
      </c>
      <c r="T8" s="607">
        <f t="shared" si="4"/>
        <v>16.352</v>
      </c>
    </row>
    <row r="9" spans="1:24" s="469" customFormat="1" ht="20.100000000000001" customHeight="1">
      <c r="A9" s="608"/>
      <c r="B9" s="818" t="s">
        <v>201</v>
      </c>
      <c r="C9" s="818"/>
      <c r="D9" s="818"/>
      <c r="E9" s="397"/>
      <c r="F9" s="443">
        <v>4283948</v>
      </c>
      <c r="G9" s="440">
        <v>97.4</v>
      </c>
      <c r="H9" s="444">
        <v>13.5</v>
      </c>
      <c r="I9" s="445">
        <v>4131833</v>
      </c>
      <c r="J9" s="442">
        <v>96.4</v>
      </c>
      <c r="K9" s="446">
        <v>12.9</v>
      </c>
      <c r="L9" s="483">
        <v>3983832</v>
      </c>
      <c r="M9" s="478">
        <f t="shared" si="0"/>
        <v>96.418000000000006</v>
      </c>
      <c r="N9" s="482">
        <f t="shared" si="5"/>
        <v>10.66</v>
      </c>
      <c r="O9" s="483">
        <v>3730139</v>
      </c>
      <c r="P9" s="479">
        <f t="shared" si="1"/>
        <v>93.632000000000005</v>
      </c>
      <c r="Q9" s="485">
        <f t="shared" si="2"/>
        <v>9.74</v>
      </c>
      <c r="R9" s="486">
        <v>3615802</v>
      </c>
      <c r="S9" s="481">
        <f t="shared" si="3"/>
        <v>96.935000000000002</v>
      </c>
      <c r="T9" s="609">
        <f t="shared" si="4"/>
        <v>9.7850000000000001</v>
      </c>
      <c r="X9" s="487"/>
    </row>
    <row r="10" spans="1:24" s="469" customFormat="1" ht="20.100000000000001" customHeight="1">
      <c r="A10" s="608"/>
      <c r="B10" s="819" t="s">
        <v>400</v>
      </c>
      <c r="C10" s="819"/>
      <c r="D10" s="819"/>
      <c r="E10" s="397"/>
      <c r="F10" s="448">
        <v>4170900</v>
      </c>
      <c r="G10" s="440">
        <v>102.1</v>
      </c>
      <c r="H10" s="441">
        <v>13.1</v>
      </c>
      <c r="I10" s="449">
        <v>4548238</v>
      </c>
      <c r="J10" s="442">
        <v>109</v>
      </c>
      <c r="K10" s="442">
        <v>14.2</v>
      </c>
      <c r="L10" s="488">
        <v>4945174</v>
      </c>
      <c r="M10" s="478">
        <f t="shared" si="0"/>
        <v>108.72699999999999</v>
      </c>
      <c r="N10" s="478">
        <f t="shared" si="5"/>
        <v>13.233000000000001</v>
      </c>
      <c r="O10" s="488">
        <v>5062773</v>
      </c>
      <c r="P10" s="479">
        <f t="shared" si="1"/>
        <v>102.37799999999999</v>
      </c>
      <c r="Q10" s="479">
        <f t="shared" si="2"/>
        <v>13.22</v>
      </c>
      <c r="R10" s="489">
        <v>5147525</v>
      </c>
      <c r="S10" s="481">
        <f t="shared" si="3"/>
        <v>101.67399999999999</v>
      </c>
      <c r="T10" s="607">
        <f t="shared" si="4"/>
        <v>13.930000000000001</v>
      </c>
    </row>
    <row r="11" spans="1:24" s="469" customFormat="1" ht="20.100000000000001" customHeight="1">
      <c r="A11" s="608"/>
      <c r="B11" s="819" t="s">
        <v>202</v>
      </c>
      <c r="C11" s="819"/>
      <c r="D11" s="819"/>
      <c r="E11" s="397"/>
      <c r="F11" s="448">
        <v>295946</v>
      </c>
      <c r="G11" s="440">
        <v>104.5</v>
      </c>
      <c r="H11" s="441">
        <v>0.9</v>
      </c>
      <c r="I11" s="449">
        <v>288020</v>
      </c>
      <c r="J11" s="442">
        <v>97.3</v>
      </c>
      <c r="K11" s="442">
        <v>0.9</v>
      </c>
      <c r="L11" s="488">
        <v>296753</v>
      </c>
      <c r="M11" s="478">
        <f t="shared" si="0"/>
        <v>103.032</v>
      </c>
      <c r="N11" s="478">
        <f t="shared" si="5"/>
        <v>0.79399999999999993</v>
      </c>
      <c r="O11" s="488">
        <v>276959</v>
      </c>
      <c r="P11" s="479">
        <f t="shared" si="1"/>
        <v>93.33</v>
      </c>
      <c r="Q11" s="479">
        <f t="shared" si="2"/>
        <v>0.72300000000000009</v>
      </c>
      <c r="R11" s="489">
        <v>263193</v>
      </c>
      <c r="S11" s="481">
        <f t="shared" si="3"/>
        <v>95.03</v>
      </c>
      <c r="T11" s="607">
        <f t="shared" si="4"/>
        <v>0.71199999999999997</v>
      </c>
    </row>
    <row r="12" spans="1:24" s="469" customFormat="1" ht="20.100000000000001" customHeight="1">
      <c r="A12" s="608"/>
      <c r="B12" s="819" t="s">
        <v>401</v>
      </c>
      <c r="C12" s="819"/>
      <c r="D12" s="819"/>
      <c r="E12" s="397"/>
      <c r="F12" s="448">
        <v>7633370</v>
      </c>
      <c r="G12" s="440">
        <v>109.7</v>
      </c>
      <c r="H12" s="441">
        <v>24</v>
      </c>
      <c r="I12" s="449">
        <v>8026222</v>
      </c>
      <c r="J12" s="442">
        <v>105.1</v>
      </c>
      <c r="K12" s="442">
        <v>25.1</v>
      </c>
      <c r="L12" s="488">
        <v>8719109</v>
      </c>
      <c r="M12" s="478">
        <f t="shared" si="0"/>
        <v>108.633</v>
      </c>
      <c r="N12" s="478">
        <f t="shared" si="5"/>
        <v>23.331</v>
      </c>
      <c r="O12" s="488">
        <v>11097440</v>
      </c>
      <c r="P12" s="479">
        <f t="shared" si="1"/>
        <v>127.277</v>
      </c>
      <c r="Q12" s="479">
        <f t="shared" si="2"/>
        <v>28.977999999999998</v>
      </c>
      <c r="R12" s="489">
        <v>12043230</v>
      </c>
      <c r="S12" s="481">
        <f t="shared" si="3"/>
        <v>108.523</v>
      </c>
      <c r="T12" s="607">
        <f t="shared" si="4"/>
        <v>32.590000000000003</v>
      </c>
    </row>
    <row r="13" spans="1:24" s="469" customFormat="1" ht="20.100000000000001" customHeight="1">
      <c r="A13" s="608"/>
      <c r="B13" s="819" t="s">
        <v>402</v>
      </c>
      <c r="C13" s="819"/>
      <c r="D13" s="819"/>
      <c r="E13" s="397"/>
      <c r="F13" s="448">
        <v>1154082</v>
      </c>
      <c r="G13" s="440">
        <v>114.3</v>
      </c>
      <c r="H13" s="441">
        <v>3.6</v>
      </c>
      <c r="I13" s="449">
        <v>1255937</v>
      </c>
      <c r="J13" s="442">
        <v>108.8</v>
      </c>
      <c r="K13" s="442">
        <v>3.9</v>
      </c>
      <c r="L13" s="488">
        <v>2957885</v>
      </c>
      <c r="M13" s="478">
        <f t="shared" si="0"/>
        <v>235.512</v>
      </c>
      <c r="N13" s="478">
        <f t="shared" si="5"/>
        <v>7.915</v>
      </c>
      <c r="O13" s="488">
        <v>1676568</v>
      </c>
      <c r="P13" s="479">
        <f t="shared" si="1"/>
        <v>56.681000000000004</v>
      </c>
      <c r="Q13" s="479">
        <f t="shared" si="2"/>
        <v>4.3780000000000001</v>
      </c>
      <c r="R13" s="489">
        <v>1407922</v>
      </c>
      <c r="S13" s="481">
        <f t="shared" si="3"/>
        <v>83.975999999999999</v>
      </c>
      <c r="T13" s="607">
        <f t="shared" si="4"/>
        <v>3.81</v>
      </c>
    </row>
    <row r="14" spans="1:24" s="469" customFormat="1" ht="20.100000000000001" customHeight="1">
      <c r="A14" s="608"/>
      <c r="B14" s="819" t="s">
        <v>403</v>
      </c>
      <c r="C14" s="819"/>
      <c r="D14" s="819"/>
      <c r="E14" s="397"/>
      <c r="F14" s="448">
        <v>3407457</v>
      </c>
      <c r="G14" s="440">
        <v>102.4</v>
      </c>
      <c r="H14" s="441">
        <v>10.7</v>
      </c>
      <c r="I14" s="449">
        <v>3416892</v>
      </c>
      <c r="J14" s="442">
        <v>100.3</v>
      </c>
      <c r="K14" s="442">
        <v>10.7</v>
      </c>
      <c r="L14" s="488">
        <v>3528882</v>
      </c>
      <c r="M14" s="478">
        <f t="shared" si="0"/>
        <v>103.27800000000001</v>
      </c>
      <c r="N14" s="478">
        <f t="shared" si="5"/>
        <v>9.4429999999999996</v>
      </c>
      <c r="O14" s="488">
        <v>3525300</v>
      </c>
      <c r="P14" s="479">
        <f t="shared" si="1"/>
        <v>99.897999999999996</v>
      </c>
      <c r="Q14" s="479">
        <f t="shared" si="2"/>
        <v>9.2050000000000001</v>
      </c>
      <c r="R14" s="489">
        <v>3588279</v>
      </c>
      <c r="S14" s="481">
        <f t="shared" si="3"/>
        <v>101.786</v>
      </c>
      <c r="T14" s="607">
        <f t="shared" si="4"/>
        <v>9.7100000000000009</v>
      </c>
    </row>
    <row r="15" spans="1:24" s="469" customFormat="1" ht="20.100000000000001" customHeight="1">
      <c r="A15" s="608"/>
      <c r="B15" s="819" t="s">
        <v>404</v>
      </c>
      <c r="C15" s="819"/>
      <c r="D15" s="819"/>
      <c r="E15" s="397"/>
      <c r="F15" s="448">
        <v>373700</v>
      </c>
      <c r="G15" s="440">
        <v>108.4</v>
      </c>
      <c r="H15" s="441">
        <v>1.2</v>
      </c>
      <c r="I15" s="449">
        <v>1187619</v>
      </c>
      <c r="J15" s="442">
        <v>317.8</v>
      </c>
      <c r="K15" s="442">
        <v>3.7</v>
      </c>
      <c r="L15" s="488">
        <v>464170</v>
      </c>
      <c r="M15" s="478">
        <f t="shared" si="0"/>
        <v>39.084000000000003</v>
      </c>
      <c r="N15" s="478">
        <f t="shared" si="5"/>
        <v>1.242</v>
      </c>
      <c r="O15" s="488">
        <v>914616</v>
      </c>
      <c r="P15" s="479">
        <f t="shared" si="1"/>
        <v>197.04299999999998</v>
      </c>
      <c r="Q15" s="479">
        <f t="shared" si="2"/>
        <v>2.3879999999999999</v>
      </c>
      <c r="R15" s="489">
        <v>607169</v>
      </c>
      <c r="S15" s="481">
        <f t="shared" si="3"/>
        <v>66.385000000000005</v>
      </c>
      <c r="T15" s="607">
        <f t="shared" si="4"/>
        <v>1.643</v>
      </c>
    </row>
    <row r="16" spans="1:24" s="469" customFormat="1" ht="20.100000000000001" customHeight="1">
      <c r="A16" s="608"/>
      <c r="B16" s="695" t="s">
        <v>203</v>
      </c>
      <c r="C16" s="695"/>
      <c r="D16" s="695"/>
      <c r="E16" s="397"/>
      <c r="F16" s="448">
        <v>38370</v>
      </c>
      <c r="G16" s="440">
        <v>100</v>
      </c>
      <c r="H16" s="441">
        <v>0.1</v>
      </c>
      <c r="I16" s="449">
        <v>39150</v>
      </c>
      <c r="J16" s="442">
        <v>102</v>
      </c>
      <c r="K16" s="442">
        <v>0.1</v>
      </c>
      <c r="L16" s="488">
        <v>35450</v>
      </c>
      <c r="M16" s="478">
        <f t="shared" si="0"/>
        <v>90.549000000000007</v>
      </c>
      <c r="N16" s="478">
        <f t="shared" si="5"/>
        <v>9.5000000000000001E-2</v>
      </c>
      <c r="O16" s="488">
        <v>36000</v>
      </c>
      <c r="P16" s="479">
        <f t="shared" si="1"/>
        <v>101.55099999999999</v>
      </c>
      <c r="Q16" s="479">
        <f t="shared" si="2"/>
        <v>9.4E-2</v>
      </c>
      <c r="R16" s="489">
        <v>35000</v>
      </c>
      <c r="S16" s="481">
        <f t="shared" si="3"/>
        <v>97.221999999999994</v>
      </c>
      <c r="T16" s="607">
        <f t="shared" si="4"/>
        <v>9.5000000000000001E-2</v>
      </c>
    </row>
    <row r="17" spans="1:20" s="469" customFormat="1" ht="20.100000000000001" customHeight="1">
      <c r="A17" s="608"/>
      <c r="B17" s="819" t="s">
        <v>405</v>
      </c>
      <c r="C17" s="819"/>
      <c r="D17" s="819"/>
      <c r="E17" s="397"/>
      <c r="F17" s="448">
        <v>2981986</v>
      </c>
      <c r="G17" s="440">
        <v>101.1</v>
      </c>
      <c r="H17" s="441">
        <v>9.4</v>
      </c>
      <c r="I17" s="449">
        <v>2788105</v>
      </c>
      <c r="J17" s="442">
        <v>93.5</v>
      </c>
      <c r="K17" s="442">
        <v>8.6999999999999993</v>
      </c>
      <c r="L17" s="488">
        <v>3533470</v>
      </c>
      <c r="M17" s="478">
        <f t="shared" si="0"/>
        <v>126.73399999999999</v>
      </c>
      <c r="N17" s="478">
        <f t="shared" si="5"/>
        <v>9.4550000000000001</v>
      </c>
      <c r="O17" s="488">
        <v>3537325</v>
      </c>
      <c r="P17" s="479">
        <f t="shared" si="1"/>
        <v>100.10900000000001</v>
      </c>
      <c r="Q17" s="479">
        <f t="shared" si="2"/>
        <v>9.2370000000000001</v>
      </c>
      <c r="R17" s="489">
        <v>3513714</v>
      </c>
      <c r="S17" s="481">
        <f t="shared" si="3"/>
        <v>99.332999999999998</v>
      </c>
      <c r="T17" s="607">
        <f t="shared" si="4"/>
        <v>9.5079999999999991</v>
      </c>
    </row>
    <row r="18" spans="1:20" s="469" customFormat="1" ht="20.100000000000001" customHeight="1">
      <c r="A18" s="608"/>
      <c r="B18" s="819" t="s">
        <v>204</v>
      </c>
      <c r="C18" s="819"/>
      <c r="D18" s="819"/>
      <c r="E18" s="397"/>
      <c r="F18" s="450">
        <v>5020564</v>
      </c>
      <c r="G18" s="440">
        <v>68.8</v>
      </c>
      <c r="H18" s="441">
        <v>15.8</v>
      </c>
      <c r="I18" s="335">
        <v>4135819</v>
      </c>
      <c r="J18" s="442">
        <v>82.4</v>
      </c>
      <c r="K18" s="442">
        <v>12.9</v>
      </c>
      <c r="L18" s="490">
        <v>6550630</v>
      </c>
      <c r="M18" s="478">
        <f t="shared" si="0"/>
        <v>158.38800000000001</v>
      </c>
      <c r="N18" s="478">
        <f t="shared" si="5"/>
        <v>17.529</v>
      </c>
      <c r="O18" s="490">
        <v>6082608</v>
      </c>
      <c r="P18" s="479">
        <f t="shared" si="1"/>
        <v>92.855000000000004</v>
      </c>
      <c r="Q18" s="479">
        <f t="shared" si="2"/>
        <v>15.882999999999999</v>
      </c>
      <c r="R18" s="491">
        <v>4305310</v>
      </c>
      <c r="S18" s="481">
        <f t="shared" si="3"/>
        <v>70.781000000000006</v>
      </c>
      <c r="T18" s="607">
        <f t="shared" si="4"/>
        <v>11.65</v>
      </c>
    </row>
    <row r="19" spans="1:20" s="469" customFormat="1" ht="20.100000000000001" customHeight="1">
      <c r="A19" s="608"/>
      <c r="B19" s="818" t="s">
        <v>205</v>
      </c>
      <c r="C19" s="818"/>
      <c r="D19" s="818"/>
      <c r="E19" s="397"/>
      <c r="F19" s="443">
        <v>3692384</v>
      </c>
      <c r="G19" s="440">
        <v>69.599999999999994</v>
      </c>
      <c r="H19" s="444">
        <v>11.6</v>
      </c>
      <c r="I19" s="445">
        <v>2702107</v>
      </c>
      <c r="J19" s="442">
        <v>73.2</v>
      </c>
      <c r="K19" s="446">
        <v>8.5</v>
      </c>
      <c r="L19" s="483">
        <v>4265735</v>
      </c>
      <c r="M19" s="478">
        <f t="shared" si="0"/>
        <v>157.86699999999999</v>
      </c>
      <c r="N19" s="484">
        <f t="shared" si="5"/>
        <v>11.415000000000001</v>
      </c>
      <c r="O19" s="483">
        <v>4041011</v>
      </c>
      <c r="P19" s="479">
        <f t="shared" si="1"/>
        <v>94.731999999999999</v>
      </c>
      <c r="Q19" s="518">
        <f t="shared" si="2"/>
        <v>10.552</v>
      </c>
      <c r="R19" s="486">
        <v>3545281</v>
      </c>
      <c r="S19" s="481">
        <f t="shared" si="3"/>
        <v>87.733000000000004</v>
      </c>
      <c r="T19" s="610">
        <f t="shared" si="4"/>
        <v>9.5939999999999994</v>
      </c>
    </row>
    <row r="20" spans="1:20" s="469" customFormat="1" ht="20.100000000000001" customHeight="1">
      <c r="A20" s="608"/>
      <c r="B20" s="818" t="s">
        <v>206</v>
      </c>
      <c r="C20" s="818"/>
      <c r="D20" s="818"/>
      <c r="E20" s="397"/>
      <c r="F20" s="443">
        <v>1328180</v>
      </c>
      <c r="G20" s="440">
        <v>66.599999999999994</v>
      </c>
      <c r="H20" s="444">
        <v>4.2</v>
      </c>
      <c r="I20" s="445">
        <v>1433712</v>
      </c>
      <c r="J20" s="442">
        <v>107.9</v>
      </c>
      <c r="K20" s="446">
        <v>4.5</v>
      </c>
      <c r="L20" s="483">
        <v>2284895</v>
      </c>
      <c r="M20" s="478">
        <f t="shared" si="0"/>
        <v>159.369</v>
      </c>
      <c r="N20" s="493">
        <f t="shared" si="5"/>
        <v>6.1139999999999999</v>
      </c>
      <c r="O20" s="483">
        <v>2041597</v>
      </c>
      <c r="P20" s="479">
        <f t="shared" si="1"/>
        <v>89.352000000000004</v>
      </c>
      <c r="Q20" s="485">
        <f t="shared" si="2"/>
        <v>5.3310000000000004</v>
      </c>
      <c r="R20" s="486">
        <v>760029</v>
      </c>
      <c r="S20" s="481">
        <f t="shared" si="3"/>
        <v>37.226999999999997</v>
      </c>
      <c r="T20" s="609">
        <f>ROUND(R20/$R$7,5)*100</f>
        <v>2.0569999999999999</v>
      </c>
    </row>
    <row r="21" spans="1:20" s="469" customFormat="1" ht="20.100000000000001" customHeight="1">
      <c r="A21" s="608"/>
      <c r="B21" s="819" t="s">
        <v>207</v>
      </c>
      <c r="C21" s="819"/>
      <c r="D21" s="819"/>
      <c r="E21" s="397"/>
      <c r="F21" s="451">
        <v>0</v>
      </c>
      <c r="G21" s="451">
        <v>0</v>
      </c>
      <c r="H21" s="452" t="s">
        <v>116</v>
      </c>
      <c r="I21" s="451">
        <v>0</v>
      </c>
      <c r="J21" s="451">
        <v>0</v>
      </c>
      <c r="K21" s="452" t="s">
        <v>116</v>
      </c>
      <c r="L21" s="494">
        <v>0</v>
      </c>
      <c r="M21" s="494">
        <v>0</v>
      </c>
      <c r="N21" s="494">
        <v>0</v>
      </c>
      <c r="O21" s="495">
        <v>0</v>
      </c>
      <c r="P21" s="495">
        <v>0</v>
      </c>
      <c r="Q21" s="495">
        <v>0</v>
      </c>
      <c r="R21" s="496">
        <v>0</v>
      </c>
      <c r="S21" s="496">
        <v>0</v>
      </c>
      <c r="T21" s="611">
        <v>0</v>
      </c>
    </row>
    <row r="22" spans="1:20" s="469" customFormat="1" ht="20.100000000000001" customHeight="1">
      <c r="A22" s="608"/>
      <c r="B22" s="819" t="s">
        <v>208</v>
      </c>
      <c r="C22" s="819"/>
      <c r="D22" s="819"/>
      <c r="E22" s="397"/>
      <c r="F22" s="453" t="s">
        <v>116</v>
      </c>
      <c r="G22" s="452" t="s">
        <v>116</v>
      </c>
      <c r="H22" s="338" t="s">
        <v>116</v>
      </c>
      <c r="I22" s="452">
        <v>0</v>
      </c>
      <c r="J22" s="452">
        <v>0</v>
      </c>
      <c r="K22" s="452" t="s">
        <v>116</v>
      </c>
      <c r="L22" s="494">
        <v>0</v>
      </c>
      <c r="M22" s="494">
        <v>0</v>
      </c>
      <c r="N22" s="494">
        <v>0</v>
      </c>
      <c r="O22" s="495">
        <v>0</v>
      </c>
      <c r="P22" s="495">
        <v>0</v>
      </c>
      <c r="Q22" s="495">
        <v>0</v>
      </c>
      <c r="R22" s="496">
        <v>0</v>
      </c>
      <c r="S22" s="496">
        <v>0</v>
      </c>
      <c r="T22" s="611">
        <v>0</v>
      </c>
    </row>
    <row r="23" spans="1:20" s="469" customFormat="1" ht="6" customHeight="1" thickBot="1">
      <c r="A23" s="612"/>
      <c r="B23" s="613"/>
      <c r="C23" s="613"/>
      <c r="D23" s="613"/>
      <c r="E23" s="614"/>
      <c r="F23" s="615"/>
      <c r="G23" s="615"/>
      <c r="H23" s="615"/>
      <c r="I23" s="615"/>
      <c r="J23" s="615"/>
      <c r="K23" s="615"/>
      <c r="L23" s="616"/>
      <c r="M23" s="617"/>
      <c r="N23" s="616"/>
      <c r="O23" s="616"/>
      <c r="P23" s="617"/>
      <c r="Q23" s="616"/>
      <c r="R23" s="616"/>
      <c r="S23" s="617"/>
      <c r="T23" s="618"/>
    </row>
    <row r="24" spans="1:20" s="469" customFormat="1" ht="1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497"/>
      <c r="M24" s="497"/>
      <c r="N24" s="497"/>
      <c r="O24" s="497"/>
      <c r="P24" s="497"/>
      <c r="Q24" s="498"/>
      <c r="R24" s="497"/>
      <c r="S24" s="820" t="s">
        <v>34</v>
      </c>
      <c r="T24" s="820"/>
    </row>
    <row r="25" spans="1:20" s="469" customFormat="1" ht="1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497"/>
      <c r="M25" s="497"/>
      <c r="N25" s="497"/>
      <c r="O25" s="497"/>
      <c r="P25" s="497"/>
      <c r="Q25" s="497"/>
      <c r="R25" s="497"/>
      <c r="S25" s="497"/>
      <c r="T25" s="497"/>
    </row>
    <row r="26" spans="1:20" s="469" customFormat="1" ht="15" customHeight="1" thickBot="1">
      <c r="A26" s="10" t="s">
        <v>209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497"/>
      <c r="M26" s="497"/>
      <c r="N26" s="497"/>
      <c r="O26" s="497"/>
      <c r="P26" s="497"/>
      <c r="Q26" s="498"/>
      <c r="R26" s="820" t="s">
        <v>2</v>
      </c>
      <c r="S26" s="820"/>
      <c r="T26" s="820"/>
    </row>
    <row r="27" spans="1:20" s="469" customFormat="1" ht="24.95" customHeight="1">
      <c r="A27" s="803" t="s">
        <v>199</v>
      </c>
      <c r="B27" s="804"/>
      <c r="C27" s="804"/>
      <c r="D27" s="804"/>
      <c r="E27" s="804"/>
      <c r="F27" s="806" t="s">
        <v>4</v>
      </c>
      <c r="G27" s="806"/>
      <c r="H27" s="806"/>
      <c r="I27" s="804" t="s">
        <v>5</v>
      </c>
      <c r="J27" s="804"/>
      <c r="K27" s="804"/>
      <c r="L27" s="826" t="s">
        <v>6</v>
      </c>
      <c r="M27" s="826"/>
      <c r="N27" s="826"/>
      <c r="O27" s="826" t="s">
        <v>7</v>
      </c>
      <c r="P27" s="826"/>
      <c r="Q27" s="826"/>
      <c r="R27" s="822" t="s">
        <v>8</v>
      </c>
      <c r="S27" s="822"/>
      <c r="T27" s="823"/>
    </row>
    <row r="28" spans="1:20" s="469" customFormat="1" ht="24.95" customHeight="1">
      <c r="A28" s="805"/>
      <c r="B28" s="678"/>
      <c r="C28" s="678"/>
      <c r="D28" s="678"/>
      <c r="E28" s="678"/>
      <c r="F28" s="678" t="s">
        <v>43</v>
      </c>
      <c r="G28" s="403" t="s">
        <v>44</v>
      </c>
      <c r="H28" s="403" t="s">
        <v>210</v>
      </c>
      <c r="I28" s="678" t="s">
        <v>43</v>
      </c>
      <c r="J28" s="403" t="s">
        <v>44</v>
      </c>
      <c r="K28" s="454" t="s">
        <v>210</v>
      </c>
      <c r="L28" s="824" t="s">
        <v>43</v>
      </c>
      <c r="M28" s="640" t="s">
        <v>44</v>
      </c>
      <c r="N28" s="640" t="s">
        <v>210</v>
      </c>
      <c r="O28" s="824" t="s">
        <v>43</v>
      </c>
      <c r="P28" s="640" t="s">
        <v>44</v>
      </c>
      <c r="Q28" s="640" t="s">
        <v>210</v>
      </c>
      <c r="R28" s="825" t="s">
        <v>43</v>
      </c>
      <c r="S28" s="501" t="s">
        <v>44</v>
      </c>
      <c r="T28" s="623" t="s">
        <v>210</v>
      </c>
    </row>
    <row r="29" spans="1:20" s="469" customFormat="1" ht="24.95" customHeight="1">
      <c r="A29" s="805"/>
      <c r="B29" s="678"/>
      <c r="C29" s="678"/>
      <c r="D29" s="678"/>
      <c r="E29" s="678"/>
      <c r="F29" s="678"/>
      <c r="G29" s="405" t="s">
        <v>46</v>
      </c>
      <c r="H29" s="405" t="s">
        <v>211</v>
      </c>
      <c r="I29" s="678"/>
      <c r="J29" s="405" t="s">
        <v>46</v>
      </c>
      <c r="K29" s="455" t="s">
        <v>211</v>
      </c>
      <c r="L29" s="824"/>
      <c r="M29" s="641" t="s">
        <v>46</v>
      </c>
      <c r="N29" s="641" t="s">
        <v>211</v>
      </c>
      <c r="O29" s="824"/>
      <c r="P29" s="641" t="s">
        <v>46</v>
      </c>
      <c r="Q29" s="641" t="s">
        <v>211</v>
      </c>
      <c r="R29" s="825"/>
      <c r="S29" s="504" t="s">
        <v>46</v>
      </c>
      <c r="T29" s="624" t="s">
        <v>211</v>
      </c>
    </row>
    <row r="30" spans="1:20" s="469" customFormat="1" ht="30" customHeight="1">
      <c r="A30" s="828" t="s">
        <v>212</v>
      </c>
      <c r="B30" s="829"/>
      <c r="C30" s="829"/>
      <c r="D30" s="829"/>
      <c r="E30" s="829"/>
      <c r="F30" s="456">
        <v>18108207</v>
      </c>
      <c r="G30" s="457">
        <v>100</v>
      </c>
      <c r="H30" s="457" t="s">
        <v>213</v>
      </c>
      <c r="I30" s="458">
        <v>18411787</v>
      </c>
      <c r="J30" s="459">
        <f>ROUND(I30/F30,5)*100</f>
        <v>101.67600000000002</v>
      </c>
      <c r="K30" s="457" t="s">
        <v>213</v>
      </c>
      <c r="L30" s="506">
        <v>18658391</v>
      </c>
      <c r="M30" s="507">
        <f>ROUND(L30/I30,5)*100</f>
        <v>101.339</v>
      </c>
      <c r="N30" s="505" t="s">
        <v>213</v>
      </c>
      <c r="O30" s="506">
        <v>19272385</v>
      </c>
      <c r="P30" s="505">
        <f>ROUND(O30/L30,5)*100</f>
        <v>103.291</v>
      </c>
      <c r="Q30" s="508" t="s">
        <v>213</v>
      </c>
      <c r="R30" s="509">
        <v>19658227</v>
      </c>
      <c r="S30" s="510">
        <f>ROUND(R30/O30,5)*100</f>
        <v>102.002</v>
      </c>
      <c r="T30" s="625" t="s">
        <v>213</v>
      </c>
    </row>
    <row r="31" spans="1:20" s="469" customFormat="1" ht="6" customHeight="1">
      <c r="A31" s="830"/>
      <c r="B31" s="831"/>
      <c r="C31" s="403"/>
      <c r="D31" s="364"/>
      <c r="E31" s="460"/>
      <c r="F31" s="453"/>
      <c r="G31" s="459"/>
      <c r="H31" s="459"/>
      <c r="I31" s="461"/>
      <c r="J31" s="462"/>
      <c r="K31" s="462"/>
      <c r="L31" s="513"/>
      <c r="M31" s="512"/>
      <c r="N31" s="512"/>
      <c r="O31" s="511"/>
      <c r="P31" s="512"/>
      <c r="Q31" s="514"/>
      <c r="R31" s="513"/>
      <c r="S31" s="512"/>
      <c r="T31" s="626"/>
    </row>
    <row r="32" spans="1:20" s="469" customFormat="1" ht="20.100000000000001" customHeight="1">
      <c r="A32" s="832" t="s">
        <v>214</v>
      </c>
      <c r="B32" s="833"/>
      <c r="C32" s="463"/>
      <c r="D32" s="378" t="s">
        <v>105</v>
      </c>
      <c r="E32" s="464"/>
      <c r="F32" s="439">
        <v>17260390</v>
      </c>
      <c r="G32" s="459">
        <v>101.6</v>
      </c>
      <c r="H32" s="459">
        <f>SUM(H33:H39)</f>
        <v>90.7</v>
      </c>
      <c r="I32" s="461">
        <v>17796715</v>
      </c>
      <c r="J32" s="459">
        <f>ROUND(I32/F32,5)*100</f>
        <v>103.107</v>
      </c>
      <c r="K32" s="459">
        <f>SUM(K33:K39)</f>
        <v>92.3</v>
      </c>
      <c r="L32" s="511">
        <v>18221961</v>
      </c>
      <c r="M32" s="507">
        <f t="shared" ref="M32:M39" si="6">ROUND(L32/I32,5)*100</f>
        <v>102.389</v>
      </c>
      <c r="N32" s="512">
        <v>91.1</v>
      </c>
      <c r="O32" s="511">
        <f>SUM(O33:O39)</f>
        <v>18864357</v>
      </c>
      <c r="P32" s="507">
        <f>ROUND(O32/L32,5)*100</f>
        <v>103.52500000000001</v>
      </c>
      <c r="Q32" s="515">
        <f>SUM(Q33:Q39)</f>
        <v>88.700000000000017</v>
      </c>
      <c r="R32" s="513">
        <f>SUM(R33:R39)</f>
        <v>19167932</v>
      </c>
      <c r="S32" s="516">
        <f>ROUND(R32/O32,5)*100</f>
        <v>101.60899999999999</v>
      </c>
      <c r="T32" s="627">
        <f>SUM(T33:T39)</f>
        <v>88.700000000000017</v>
      </c>
    </row>
    <row r="33" spans="1:20" s="469" customFormat="1" ht="20.100000000000001" customHeight="1">
      <c r="A33" s="832"/>
      <c r="B33" s="833"/>
      <c r="C33" s="463"/>
      <c r="D33" s="378" t="s">
        <v>215</v>
      </c>
      <c r="E33" s="464"/>
      <c r="F33" s="439">
        <v>5816408</v>
      </c>
      <c r="G33" s="459">
        <v>98.4</v>
      </c>
      <c r="H33" s="459">
        <v>30.6</v>
      </c>
      <c r="I33" s="461">
        <v>5625875</v>
      </c>
      <c r="J33" s="459">
        <f>ROUND(I33/F33,5)*100</f>
        <v>96.724000000000004</v>
      </c>
      <c r="K33" s="462">
        <v>29.2</v>
      </c>
      <c r="L33" s="511">
        <v>5510119</v>
      </c>
      <c r="M33" s="507">
        <f t="shared" si="6"/>
        <v>97.941999999999993</v>
      </c>
      <c r="N33" s="512">
        <v>27.6</v>
      </c>
      <c r="O33" s="511">
        <v>5459135</v>
      </c>
      <c r="P33" s="507">
        <f t="shared" ref="P33:P39" si="7">ROUND(O33/L33,5)*100</f>
        <v>99.075000000000003</v>
      </c>
      <c r="Q33" s="515">
        <v>25.7</v>
      </c>
      <c r="R33" s="513">
        <v>5579280</v>
      </c>
      <c r="S33" s="516">
        <f t="shared" ref="S33:S39" si="8">ROUND(R33/O33,5)*100</f>
        <v>102.20100000000001</v>
      </c>
      <c r="T33" s="627">
        <v>25.7</v>
      </c>
    </row>
    <row r="34" spans="1:20" s="469" customFormat="1" ht="20.100000000000001" customHeight="1">
      <c r="A34" s="832"/>
      <c r="B34" s="833"/>
      <c r="C34" s="463"/>
      <c r="D34" s="378" t="s">
        <v>216</v>
      </c>
      <c r="E34" s="464"/>
      <c r="F34" s="439">
        <v>2554059</v>
      </c>
      <c r="G34" s="459">
        <v>103.6</v>
      </c>
      <c r="H34" s="459">
        <v>13.4</v>
      </c>
      <c r="I34" s="461">
        <v>2694602</v>
      </c>
      <c r="J34" s="459">
        <f t="shared" ref="J34:J39" si="9">ROUND(I34/F34,5)*100</f>
        <v>105.50299999999999</v>
      </c>
      <c r="K34" s="462">
        <v>14</v>
      </c>
      <c r="L34" s="511">
        <v>2896627</v>
      </c>
      <c r="M34" s="507">
        <f t="shared" si="6"/>
        <v>107.497</v>
      </c>
      <c r="N34" s="512">
        <v>14.5</v>
      </c>
      <c r="O34" s="511">
        <v>3239928</v>
      </c>
      <c r="P34" s="507">
        <f t="shared" si="7"/>
        <v>111.85199999999999</v>
      </c>
      <c r="Q34" s="478">
        <v>15.2</v>
      </c>
      <c r="R34" s="513">
        <v>3137152</v>
      </c>
      <c r="S34" s="516">
        <f t="shared" si="8"/>
        <v>96.828000000000003</v>
      </c>
      <c r="T34" s="628">
        <v>15.2</v>
      </c>
    </row>
    <row r="35" spans="1:20" s="469" customFormat="1" ht="20.100000000000001" customHeight="1">
      <c r="A35" s="832"/>
      <c r="B35" s="833"/>
      <c r="C35" s="463"/>
      <c r="D35" s="378" t="s">
        <v>24</v>
      </c>
      <c r="E35" s="464"/>
      <c r="F35" s="439">
        <v>3338803</v>
      </c>
      <c r="G35" s="459">
        <v>102</v>
      </c>
      <c r="H35" s="459">
        <v>17.5</v>
      </c>
      <c r="I35" s="461">
        <v>3354739</v>
      </c>
      <c r="J35" s="459">
        <f t="shared" si="9"/>
        <v>100.47699999999999</v>
      </c>
      <c r="K35" s="462">
        <v>17.399999999999999</v>
      </c>
      <c r="L35" s="511">
        <v>3475100</v>
      </c>
      <c r="M35" s="507">
        <f t="shared" si="6"/>
        <v>103.58799999999999</v>
      </c>
      <c r="N35" s="512">
        <v>17.399999999999999</v>
      </c>
      <c r="O35" s="511">
        <v>3477689</v>
      </c>
      <c r="P35" s="507">
        <f t="shared" si="7"/>
        <v>100.075</v>
      </c>
      <c r="Q35" s="478">
        <v>16.399999999999999</v>
      </c>
      <c r="R35" s="513">
        <v>3530440</v>
      </c>
      <c r="S35" s="516">
        <f t="shared" si="8"/>
        <v>101.517</v>
      </c>
      <c r="T35" s="628">
        <v>16.399999999999999</v>
      </c>
    </row>
    <row r="36" spans="1:20" s="469" customFormat="1" ht="20.100000000000001" customHeight="1">
      <c r="A36" s="832"/>
      <c r="B36" s="833"/>
      <c r="C36" s="463"/>
      <c r="D36" s="378" t="s">
        <v>217</v>
      </c>
      <c r="E36" s="464"/>
      <c r="F36" s="439">
        <v>3039910</v>
      </c>
      <c r="G36" s="459">
        <v>103.7</v>
      </c>
      <c r="H36" s="459">
        <v>16</v>
      </c>
      <c r="I36" s="461">
        <v>3283580</v>
      </c>
      <c r="J36" s="459">
        <f t="shared" si="9"/>
        <v>108.01600000000001</v>
      </c>
      <c r="K36" s="462">
        <v>17</v>
      </c>
      <c r="L36" s="511">
        <v>3339029</v>
      </c>
      <c r="M36" s="507">
        <f t="shared" si="6"/>
        <v>101.68900000000001</v>
      </c>
      <c r="N36" s="512">
        <v>16.7</v>
      </c>
      <c r="O36" s="511">
        <v>3524705</v>
      </c>
      <c r="P36" s="507">
        <f t="shared" si="7"/>
        <v>105.56099999999999</v>
      </c>
      <c r="Q36" s="478">
        <v>16.600000000000001</v>
      </c>
      <c r="R36" s="513">
        <v>3638589</v>
      </c>
      <c r="S36" s="516">
        <f t="shared" si="8"/>
        <v>103.23100000000001</v>
      </c>
      <c r="T36" s="628">
        <v>16.600000000000001</v>
      </c>
    </row>
    <row r="37" spans="1:20" s="469" customFormat="1" ht="20.100000000000001" customHeight="1">
      <c r="A37" s="832"/>
      <c r="B37" s="833"/>
      <c r="C37" s="463"/>
      <c r="D37" s="378" t="s">
        <v>218</v>
      </c>
      <c r="E37" s="464"/>
      <c r="F37" s="439">
        <v>267831</v>
      </c>
      <c r="G37" s="459">
        <v>102.4</v>
      </c>
      <c r="H37" s="459">
        <v>1.4</v>
      </c>
      <c r="I37" s="461">
        <v>284122</v>
      </c>
      <c r="J37" s="459">
        <f t="shared" si="9"/>
        <v>106.083</v>
      </c>
      <c r="K37" s="462">
        <v>1.5</v>
      </c>
      <c r="L37" s="511">
        <v>289120</v>
      </c>
      <c r="M37" s="507">
        <f t="shared" si="6"/>
        <v>101.759</v>
      </c>
      <c r="N37" s="512">
        <v>1.4</v>
      </c>
      <c r="O37" s="511">
        <v>262001</v>
      </c>
      <c r="P37" s="507">
        <f t="shared" si="7"/>
        <v>90.62</v>
      </c>
      <c r="Q37" s="478">
        <v>1.2</v>
      </c>
      <c r="R37" s="513">
        <v>248590</v>
      </c>
      <c r="S37" s="516">
        <f t="shared" si="8"/>
        <v>94.881</v>
      </c>
      <c r="T37" s="628">
        <v>1.2</v>
      </c>
    </row>
    <row r="38" spans="1:20" s="469" customFormat="1" ht="20.100000000000001" customHeight="1">
      <c r="A38" s="832"/>
      <c r="B38" s="833"/>
      <c r="C38" s="463"/>
      <c r="D38" s="378" t="s">
        <v>219</v>
      </c>
      <c r="E38" s="464"/>
      <c r="F38" s="439">
        <v>391551</v>
      </c>
      <c r="G38" s="459">
        <v>120.2</v>
      </c>
      <c r="H38" s="459">
        <v>2.1</v>
      </c>
      <c r="I38" s="461">
        <v>490601</v>
      </c>
      <c r="J38" s="459">
        <f t="shared" si="9"/>
        <v>125.297</v>
      </c>
      <c r="K38" s="462">
        <v>2.5</v>
      </c>
      <c r="L38" s="511">
        <v>531863</v>
      </c>
      <c r="M38" s="507">
        <f t="shared" si="6"/>
        <v>108.41099999999999</v>
      </c>
      <c r="N38" s="512">
        <v>2.7</v>
      </c>
      <c r="O38" s="511">
        <v>511028</v>
      </c>
      <c r="P38" s="507">
        <f t="shared" si="7"/>
        <v>96.082999999999998</v>
      </c>
      <c r="Q38" s="478">
        <v>2.4</v>
      </c>
      <c r="R38" s="513">
        <v>788793</v>
      </c>
      <c r="S38" s="516">
        <f t="shared" si="8"/>
        <v>154.35399999999998</v>
      </c>
      <c r="T38" s="628">
        <v>2.4</v>
      </c>
    </row>
    <row r="39" spans="1:20" s="469" customFormat="1" ht="20.100000000000001" customHeight="1">
      <c r="A39" s="832"/>
      <c r="B39" s="833"/>
      <c r="C39" s="463"/>
      <c r="D39" s="378" t="s">
        <v>220</v>
      </c>
      <c r="E39" s="464"/>
      <c r="F39" s="439">
        <v>1851828</v>
      </c>
      <c r="G39" s="459">
        <v>101.5</v>
      </c>
      <c r="H39" s="459">
        <v>9.6999999999999993</v>
      </c>
      <c r="I39" s="461">
        <v>2063196</v>
      </c>
      <c r="J39" s="459">
        <f t="shared" si="9"/>
        <v>111.41399999999999</v>
      </c>
      <c r="K39" s="462">
        <v>10.7</v>
      </c>
      <c r="L39" s="511">
        <v>2180103</v>
      </c>
      <c r="M39" s="507">
        <f t="shared" si="6"/>
        <v>105.666</v>
      </c>
      <c r="N39" s="512">
        <v>10.9</v>
      </c>
      <c r="O39" s="511">
        <v>2389871</v>
      </c>
      <c r="P39" s="507">
        <f t="shared" si="7"/>
        <v>109.622</v>
      </c>
      <c r="Q39" s="478">
        <v>11.2</v>
      </c>
      <c r="R39" s="513">
        <v>2245088</v>
      </c>
      <c r="S39" s="516">
        <f t="shared" si="8"/>
        <v>93.942000000000007</v>
      </c>
      <c r="T39" s="628">
        <v>11.2</v>
      </c>
    </row>
    <row r="40" spans="1:20" s="469" customFormat="1" ht="6" customHeight="1" thickBot="1">
      <c r="A40" s="629"/>
      <c r="B40" s="630"/>
      <c r="C40" s="631"/>
      <c r="D40" s="632"/>
      <c r="E40" s="633"/>
      <c r="F40" s="634"/>
      <c r="G40" s="635"/>
      <c r="H40" s="635"/>
      <c r="I40" s="634"/>
      <c r="J40" s="635"/>
      <c r="K40" s="635"/>
      <c r="L40" s="636"/>
      <c r="M40" s="637"/>
      <c r="N40" s="637"/>
      <c r="O40" s="636"/>
      <c r="P40" s="637"/>
      <c r="Q40" s="637"/>
      <c r="R40" s="636"/>
      <c r="S40" s="637"/>
      <c r="T40" s="638"/>
    </row>
    <row r="41" spans="1:20" s="469" customFormat="1" ht="15" customHeight="1">
      <c r="A41" s="821" t="s">
        <v>221</v>
      </c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471"/>
      <c r="M41" s="471"/>
      <c r="N41" s="471"/>
      <c r="O41" s="471"/>
      <c r="P41" s="471"/>
      <c r="Q41" s="471"/>
      <c r="R41" s="471"/>
      <c r="S41" s="839" t="s">
        <v>34</v>
      </c>
      <c r="T41" s="839"/>
    </row>
    <row r="42" spans="1:20" s="469" customFormat="1" ht="15" customHeight="1">
      <c r="A42" s="840" t="s">
        <v>33</v>
      </c>
      <c r="B42" s="840"/>
      <c r="C42" s="840"/>
      <c r="D42" s="840"/>
      <c r="E42" s="840"/>
      <c r="F42" s="840"/>
      <c r="G42" s="840"/>
      <c r="H42" s="840"/>
      <c r="I42" s="840"/>
      <c r="J42" s="840"/>
      <c r="K42" s="840"/>
      <c r="L42" s="840"/>
      <c r="M42" s="840"/>
      <c r="N42" s="840"/>
      <c r="O42" s="840"/>
      <c r="P42" s="840"/>
      <c r="Q42" s="840"/>
      <c r="R42" s="840"/>
      <c r="S42" s="840"/>
    </row>
    <row r="43" spans="1:20" s="469" customFormat="1" ht="20.100000000000001" customHeight="1">
      <c r="A43" s="465"/>
      <c r="B43" s="465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465"/>
      <c r="Q43" s="465"/>
      <c r="R43" s="465"/>
      <c r="S43" s="465"/>
      <c r="T43" s="465"/>
    </row>
    <row r="44" spans="1:20" s="469" customFormat="1" ht="20.100000000000001" customHeight="1">
      <c r="A44" s="465"/>
      <c r="B44" s="465"/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  <c r="S44" s="465"/>
      <c r="T44" s="465"/>
    </row>
  </sheetData>
  <sheetProtection selectLockedCells="1" selectUnlockedCells="1"/>
  <mergeCells count="52">
    <mergeCell ref="A32:B39"/>
    <mergeCell ref="A41:K41"/>
    <mergeCell ref="S24:T24"/>
    <mergeCell ref="R26:T26"/>
    <mergeCell ref="A42:S42"/>
    <mergeCell ref="R27:T27"/>
    <mergeCell ref="F28:F29"/>
    <mergeCell ref="I28:I29"/>
    <mergeCell ref="L28:L29"/>
    <mergeCell ref="O28:O29"/>
    <mergeCell ref="R28:R29"/>
    <mergeCell ref="A27:E29"/>
    <mergeCell ref="F27:H27"/>
    <mergeCell ref="I27:K27"/>
    <mergeCell ref="L27:N27"/>
    <mergeCell ref="O27:Q27"/>
    <mergeCell ref="A30:E30"/>
    <mergeCell ref="A31:B31"/>
    <mergeCell ref="S41:T41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O3:Q3"/>
    <mergeCell ref="R3:T3"/>
    <mergeCell ref="O4:O5"/>
    <mergeCell ref="Q4:Q5"/>
    <mergeCell ref="F4:F5"/>
    <mergeCell ref="H4:H5"/>
    <mergeCell ref="I4:I5"/>
    <mergeCell ref="K4:K5"/>
    <mergeCell ref="R4:R5"/>
    <mergeCell ref="T4:T5"/>
    <mergeCell ref="A7:E7"/>
    <mergeCell ref="A3:E5"/>
    <mergeCell ref="F3:H3"/>
    <mergeCell ref="I3:K3"/>
    <mergeCell ref="L3:N3"/>
    <mergeCell ref="L4:L5"/>
    <mergeCell ref="N4:N5"/>
    <mergeCell ref="A6:D6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2" orientation="portrait" useFirstPageNumber="1" horizontalDpi="300" verticalDpi="300" r:id="rId1"/>
  <headerFooter alignWithMargins="0">
    <oddHeader>&amp;R財　政</oddHeader>
    <oddFooter>&amp;C&amp;"ＭＳ 明朝,標準"－&amp;P－</oddFooter>
  </headerFooter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J61"/>
  <sheetViews>
    <sheetView view="pageBreakPreview" topLeftCell="A48" zoomScale="115" zoomScaleNormal="90" zoomScaleSheetLayoutView="115" workbookViewId="0">
      <pane xSplit="3" topLeftCell="D1" activePane="topRight" state="frozen"/>
      <selection pane="topRight" activeCell="F44" sqref="F44"/>
    </sheetView>
  </sheetViews>
  <sheetFormatPr defaultRowHeight="17.100000000000001" customHeight="1"/>
  <cols>
    <col min="1" max="1" width="4" style="522" customWidth="1"/>
    <col min="2" max="2" width="2.25" style="522" customWidth="1"/>
    <col min="3" max="3" width="20.25" style="522" customWidth="1"/>
    <col min="4" max="4" width="0.75" style="522" customWidth="1"/>
    <col min="5" max="6" width="11.875" style="522" customWidth="1"/>
    <col min="7" max="7" width="6.875" style="522" customWidth="1"/>
    <col min="8" max="9" width="11.875" style="522" customWidth="1"/>
    <col min="10" max="10" width="6.875" style="522" customWidth="1"/>
    <col min="11" max="12" width="11.875" style="522" customWidth="1"/>
    <col min="13" max="13" width="6.875" style="522" customWidth="1"/>
    <col min="14" max="15" width="11.875" style="522" customWidth="1"/>
    <col min="16" max="16" width="6.875" style="522" customWidth="1"/>
    <col min="17" max="18" width="11.875" style="522" customWidth="1"/>
    <col min="19" max="19" width="6.875" style="522" customWidth="1"/>
    <col min="20" max="16384" width="9" style="522"/>
  </cols>
  <sheetData>
    <row r="1" spans="1:36" ht="5.0999999999999996" customHeight="1">
      <c r="A1" s="467"/>
      <c r="B1" s="467"/>
      <c r="C1" s="519"/>
      <c r="D1" s="519"/>
      <c r="E1" s="467"/>
      <c r="F1" s="519"/>
      <c r="G1" s="519"/>
      <c r="H1" s="519"/>
      <c r="I1" s="519"/>
      <c r="J1" s="519"/>
      <c r="K1" s="519"/>
      <c r="L1" s="519"/>
      <c r="M1" s="519"/>
      <c r="N1" s="520"/>
      <c r="O1" s="520"/>
      <c r="P1" s="521"/>
      <c r="Q1" s="520"/>
      <c r="R1" s="520"/>
      <c r="S1" s="521"/>
    </row>
    <row r="2" spans="1:36" ht="15" customHeight="1" thickBot="1">
      <c r="A2" s="465" t="s">
        <v>222</v>
      </c>
      <c r="B2" s="465"/>
      <c r="C2" s="523"/>
      <c r="D2" s="523"/>
      <c r="E2" s="465"/>
      <c r="F2" s="523"/>
      <c r="G2" s="523"/>
      <c r="H2" s="523"/>
      <c r="I2" s="523"/>
      <c r="J2" s="523"/>
      <c r="K2" s="523"/>
      <c r="L2" s="523"/>
      <c r="M2" s="523"/>
      <c r="P2" s="521"/>
      <c r="S2" s="521" t="s">
        <v>2</v>
      </c>
    </row>
    <row r="3" spans="1:36" ht="15.95" customHeight="1">
      <c r="A3" s="843" t="s">
        <v>223</v>
      </c>
      <c r="B3" s="844"/>
      <c r="C3" s="844"/>
      <c r="D3" s="844"/>
      <c r="E3" s="844" t="s">
        <v>224</v>
      </c>
      <c r="F3" s="844"/>
      <c r="G3" s="844"/>
      <c r="H3" s="844" t="s">
        <v>225</v>
      </c>
      <c r="I3" s="844"/>
      <c r="J3" s="844"/>
      <c r="K3" s="844" t="s">
        <v>226</v>
      </c>
      <c r="L3" s="844"/>
      <c r="M3" s="844"/>
      <c r="N3" s="844" t="s">
        <v>227</v>
      </c>
      <c r="O3" s="844"/>
      <c r="P3" s="844"/>
      <c r="Q3" s="718" t="s">
        <v>228</v>
      </c>
      <c r="R3" s="718"/>
      <c r="S3" s="719"/>
    </row>
    <row r="4" spans="1:36" ht="15.95" customHeight="1">
      <c r="A4" s="845"/>
      <c r="B4" s="846"/>
      <c r="C4" s="846"/>
      <c r="D4" s="846"/>
      <c r="E4" s="524" t="s">
        <v>42</v>
      </c>
      <c r="F4" s="524" t="s">
        <v>43</v>
      </c>
      <c r="G4" s="524" t="s">
        <v>45</v>
      </c>
      <c r="H4" s="524" t="s">
        <v>42</v>
      </c>
      <c r="I4" s="524" t="s">
        <v>43</v>
      </c>
      <c r="J4" s="524" t="s">
        <v>45</v>
      </c>
      <c r="K4" s="524" t="s">
        <v>42</v>
      </c>
      <c r="L4" s="524" t="s">
        <v>43</v>
      </c>
      <c r="M4" s="524" t="s">
        <v>45</v>
      </c>
      <c r="N4" s="524" t="s">
        <v>42</v>
      </c>
      <c r="O4" s="524" t="s">
        <v>43</v>
      </c>
      <c r="P4" s="524" t="s">
        <v>45</v>
      </c>
      <c r="Q4" s="526" t="s">
        <v>42</v>
      </c>
      <c r="R4" s="526" t="s">
        <v>43</v>
      </c>
      <c r="S4" s="642" t="s">
        <v>45</v>
      </c>
    </row>
    <row r="5" spans="1:36" ht="5.25" customHeight="1">
      <c r="A5" s="847" t="s">
        <v>229</v>
      </c>
      <c r="B5" s="528"/>
      <c r="C5" s="529"/>
      <c r="D5" s="530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31"/>
      <c r="R5" s="531"/>
      <c r="S5" s="643"/>
    </row>
    <row r="6" spans="1:36" ht="15" customHeight="1">
      <c r="A6" s="847"/>
      <c r="B6" s="842" t="s">
        <v>230</v>
      </c>
      <c r="C6" s="842"/>
      <c r="D6" s="842"/>
      <c r="E6" s="532">
        <v>2594864</v>
      </c>
      <c r="F6" s="532">
        <v>2546813</v>
      </c>
      <c r="G6" s="533">
        <v>100</v>
      </c>
      <c r="H6" s="532">
        <v>1927274</v>
      </c>
      <c r="I6" s="532">
        <v>1927450</v>
      </c>
      <c r="J6" s="533">
        <v>100</v>
      </c>
      <c r="K6" s="532">
        <f>SUM(K7:K13)</f>
        <v>2035900</v>
      </c>
      <c r="L6" s="532">
        <f>SUM(L7:L13)</f>
        <v>1924524</v>
      </c>
      <c r="M6" s="533">
        <v>100</v>
      </c>
      <c r="N6" s="532">
        <f>SUM(N7:N13)</f>
        <v>1947747</v>
      </c>
      <c r="O6" s="532">
        <f>SUM(O7:O13)</f>
        <v>1893222</v>
      </c>
      <c r="P6" s="534">
        <f>O6/$O$6*100</f>
        <v>100</v>
      </c>
      <c r="Q6" s="535">
        <f>SUM(Q7:Q13)</f>
        <v>2376148</v>
      </c>
      <c r="R6" s="535">
        <v>1981696</v>
      </c>
      <c r="S6" s="644">
        <f t="shared" ref="S6:S13" si="0">R6/$R$6*100</f>
        <v>100</v>
      </c>
    </row>
    <row r="7" spans="1:36" ht="15" customHeight="1">
      <c r="A7" s="847"/>
      <c r="B7" s="536"/>
      <c r="C7" s="517" t="s">
        <v>59</v>
      </c>
      <c r="D7" s="537"/>
      <c r="E7" s="532">
        <v>910850</v>
      </c>
      <c r="F7" s="532">
        <v>934140</v>
      </c>
      <c r="G7" s="533">
        <v>36.700000000000003</v>
      </c>
      <c r="H7" s="532">
        <v>949466</v>
      </c>
      <c r="I7" s="532">
        <v>950215</v>
      </c>
      <c r="J7" s="533">
        <v>49.3</v>
      </c>
      <c r="K7" s="532">
        <v>1010160</v>
      </c>
      <c r="L7" s="532">
        <v>1022408</v>
      </c>
      <c r="M7" s="533">
        <f>L7/$L$6*100</f>
        <v>53.125240319164632</v>
      </c>
      <c r="N7" s="532">
        <v>1013409</v>
      </c>
      <c r="O7" s="532">
        <v>1030218</v>
      </c>
      <c r="P7" s="534">
        <f>O7/$O$6*100</f>
        <v>54.416122356490682</v>
      </c>
      <c r="Q7" s="535">
        <v>1023467</v>
      </c>
      <c r="R7" s="535">
        <v>1021782</v>
      </c>
      <c r="S7" s="644">
        <f t="shared" si="0"/>
        <v>51.560986145200886</v>
      </c>
    </row>
    <row r="8" spans="1:36" ht="15" customHeight="1">
      <c r="A8" s="847"/>
      <c r="B8" s="536"/>
      <c r="C8" s="517" t="s">
        <v>231</v>
      </c>
      <c r="D8" s="537"/>
      <c r="E8" s="532">
        <v>127860</v>
      </c>
      <c r="F8" s="532">
        <v>109023</v>
      </c>
      <c r="G8" s="533">
        <v>4.3</v>
      </c>
      <c r="H8" s="532">
        <v>159837</v>
      </c>
      <c r="I8" s="532">
        <v>159837</v>
      </c>
      <c r="J8" s="533">
        <v>8.3000000000000007</v>
      </c>
      <c r="K8" s="532">
        <v>236400</v>
      </c>
      <c r="L8" s="532">
        <v>162596</v>
      </c>
      <c r="M8" s="533">
        <f>L8/$L$6*100</f>
        <v>8.4486345714576689</v>
      </c>
      <c r="N8" s="532">
        <v>175803</v>
      </c>
      <c r="O8" s="532">
        <v>142458</v>
      </c>
      <c r="P8" s="534">
        <f>O8/$O$6*100</f>
        <v>7.5246326104387125</v>
      </c>
      <c r="Q8" s="535">
        <v>441285</v>
      </c>
      <c r="R8" s="535">
        <v>216932</v>
      </c>
      <c r="S8" s="644">
        <f t="shared" si="0"/>
        <v>10.946784976101279</v>
      </c>
    </row>
    <row r="9" spans="1:36" ht="15" customHeight="1">
      <c r="A9" s="847"/>
      <c r="B9" s="536"/>
      <c r="C9" s="517" t="s">
        <v>61</v>
      </c>
      <c r="D9" s="537"/>
      <c r="E9" s="532">
        <v>0</v>
      </c>
      <c r="F9" s="532">
        <v>0</v>
      </c>
      <c r="G9" s="533">
        <v>0</v>
      </c>
      <c r="H9" s="532">
        <v>0</v>
      </c>
      <c r="I9" s="532">
        <v>0</v>
      </c>
      <c r="J9" s="533">
        <v>0</v>
      </c>
      <c r="K9" s="532">
        <v>0</v>
      </c>
      <c r="L9" s="532">
        <v>0</v>
      </c>
      <c r="M9" s="533">
        <v>0</v>
      </c>
      <c r="N9" s="532">
        <v>0</v>
      </c>
      <c r="O9" s="532">
        <v>0</v>
      </c>
      <c r="P9" s="532">
        <v>0</v>
      </c>
      <c r="Q9" s="535">
        <v>0</v>
      </c>
      <c r="R9" s="535">
        <v>0</v>
      </c>
      <c r="S9" s="645">
        <v>0</v>
      </c>
    </row>
    <row r="10" spans="1:36" ht="15" customHeight="1">
      <c r="A10" s="847"/>
      <c r="B10" s="536"/>
      <c r="C10" s="517" t="s">
        <v>232</v>
      </c>
      <c r="D10" s="537"/>
      <c r="E10" s="532">
        <v>561742</v>
      </c>
      <c r="F10" s="532">
        <v>561742</v>
      </c>
      <c r="G10" s="533">
        <v>22.1</v>
      </c>
      <c r="H10" s="532">
        <v>409112</v>
      </c>
      <c r="I10" s="532">
        <v>409112</v>
      </c>
      <c r="J10" s="533">
        <v>21.2</v>
      </c>
      <c r="K10" s="532">
        <v>411473</v>
      </c>
      <c r="L10" s="532">
        <v>411473</v>
      </c>
      <c r="M10" s="533">
        <f>L10/$L$6*100</f>
        <v>21.380507595644431</v>
      </c>
      <c r="N10" s="532">
        <v>417306</v>
      </c>
      <c r="O10" s="532">
        <v>417306</v>
      </c>
      <c r="P10" s="534">
        <f>O10/$O$6*100</f>
        <v>22.042105997077996</v>
      </c>
      <c r="Q10" s="535">
        <v>385441</v>
      </c>
      <c r="R10" s="535">
        <v>385441</v>
      </c>
      <c r="S10" s="644">
        <f t="shared" si="0"/>
        <v>19.450056920940447</v>
      </c>
    </row>
    <row r="11" spans="1:36" ht="15" customHeight="1">
      <c r="A11" s="847"/>
      <c r="B11" s="536"/>
      <c r="C11" s="517" t="s">
        <v>233</v>
      </c>
      <c r="D11" s="537"/>
      <c r="E11" s="532">
        <v>64394</v>
      </c>
      <c r="F11" s="532">
        <v>64394</v>
      </c>
      <c r="G11" s="533">
        <v>2.5</v>
      </c>
      <c r="H11" s="532">
        <v>75842</v>
      </c>
      <c r="I11" s="532">
        <v>75842</v>
      </c>
      <c r="J11" s="533">
        <v>3.9</v>
      </c>
      <c r="K11" s="532">
        <v>42554</v>
      </c>
      <c r="L11" s="532">
        <v>42554</v>
      </c>
      <c r="M11" s="533">
        <f>L11/$L$6*100</f>
        <v>2.2111441582438047</v>
      </c>
      <c r="N11" s="532">
        <v>38715</v>
      </c>
      <c r="O11" s="532">
        <v>38715</v>
      </c>
      <c r="P11" s="534">
        <f>O11/$O$6*100</f>
        <v>2.0449265854717513</v>
      </c>
      <c r="Q11" s="535">
        <v>47648</v>
      </c>
      <c r="R11" s="535">
        <v>47648</v>
      </c>
      <c r="S11" s="644">
        <f t="shared" si="0"/>
        <v>2.404405115618137</v>
      </c>
    </row>
    <row r="12" spans="1:36" ht="15" customHeight="1">
      <c r="A12" s="847"/>
      <c r="B12" s="536"/>
      <c r="C12" s="517" t="s">
        <v>234</v>
      </c>
      <c r="D12" s="537"/>
      <c r="E12" s="532">
        <v>85518</v>
      </c>
      <c r="F12" s="532">
        <v>46314</v>
      </c>
      <c r="G12" s="533">
        <v>1.8</v>
      </c>
      <c r="H12" s="532">
        <v>62017</v>
      </c>
      <c r="I12" s="532">
        <v>65544</v>
      </c>
      <c r="J12" s="533">
        <v>3.4</v>
      </c>
      <c r="K12" s="532">
        <v>513</v>
      </c>
      <c r="L12" s="532">
        <v>6893</v>
      </c>
      <c r="M12" s="533">
        <f>L12/$L$6*100</f>
        <v>0.35816648688195107</v>
      </c>
      <c r="N12" s="532">
        <v>4214</v>
      </c>
      <c r="O12" s="532">
        <v>8325</v>
      </c>
      <c r="P12" s="534">
        <f>O12/$O$6*100</f>
        <v>0.43972656138582794</v>
      </c>
      <c r="Q12" s="535">
        <v>32607</v>
      </c>
      <c r="R12" s="535">
        <v>25891</v>
      </c>
      <c r="S12" s="644">
        <f>R12/$R$6*100</f>
        <v>1.3065071534685442</v>
      </c>
    </row>
    <row r="13" spans="1:36" ht="15" customHeight="1">
      <c r="A13" s="847"/>
      <c r="B13" s="536"/>
      <c r="C13" s="517" t="s">
        <v>235</v>
      </c>
      <c r="D13" s="537"/>
      <c r="E13" s="532">
        <v>844500</v>
      </c>
      <c r="F13" s="532">
        <v>831200</v>
      </c>
      <c r="G13" s="533">
        <v>32.6</v>
      </c>
      <c r="H13" s="532">
        <v>271000</v>
      </c>
      <c r="I13" s="532">
        <v>266900</v>
      </c>
      <c r="J13" s="533">
        <v>13.8</v>
      </c>
      <c r="K13" s="532">
        <v>334800</v>
      </c>
      <c r="L13" s="532">
        <v>278600</v>
      </c>
      <c r="M13" s="533">
        <f>L13/$L$6*100</f>
        <v>14.47630686860751</v>
      </c>
      <c r="N13" s="532">
        <v>298300</v>
      </c>
      <c r="O13" s="532">
        <v>256200</v>
      </c>
      <c r="P13" s="534">
        <f>O13/$O$6*100</f>
        <v>13.53248588913503</v>
      </c>
      <c r="Q13" s="535">
        <v>445700</v>
      </c>
      <c r="R13" s="535">
        <v>284000</v>
      </c>
      <c r="S13" s="644">
        <f t="shared" si="0"/>
        <v>14.33115876501744</v>
      </c>
    </row>
    <row r="14" spans="1:36" ht="3.75" customHeight="1">
      <c r="A14" s="847"/>
      <c r="B14" s="538"/>
      <c r="C14" s="539"/>
      <c r="D14" s="540"/>
      <c r="E14" s="532"/>
      <c r="F14" s="532"/>
      <c r="G14" s="533"/>
      <c r="H14" s="532"/>
      <c r="I14" s="532"/>
      <c r="J14" s="533"/>
      <c r="K14" s="532"/>
      <c r="L14" s="532"/>
      <c r="M14" s="533"/>
      <c r="N14" s="532"/>
      <c r="O14" s="532"/>
      <c r="P14" s="520"/>
      <c r="Q14" s="535"/>
      <c r="R14" s="535"/>
      <c r="S14" s="646"/>
    </row>
    <row r="15" spans="1:36" ht="3.75" customHeight="1">
      <c r="A15" s="647"/>
      <c r="B15" s="541"/>
      <c r="C15" s="542"/>
      <c r="D15" s="543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20"/>
      <c r="Q15" s="545"/>
      <c r="R15" s="545"/>
      <c r="S15" s="646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520"/>
    </row>
    <row r="16" spans="1:36" ht="15" customHeight="1">
      <c r="A16" s="841" t="s">
        <v>236</v>
      </c>
      <c r="B16" s="842" t="s">
        <v>237</v>
      </c>
      <c r="C16" s="842"/>
      <c r="D16" s="842"/>
      <c r="E16" s="532">
        <v>2594864</v>
      </c>
      <c r="F16" s="532">
        <v>2470971</v>
      </c>
      <c r="G16" s="533">
        <v>100</v>
      </c>
      <c r="H16" s="532">
        <v>1927274</v>
      </c>
      <c r="I16" s="532">
        <v>1884896</v>
      </c>
      <c r="J16" s="533">
        <v>100</v>
      </c>
      <c r="K16" s="532">
        <f>SUM(K17:K20)</f>
        <v>2035900</v>
      </c>
      <c r="L16" s="532">
        <f>SUM(L17:L20)</f>
        <v>1885809</v>
      </c>
      <c r="M16" s="533">
        <v>100</v>
      </c>
      <c r="N16" s="532">
        <f>SUM(N17:N20)</f>
        <v>1947748</v>
      </c>
      <c r="O16" s="532">
        <f>SUM(O17:O20)</f>
        <v>1845574</v>
      </c>
      <c r="P16" s="534">
        <f>O16/$O$16*100</f>
        <v>100</v>
      </c>
      <c r="Q16" s="535">
        <f>SUM(Q17:Q20)</f>
        <v>2376149</v>
      </c>
      <c r="R16" s="535">
        <f>SUM(R17:R20)</f>
        <v>1957571</v>
      </c>
      <c r="S16" s="644">
        <f>R16/$R$16*100</f>
        <v>100</v>
      </c>
    </row>
    <row r="17" spans="1:27" ht="15" customHeight="1">
      <c r="A17" s="841"/>
      <c r="B17" s="546"/>
      <c r="C17" s="517" t="s">
        <v>238</v>
      </c>
      <c r="D17" s="537"/>
      <c r="E17" s="532">
        <v>1323746</v>
      </c>
      <c r="F17" s="532">
        <v>1213091</v>
      </c>
      <c r="G17" s="533">
        <v>49.1</v>
      </c>
      <c r="H17" s="532">
        <v>1387946</v>
      </c>
      <c r="I17" s="532">
        <v>1359627</v>
      </c>
      <c r="J17" s="533">
        <v>72.099999999999994</v>
      </c>
      <c r="K17" s="532">
        <v>1456345</v>
      </c>
      <c r="L17" s="532">
        <v>1320223</v>
      </c>
      <c r="M17" s="533">
        <f>L17/$L$16*100</f>
        <v>70.008309431124786</v>
      </c>
      <c r="N17" s="532">
        <v>1385363</v>
      </c>
      <c r="O17" s="532">
        <v>1296869</v>
      </c>
      <c r="P17" s="534">
        <f>O17/$O$16*100</f>
        <v>70.269141199431715</v>
      </c>
      <c r="Q17" s="535">
        <v>1831375</v>
      </c>
      <c r="R17" s="535">
        <v>1422155</v>
      </c>
      <c r="S17" s="644">
        <f>R17/$R$16*100</f>
        <v>72.648961391438675</v>
      </c>
    </row>
    <row r="18" spans="1:27" ht="15" customHeight="1">
      <c r="A18" s="841"/>
      <c r="B18" s="546"/>
      <c r="C18" s="517" t="s">
        <v>239</v>
      </c>
      <c r="D18" s="537"/>
      <c r="E18" s="532">
        <v>1258909</v>
      </c>
      <c r="F18" s="532">
        <v>1257880</v>
      </c>
      <c r="G18" s="533">
        <v>50.9</v>
      </c>
      <c r="H18" s="532">
        <v>525270</v>
      </c>
      <c r="I18" s="532">
        <v>525269</v>
      </c>
      <c r="J18" s="533">
        <v>27.9</v>
      </c>
      <c r="K18" s="532">
        <v>566043</v>
      </c>
      <c r="L18" s="532">
        <v>565586</v>
      </c>
      <c r="M18" s="533">
        <f>L18/$L$16*100</f>
        <v>29.991690568875214</v>
      </c>
      <c r="N18" s="532">
        <v>552185</v>
      </c>
      <c r="O18" s="532">
        <v>548705</v>
      </c>
      <c r="P18" s="534">
        <f>O18/$O$16*100</f>
        <v>29.730858800568278</v>
      </c>
      <c r="Q18" s="535">
        <v>536199</v>
      </c>
      <c r="R18" s="535">
        <v>535416</v>
      </c>
      <c r="S18" s="644">
        <f>R18/$R$16*100</f>
        <v>27.351038608561325</v>
      </c>
    </row>
    <row r="19" spans="1:27" ht="15" customHeight="1">
      <c r="A19" s="841"/>
      <c r="B19" s="546"/>
      <c r="C19" s="517" t="s">
        <v>240</v>
      </c>
      <c r="D19" s="537"/>
      <c r="E19" s="532">
        <v>0</v>
      </c>
      <c r="F19" s="532">
        <v>0</v>
      </c>
      <c r="G19" s="533">
        <v>0</v>
      </c>
      <c r="H19" s="532">
        <v>0</v>
      </c>
      <c r="I19" s="532">
        <v>0</v>
      </c>
      <c r="J19" s="533">
        <v>0</v>
      </c>
      <c r="K19" s="532">
        <v>0</v>
      </c>
      <c r="L19" s="532">
        <v>0</v>
      </c>
      <c r="M19" s="533">
        <v>0</v>
      </c>
      <c r="N19" s="532">
        <v>0</v>
      </c>
      <c r="O19" s="532">
        <v>0</v>
      </c>
      <c r="P19" s="532">
        <v>0</v>
      </c>
      <c r="Q19" s="535">
        <v>0</v>
      </c>
      <c r="R19" s="535">
        <v>0</v>
      </c>
      <c r="S19" s="645">
        <v>0</v>
      </c>
    </row>
    <row r="20" spans="1:27" ht="15" customHeight="1">
      <c r="A20" s="841"/>
      <c r="B20" s="546"/>
      <c r="C20" s="517" t="s">
        <v>241</v>
      </c>
      <c r="D20" s="537"/>
      <c r="E20" s="532">
        <v>12209</v>
      </c>
      <c r="F20" s="532">
        <v>0</v>
      </c>
      <c r="G20" s="533">
        <v>0</v>
      </c>
      <c r="H20" s="532">
        <v>14058</v>
      </c>
      <c r="I20" s="532">
        <v>0</v>
      </c>
      <c r="J20" s="533">
        <v>0</v>
      </c>
      <c r="K20" s="532">
        <v>13512</v>
      </c>
      <c r="L20" s="532">
        <v>0</v>
      </c>
      <c r="M20" s="533">
        <v>0</v>
      </c>
      <c r="N20" s="532">
        <v>10200</v>
      </c>
      <c r="O20" s="532">
        <v>0</v>
      </c>
      <c r="P20" s="532">
        <v>0</v>
      </c>
      <c r="Q20" s="535">
        <v>8575</v>
      </c>
      <c r="R20" s="535">
        <v>0</v>
      </c>
      <c r="S20" s="645">
        <v>0</v>
      </c>
    </row>
    <row r="21" spans="1:27" ht="5.25" customHeight="1">
      <c r="A21" s="648"/>
      <c r="B21" s="547"/>
      <c r="C21" s="539"/>
      <c r="D21" s="548"/>
      <c r="E21" s="549"/>
      <c r="F21" s="532"/>
      <c r="G21" s="533"/>
      <c r="H21" s="532"/>
      <c r="I21" s="532"/>
      <c r="J21" s="533"/>
      <c r="K21" s="532"/>
      <c r="L21" s="532"/>
      <c r="M21" s="533"/>
      <c r="N21" s="532"/>
      <c r="O21" s="532"/>
      <c r="P21" s="533"/>
      <c r="Q21" s="550"/>
      <c r="R21" s="550"/>
      <c r="S21" s="646"/>
      <c r="T21" s="520"/>
      <c r="U21" s="520"/>
      <c r="V21" s="520"/>
      <c r="W21" s="520"/>
      <c r="X21" s="520"/>
      <c r="Y21" s="520"/>
      <c r="Z21" s="520"/>
      <c r="AA21" s="520"/>
    </row>
    <row r="22" spans="1:27" ht="15" customHeight="1" thickBot="1">
      <c r="A22" s="649"/>
      <c r="B22" s="650"/>
      <c r="C22" s="651" t="s">
        <v>242</v>
      </c>
      <c r="D22" s="652"/>
      <c r="E22" s="653"/>
      <c r="F22" s="654">
        <f>F6-F16</f>
        <v>75842</v>
      </c>
      <c r="G22" s="655" t="s">
        <v>243</v>
      </c>
      <c r="H22" s="653"/>
      <c r="I22" s="654">
        <f>I6-I16</f>
        <v>42554</v>
      </c>
      <c r="J22" s="655" t="s">
        <v>243</v>
      </c>
      <c r="K22" s="653"/>
      <c r="L22" s="654">
        <f>L6-L16</f>
        <v>38715</v>
      </c>
      <c r="M22" s="655" t="s">
        <v>243</v>
      </c>
      <c r="N22" s="653"/>
      <c r="O22" s="654">
        <f>O6-O16</f>
        <v>47648</v>
      </c>
      <c r="P22" s="655" t="s">
        <v>243</v>
      </c>
      <c r="Q22" s="656"/>
      <c r="R22" s="657">
        <f>R6-R16</f>
        <v>24125</v>
      </c>
      <c r="S22" s="658" t="s">
        <v>243</v>
      </c>
    </row>
    <row r="23" spans="1:27" ht="15" customHeight="1">
      <c r="A23" s="465" t="s">
        <v>244</v>
      </c>
      <c r="B23" s="465"/>
      <c r="C23" s="523"/>
      <c r="D23" s="523"/>
      <c r="E23" s="523"/>
      <c r="F23" s="523"/>
      <c r="G23" s="523"/>
      <c r="H23" s="523"/>
      <c r="I23" s="523"/>
      <c r="J23" s="523"/>
      <c r="K23" s="523"/>
      <c r="M23" s="523"/>
      <c r="P23" s="551"/>
      <c r="S23" s="551" t="s">
        <v>245</v>
      </c>
    </row>
    <row r="24" spans="1:27" ht="15" customHeight="1">
      <c r="A24" s="465" t="s">
        <v>246</v>
      </c>
      <c r="B24" s="465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</row>
    <row r="25" spans="1:27" ht="15" customHeight="1" thickBot="1">
      <c r="A25" s="465" t="s">
        <v>247</v>
      </c>
      <c r="B25" s="465"/>
      <c r="C25" s="523"/>
      <c r="D25" s="523"/>
      <c r="E25" s="465"/>
      <c r="F25" s="523"/>
      <c r="G25" s="523"/>
      <c r="H25" s="523"/>
      <c r="I25" s="523"/>
      <c r="J25" s="523"/>
      <c r="K25" s="523"/>
      <c r="L25" s="523"/>
      <c r="M25" s="523"/>
      <c r="P25" s="521"/>
      <c r="S25" s="521" t="s">
        <v>2</v>
      </c>
    </row>
    <row r="26" spans="1:27" ht="15.95" customHeight="1">
      <c r="A26" s="843" t="s">
        <v>223</v>
      </c>
      <c r="B26" s="844"/>
      <c r="C26" s="844"/>
      <c r="D26" s="844"/>
      <c r="E26" s="844" t="s">
        <v>224</v>
      </c>
      <c r="F26" s="844"/>
      <c r="G26" s="844"/>
      <c r="H26" s="844" t="s">
        <v>225</v>
      </c>
      <c r="I26" s="844"/>
      <c r="J26" s="844"/>
      <c r="K26" s="844" t="s">
        <v>273</v>
      </c>
      <c r="L26" s="844"/>
      <c r="M26" s="844"/>
      <c r="N26" s="848" t="s">
        <v>227</v>
      </c>
      <c r="O26" s="848"/>
      <c r="P26" s="848"/>
      <c r="Q26" s="718" t="s">
        <v>228</v>
      </c>
      <c r="R26" s="718"/>
      <c r="S26" s="719"/>
    </row>
    <row r="27" spans="1:27" ht="15.95" customHeight="1">
      <c r="A27" s="845"/>
      <c r="B27" s="846"/>
      <c r="C27" s="846"/>
      <c r="D27" s="846"/>
      <c r="E27" s="525" t="s">
        <v>42</v>
      </c>
      <c r="F27" s="525" t="s">
        <v>43</v>
      </c>
      <c r="G27" s="524" t="s">
        <v>45</v>
      </c>
      <c r="H27" s="525" t="s">
        <v>42</v>
      </c>
      <c r="I27" s="525" t="s">
        <v>43</v>
      </c>
      <c r="J27" s="524" t="s">
        <v>45</v>
      </c>
      <c r="K27" s="525" t="s">
        <v>42</v>
      </c>
      <c r="L27" s="525" t="s">
        <v>43</v>
      </c>
      <c r="M27" s="525" t="s">
        <v>45</v>
      </c>
      <c r="N27" s="525" t="s">
        <v>42</v>
      </c>
      <c r="O27" s="525" t="s">
        <v>43</v>
      </c>
      <c r="P27" s="525" t="s">
        <v>45</v>
      </c>
      <c r="Q27" s="527" t="s">
        <v>42</v>
      </c>
      <c r="R27" s="527" t="s">
        <v>43</v>
      </c>
      <c r="S27" s="642" t="s">
        <v>45</v>
      </c>
    </row>
    <row r="28" spans="1:27" ht="5.25" customHeight="1">
      <c r="A28" s="847" t="s">
        <v>248</v>
      </c>
      <c r="B28" s="528"/>
      <c r="C28" s="529"/>
      <c r="D28" s="530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31"/>
      <c r="R28" s="531"/>
      <c r="S28" s="643"/>
    </row>
    <row r="29" spans="1:27" ht="15" customHeight="1">
      <c r="A29" s="847"/>
      <c r="B29" s="842" t="s">
        <v>249</v>
      </c>
      <c r="C29" s="842"/>
      <c r="D29" s="842"/>
      <c r="E29" s="532">
        <v>13033452</v>
      </c>
      <c r="F29" s="532">
        <v>13101226</v>
      </c>
      <c r="G29" s="552">
        <v>100</v>
      </c>
      <c r="H29" s="532">
        <f>SUM(H30:H41)</f>
        <v>12480936</v>
      </c>
      <c r="I29" s="532">
        <f>SUM(I30:I41)</f>
        <v>11689364</v>
      </c>
      <c r="J29" s="552">
        <v>100</v>
      </c>
      <c r="K29" s="532">
        <f>SUM(K30:K41)</f>
        <v>11949150</v>
      </c>
      <c r="L29" s="532">
        <f>SUM(L30:L41)</f>
        <v>12329413</v>
      </c>
      <c r="M29" s="552">
        <v>100</v>
      </c>
      <c r="N29" s="532">
        <f>SUM(N30:N41)</f>
        <v>13215907</v>
      </c>
      <c r="O29" s="532">
        <f>SUM(O30:O41)</f>
        <v>12906569</v>
      </c>
      <c r="P29" s="552">
        <v>100</v>
      </c>
      <c r="Q29" s="535">
        <f>SUM(Q30:Q41)</f>
        <v>13622123</v>
      </c>
      <c r="R29" s="535">
        <f>SUM(R30:R41)</f>
        <v>13187572</v>
      </c>
      <c r="S29" s="644">
        <f>ROUND(R29/$R$29,5)*100</f>
        <v>100</v>
      </c>
    </row>
    <row r="30" spans="1:27" ht="15" customHeight="1">
      <c r="A30" s="847"/>
      <c r="B30" s="553"/>
      <c r="C30" s="517" t="s">
        <v>250</v>
      </c>
      <c r="D30" s="554"/>
      <c r="E30" s="532">
        <v>2484914</v>
      </c>
      <c r="F30" s="532">
        <v>2552976</v>
      </c>
      <c r="G30" s="533">
        <v>19.5</v>
      </c>
      <c r="H30" s="555">
        <v>2287970</v>
      </c>
      <c r="I30" s="532">
        <v>2206972</v>
      </c>
      <c r="J30" s="533">
        <f>ROUND(I30/$I$29,5)*100</f>
        <v>18.88</v>
      </c>
      <c r="K30" s="555">
        <v>2270063</v>
      </c>
      <c r="L30" s="532">
        <v>2154720</v>
      </c>
      <c r="M30" s="533">
        <f>ROUND(L30/$L$29,5)*100</f>
        <v>17.475999999999999</v>
      </c>
      <c r="N30" s="555">
        <v>2341885</v>
      </c>
      <c r="O30" s="532">
        <v>2232614</v>
      </c>
      <c r="P30" s="533">
        <f t="shared" ref="P30:P35" si="1">ROUND(O30/$O$29,5)*100</f>
        <v>17.297999999999998</v>
      </c>
      <c r="Q30" s="556">
        <v>2226378</v>
      </c>
      <c r="R30" s="535">
        <v>2262282</v>
      </c>
      <c r="S30" s="644">
        <f>ROUND(R30/$R$29,5)*100</f>
        <v>17.155000000000001</v>
      </c>
    </row>
    <row r="31" spans="1:27" ht="15" customHeight="1">
      <c r="A31" s="847"/>
      <c r="B31" s="553"/>
      <c r="C31" s="517" t="s">
        <v>59</v>
      </c>
      <c r="D31" s="554"/>
      <c r="E31" s="532">
        <v>4131</v>
      </c>
      <c r="F31" s="532">
        <v>4191</v>
      </c>
      <c r="G31" s="533" t="s">
        <v>116</v>
      </c>
      <c r="H31" s="555">
        <v>3660</v>
      </c>
      <c r="I31" s="532">
        <v>4069</v>
      </c>
      <c r="J31" s="533">
        <f>ROUND(I31/$I$29,5)*100</f>
        <v>3.4999999999999996E-2</v>
      </c>
      <c r="K31" s="555">
        <v>3660</v>
      </c>
      <c r="L31" s="532">
        <v>4058</v>
      </c>
      <c r="M31" s="533">
        <f>ROUND(L31/$L$29,5)*100</f>
        <v>3.3000000000000002E-2</v>
      </c>
      <c r="N31" s="555">
        <v>3660</v>
      </c>
      <c r="O31" s="532">
        <v>3961</v>
      </c>
      <c r="P31" s="533">
        <f t="shared" si="1"/>
        <v>3.1E-2</v>
      </c>
      <c r="Q31" s="556">
        <v>4102</v>
      </c>
      <c r="R31" s="535">
        <v>4128</v>
      </c>
      <c r="S31" s="659">
        <f>ROUND(R31/$R$29,5)*100</f>
        <v>3.1E-2</v>
      </c>
    </row>
    <row r="32" spans="1:27" ht="15" customHeight="1">
      <c r="A32" s="847"/>
      <c r="B32" s="553"/>
      <c r="C32" s="517" t="s">
        <v>231</v>
      </c>
      <c r="D32" s="554"/>
      <c r="E32" s="532">
        <v>4846663</v>
      </c>
      <c r="F32" s="532">
        <v>4851158</v>
      </c>
      <c r="G32" s="533">
        <v>37</v>
      </c>
      <c r="H32" s="555">
        <v>4992809</v>
      </c>
      <c r="I32" s="532">
        <v>4501394</v>
      </c>
      <c r="J32" s="533">
        <f>ROUND(I32/$I$29,5)*100</f>
        <v>38.507999999999996</v>
      </c>
      <c r="K32" s="555">
        <v>4950070</v>
      </c>
      <c r="L32" s="532">
        <v>4779216</v>
      </c>
      <c r="M32" s="533">
        <f>ROUND(L32/$L$29,5)*100</f>
        <v>38.762999999999998</v>
      </c>
      <c r="N32" s="555">
        <v>5032410</v>
      </c>
      <c r="O32" s="532">
        <v>5077369</v>
      </c>
      <c r="P32" s="533">
        <f t="shared" si="1"/>
        <v>39.338999999999999</v>
      </c>
      <c r="Q32" s="556">
        <v>5154592</v>
      </c>
      <c r="R32" s="535">
        <v>5057743</v>
      </c>
      <c r="S32" s="644">
        <f t="shared" ref="S32:S39" si="2">ROUND(R32/$R$29,5)*100</f>
        <v>38.352000000000004</v>
      </c>
    </row>
    <row r="33" spans="1:32" ht="15" customHeight="1">
      <c r="A33" s="847"/>
      <c r="B33" s="553"/>
      <c r="C33" s="517" t="s">
        <v>251</v>
      </c>
      <c r="D33" s="554"/>
      <c r="E33" s="532">
        <v>1389851</v>
      </c>
      <c r="F33" s="532">
        <v>1358313</v>
      </c>
      <c r="G33" s="533">
        <v>10.4</v>
      </c>
      <c r="H33" s="555">
        <v>431702</v>
      </c>
      <c r="I33" s="532">
        <v>460570</v>
      </c>
      <c r="J33" s="533">
        <f>ROUND(I33/$I$29,5)*100+0.1</f>
        <v>4.04</v>
      </c>
      <c r="K33" s="555">
        <v>219393</v>
      </c>
      <c r="L33" s="532">
        <v>349034</v>
      </c>
      <c r="M33" s="533">
        <f>ROUND(L33/$L$29,5)*100+0.1</f>
        <v>2.931</v>
      </c>
      <c r="N33" s="555">
        <v>150191</v>
      </c>
      <c r="O33" s="532">
        <v>233923</v>
      </c>
      <c r="P33" s="533">
        <f t="shared" si="1"/>
        <v>1.8120000000000001</v>
      </c>
      <c r="Q33" s="556">
        <v>391836</v>
      </c>
      <c r="R33" s="535">
        <v>423265</v>
      </c>
      <c r="S33" s="644">
        <f t="shared" si="2"/>
        <v>3.2099999999999995</v>
      </c>
    </row>
    <row r="34" spans="1:32" ht="15" customHeight="1">
      <c r="A34" s="847"/>
      <c r="B34" s="553"/>
      <c r="C34" s="517" t="s">
        <v>252</v>
      </c>
      <c r="D34" s="554"/>
      <c r="E34" s="532"/>
      <c r="F34" s="532"/>
      <c r="G34" s="533"/>
      <c r="H34" s="555">
        <v>943276</v>
      </c>
      <c r="I34" s="532">
        <v>748126</v>
      </c>
      <c r="J34" s="533">
        <f t="shared" ref="J34:J41" si="3">ROUND(I34/$I$29,5)*100</f>
        <v>6.4</v>
      </c>
      <c r="K34" s="555">
        <v>819555</v>
      </c>
      <c r="L34" s="532">
        <v>719868</v>
      </c>
      <c r="M34" s="533">
        <f>ROUND(L34/$L$29,5)*100</f>
        <v>5.8389999999999995</v>
      </c>
      <c r="N34" s="555">
        <v>772093</v>
      </c>
      <c r="O34" s="532">
        <v>774965</v>
      </c>
      <c r="P34" s="533">
        <f t="shared" si="1"/>
        <v>6.0040000000000004</v>
      </c>
      <c r="Q34" s="556">
        <v>956576</v>
      </c>
      <c r="R34" s="535">
        <v>956577</v>
      </c>
      <c r="S34" s="644">
        <f t="shared" si="2"/>
        <v>7.2539999999999996</v>
      </c>
    </row>
    <row r="35" spans="1:32" ht="15" customHeight="1">
      <c r="A35" s="847"/>
      <c r="B35" s="553"/>
      <c r="C35" s="517" t="s">
        <v>61</v>
      </c>
      <c r="D35" s="554"/>
      <c r="E35" s="532">
        <v>650459</v>
      </c>
      <c r="F35" s="532">
        <v>607158</v>
      </c>
      <c r="G35" s="533">
        <v>4.5999999999999996</v>
      </c>
      <c r="H35" s="555">
        <v>664569</v>
      </c>
      <c r="I35" s="532">
        <v>585490</v>
      </c>
      <c r="J35" s="533">
        <f t="shared" si="3"/>
        <v>5.0090000000000003</v>
      </c>
      <c r="K35" s="555">
        <v>696251</v>
      </c>
      <c r="L35" s="532">
        <v>634186</v>
      </c>
      <c r="M35" s="533">
        <f>ROUND(L35/$L$29,5)*100+0.1</f>
        <v>5.2439999999999998</v>
      </c>
      <c r="N35" s="555">
        <v>738756</v>
      </c>
      <c r="O35" s="532">
        <v>704202</v>
      </c>
      <c r="P35" s="533">
        <f t="shared" si="1"/>
        <v>5.4559999999999995</v>
      </c>
      <c r="Q35" s="556">
        <v>809111</v>
      </c>
      <c r="R35" s="535">
        <v>727564</v>
      </c>
      <c r="S35" s="644">
        <f t="shared" si="2"/>
        <v>5.5169999999999995</v>
      </c>
    </row>
    <row r="36" spans="1:32" ht="15" customHeight="1">
      <c r="A36" s="847"/>
      <c r="B36" s="553"/>
      <c r="C36" s="517" t="s">
        <v>253</v>
      </c>
      <c r="D36" s="554"/>
      <c r="E36" s="532">
        <v>1</v>
      </c>
      <c r="F36" s="532">
        <v>0</v>
      </c>
      <c r="G36" s="533" t="s">
        <v>116</v>
      </c>
      <c r="H36" s="555">
        <v>1</v>
      </c>
      <c r="I36" s="532">
        <v>0</v>
      </c>
      <c r="J36" s="533">
        <f t="shared" si="3"/>
        <v>0</v>
      </c>
      <c r="K36" s="555">
        <v>1</v>
      </c>
      <c r="L36" s="532">
        <v>0</v>
      </c>
      <c r="M36" s="533">
        <f t="shared" ref="M36:M41" si="4">ROUND(L36/$L$29,5)*100</f>
        <v>0</v>
      </c>
      <c r="N36" s="555">
        <v>1</v>
      </c>
      <c r="O36" s="532">
        <v>0</v>
      </c>
      <c r="P36" s="533">
        <f>ROUND(O36/$L$29,5)*100</f>
        <v>0</v>
      </c>
      <c r="Q36" s="556">
        <v>1</v>
      </c>
      <c r="R36" s="535">
        <v>0</v>
      </c>
      <c r="S36" s="645">
        <v>0</v>
      </c>
    </row>
    <row r="37" spans="1:32" ht="15" customHeight="1">
      <c r="A37" s="847"/>
      <c r="B37" s="553"/>
      <c r="C37" s="517" t="s">
        <v>254</v>
      </c>
      <c r="D37" s="554"/>
      <c r="E37" s="532">
        <v>1530050</v>
      </c>
      <c r="F37" s="532">
        <v>1594869</v>
      </c>
      <c r="G37" s="533">
        <v>12.2</v>
      </c>
      <c r="H37" s="555">
        <v>1664553</v>
      </c>
      <c r="I37" s="532">
        <v>1685653</v>
      </c>
      <c r="J37" s="533">
        <f t="shared" si="3"/>
        <v>14.42</v>
      </c>
      <c r="K37" s="555">
        <v>1747845</v>
      </c>
      <c r="L37" s="532">
        <v>1955461</v>
      </c>
      <c r="M37" s="533">
        <f t="shared" si="4"/>
        <v>15.86</v>
      </c>
      <c r="N37" s="555">
        <v>2242391</v>
      </c>
      <c r="O37" s="532">
        <v>2131115</v>
      </c>
      <c r="P37" s="533">
        <f>ROUND(O37/$O$29,5)*100</f>
        <v>16.512</v>
      </c>
      <c r="Q37" s="556">
        <v>2337736</v>
      </c>
      <c r="R37" s="535">
        <v>2005114</v>
      </c>
      <c r="S37" s="644">
        <f t="shared" si="2"/>
        <v>15.204999999999998</v>
      </c>
    </row>
    <row r="38" spans="1:32" ht="15" customHeight="1">
      <c r="A38" s="847"/>
      <c r="B38" s="553"/>
      <c r="C38" s="517" t="s">
        <v>62</v>
      </c>
      <c r="D38" s="554"/>
      <c r="E38" s="532">
        <v>1</v>
      </c>
      <c r="F38" s="532">
        <v>0</v>
      </c>
      <c r="G38" s="533" t="s">
        <v>116</v>
      </c>
      <c r="H38" s="555">
        <v>1</v>
      </c>
      <c r="I38" s="532">
        <v>0</v>
      </c>
      <c r="J38" s="533">
        <f t="shared" si="3"/>
        <v>0</v>
      </c>
      <c r="K38" s="555">
        <v>1</v>
      </c>
      <c r="L38" s="532">
        <v>42</v>
      </c>
      <c r="M38" s="533">
        <f t="shared" si="4"/>
        <v>0</v>
      </c>
      <c r="N38" s="555">
        <v>1</v>
      </c>
      <c r="O38" s="532">
        <v>0</v>
      </c>
      <c r="P38" s="533">
        <f>ROUND(O38/$O$29,5)*100</f>
        <v>0</v>
      </c>
      <c r="Q38" s="556">
        <v>1</v>
      </c>
      <c r="R38" s="535">
        <v>0</v>
      </c>
      <c r="S38" s="645">
        <v>0</v>
      </c>
    </row>
    <row r="39" spans="1:32" ht="15" customHeight="1">
      <c r="A39" s="847"/>
      <c r="B39" s="553"/>
      <c r="C39" s="517" t="s">
        <v>232</v>
      </c>
      <c r="D39" s="554"/>
      <c r="E39" s="532">
        <v>1733926</v>
      </c>
      <c r="F39" s="532">
        <v>1733926</v>
      </c>
      <c r="G39" s="533">
        <v>13.2</v>
      </c>
      <c r="H39" s="555">
        <v>1087181</v>
      </c>
      <c r="I39" s="532">
        <v>1087181</v>
      </c>
      <c r="J39" s="533">
        <f t="shared" si="3"/>
        <v>9.3010000000000002</v>
      </c>
      <c r="K39" s="555">
        <v>1229147</v>
      </c>
      <c r="L39" s="532">
        <v>1703113</v>
      </c>
      <c r="M39" s="533">
        <f t="shared" si="4"/>
        <v>13.813000000000001</v>
      </c>
      <c r="N39" s="555">
        <v>1726069</v>
      </c>
      <c r="O39" s="532">
        <v>1726068</v>
      </c>
      <c r="P39" s="533">
        <f>ROUND(O39/$O$29,5)*100</f>
        <v>13.374000000000001</v>
      </c>
      <c r="Q39" s="556">
        <v>1622968</v>
      </c>
      <c r="R39" s="535">
        <v>1622967</v>
      </c>
      <c r="S39" s="644">
        <f t="shared" si="2"/>
        <v>12.307</v>
      </c>
    </row>
    <row r="40" spans="1:32" ht="15" customHeight="1">
      <c r="A40" s="847"/>
      <c r="B40" s="553"/>
      <c r="C40" s="517" t="s">
        <v>233</v>
      </c>
      <c r="D40" s="554"/>
      <c r="E40" s="532">
        <v>374007</v>
      </c>
      <c r="F40" s="532">
        <v>374006</v>
      </c>
      <c r="G40" s="533">
        <v>2.9</v>
      </c>
      <c r="H40" s="555">
        <v>390052</v>
      </c>
      <c r="I40" s="532">
        <v>390050</v>
      </c>
      <c r="J40" s="533">
        <f t="shared" si="3"/>
        <v>3.3369999999999997</v>
      </c>
      <c r="K40" s="555">
        <v>2</v>
      </c>
      <c r="L40" s="532">
        <v>0</v>
      </c>
      <c r="M40" s="533">
        <f t="shared" si="4"/>
        <v>0</v>
      </c>
      <c r="N40" s="555">
        <v>2</v>
      </c>
      <c r="O40" s="532">
        <v>0</v>
      </c>
      <c r="P40" s="533">
        <f>ROUND(O40/$O$29,5)*100</f>
        <v>0</v>
      </c>
      <c r="Q40" s="556">
        <v>95068</v>
      </c>
      <c r="R40" s="535">
        <v>95068</v>
      </c>
      <c r="S40" s="645">
        <v>0</v>
      </c>
    </row>
    <row r="41" spans="1:32" ht="15" customHeight="1">
      <c r="A41" s="847"/>
      <c r="B41" s="553"/>
      <c r="C41" s="517" t="s">
        <v>255</v>
      </c>
      <c r="D41" s="554"/>
      <c r="E41" s="532">
        <v>19449</v>
      </c>
      <c r="F41" s="532">
        <v>24629</v>
      </c>
      <c r="G41" s="533">
        <v>0.2</v>
      </c>
      <c r="H41" s="555">
        <v>15162</v>
      </c>
      <c r="I41" s="532">
        <v>19859</v>
      </c>
      <c r="J41" s="533">
        <f t="shared" si="3"/>
        <v>0.16999999999999998</v>
      </c>
      <c r="K41" s="555">
        <v>13162</v>
      </c>
      <c r="L41" s="532">
        <v>29715</v>
      </c>
      <c r="M41" s="533">
        <f t="shared" si="4"/>
        <v>0.24099999999999999</v>
      </c>
      <c r="N41" s="555">
        <v>208448</v>
      </c>
      <c r="O41" s="532">
        <v>22352</v>
      </c>
      <c r="P41" s="533">
        <f>ROUND(O41/$O$29,5)*100</f>
        <v>0.17299999999999999</v>
      </c>
      <c r="Q41" s="556">
        <v>23754</v>
      </c>
      <c r="R41" s="535">
        <v>32864</v>
      </c>
      <c r="S41" s="660">
        <f>ROUND(R41/$R$29,5)*100</f>
        <v>0.249</v>
      </c>
    </row>
    <row r="42" spans="1:32" ht="3.75" customHeight="1">
      <c r="A42" s="847"/>
      <c r="B42" s="547"/>
      <c r="C42" s="557"/>
      <c r="D42" s="548"/>
      <c r="E42" s="549"/>
      <c r="F42" s="532"/>
      <c r="G42" s="533"/>
      <c r="H42" s="532"/>
      <c r="I42" s="532"/>
      <c r="J42" s="533"/>
      <c r="K42" s="535"/>
      <c r="L42" s="535"/>
      <c r="M42" s="558"/>
      <c r="N42" s="535"/>
      <c r="O42" s="535"/>
      <c r="P42" s="558"/>
      <c r="Q42" s="550"/>
      <c r="R42" s="550"/>
      <c r="S42" s="646"/>
      <c r="T42" s="520"/>
      <c r="U42" s="520"/>
    </row>
    <row r="43" spans="1:32" ht="3.75" customHeight="1">
      <c r="A43" s="847" t="s">
        <v>256</v>
      </c>
      <c r="B43" s="553"/>
      <c r="C43" s="559"/>
      <c r="D43" s="554"/>
      <c r="E43" s="549"/>
      <c r="F43" s="532"/>
      <c r="G43" s="533"/>
      <c r="H43" s="532"/>
      <c r="I43" s="532"/>
      <c r="J43" s="533"/>
      <c r="K43" s="535"/>
      <c r="L43" s="535"/>
      <c r="M43" s="558"/>
      <c r="N43" s="535"/>
      <c r="O43" s="535"/>
      <c r="P43" s="558"/>
      <c r="Q43" s="550"/>
      <c r="R43" s="550"/>
      <c r="S43" s="646"/>
      <c r="T43" s="520"/>
      <c r="U43" s="520"/>
      <c r="V43" s="520"/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</row>
    <row r="44" spans="1:32" ht="15" customHeight="1">
      <c r="A44" s="847"/>
      <c r="B44" s="842" t="s">
        <v>257</v>
      </c>
      <c r="C44" s="842"/>
      <c r="D44" s="842"/>
      <c r="E44" s="532">
        <f>SUM(E45:E57)</f>
        <v>13033452</v>
      </c>
      <c r="F44" s="532">
        <f>SUM(F45:F57)</f>
        <v>12711176</v>
      </c>
      <c r="G44" s="533">
        <v>100</v>
      </c>
      <c r="H44" s="532">
        <f>SUM(H45:H57)</f>
        <v>12480936</v>
      </c>
      <c r="I44" s="532">
        <f>SUM(I45:I57)</f>
        <v>12010744</v>
      </c>
      <c r="J44" s="533">
        <v>100</v>
      </c>
      <c r="K44" s="532">
        <f>SUM(K45:K57)</f>
        <v>11949150</v>
      </c>
      <c r="L44" s="532">
        <f>SUM(L45:L57)</f>
        <v>12515007</v>
      </c>
      <c r="M44" s="533">
        <v>100</v>
      </c>
      <c r="N44" s="532">
        <f>SUM(N45:N57)</f>
        <v>13215907</v>
      </c>
      <c r="O44" s="532">
        <f>SUM(O45:O57)</f>
        <v>12811501</v>
      </c>
      <c r="P44" s="533">
        <v>100</v>
      </c>
      <c r="Q44" s="535">
        <f>SUM(Q45:Q57)</f>
        <v>13622123</v>
      </c>
      <c r="R44" s="535">
        <f>SUM(R45:R57)</f>
        <v>12865156</v>
      </c>
      <c r="S44" s="644">
        <f>ROUND(R44/$R$44,5)*100</f>
        <v>100</v>
      </c>
      <c r="T44" s="520"/>
      <c r="U44" s="535"/>
      <c r="V44" s="560"/>
      <c r="W44" s="520"/>
      <c r="X44" s="520"/>
      <c r="Y44" s="520"/>
      <c r="Z44" s="520"/>
      <c r="AA44" s="520"/>
      <c r="AB44" s="520"/>
      <c r="AC44" s="520"/>
      <c r="AD44" s="520"/>
      <c r="AE44" s="520"/>
      <c r="AF44" s="520"/>
    </row>
    <row r="45" spans="1:32" ht="15" customHeight="1">
      <c r="A45" s="847"/>
      <c r="B45" s="553"/>
      <c r="C45" s="517" t="s">
        <v>258</v>
      </c>
      <c r="D45" s="554"/>
      <c r="E45" s="532">
        <v>291151</v>
      </c>
      <c r="F45" s="532">
        <v>272242</v>
      </c>
      <c r="G45" s="533">
        <f>ROUND(F45/$F$44,5)*100</f>
        <v>2.1420000000000003</v>
      </c>
      <c r="H45" s="532">
        <v>305615</v>
      </c>
      <c r="I45" s="532">
        <v>287126</v>
      </c>
      <c r="J45" s="533">
        <f>ROUND(I45/$I$44,5)*100</f>
        <v>2.391</v>
      </c>
      <c r="K45" s="532">
        <v>315587</v>
      </c>
      <c r="L45" s="532">
        <v>287798</v>
      </c>
      <c r="M45" s="533">
        <f t="shared" ref="M45:M56" si="5">ROUND(L45/$L$44,5)*100</f>
        <v>2.2999999999999998</v>
      </c>
      <c r="N45" s="532">
        <v>327071</v>
      </c>
      <c r="O45" s="532">
        <v>307100</v>
      </c>
      <c r="P45" s="533">
        <f t="shared" ref="P45:P56" si="6">ROUND(O45/$O$44,5)*100</f>
        <v>2.3970000000000002</v>
      </c>
      <c r="Q45" s="535">
        <v>298696</v>
      </c>
      <c r="R45" s="535">
        <v>279823</v>
      </c>
      <c r="S45" s="644">
        <f>ROUND(R45/$R$44,5)*100</f>
        <v>2.1749999999999998</v>
      </c>
      <c r="U45" s="532"/>
    </row>
    <row r="46" spans="1:32" ht="15" customHeight="1">
      <c r="A46" s="847"/>
      <c r="B46" s="553"/>
      <c r="C46" s="517" t="s">
        <v>259</v>
      </c>
      <c r="D46" s="554"/>
      <c r="E46" s="532">
        <v>7353221</v>
      </c>
      <c r="F46" s="532">
        <v>7138737</v>
      </c>
      <c r="G46" s="533">
        <f t="shared" ref="G46:G57" si="7">ROUND(F46/$F$44,5)*100</f>
        <v>56.161000000000008</v>
      </c>
      <c r="H46" s="532">
        <v>7455780</v>
      </c>
      <c r="I46" s="532">
        <v>7216131</v>
      </c>
      <c r="J46" s="533">
        <f>ROUND(I46/$I$44,5)*100</f>
        <v>60.080999999999996</v>
      </c>
      <c r="K46" s="532">
        <v>7412837</v>
      </c>
      <c r="L46" s="532">
        <v>7580758</v>
      </c>
      <c r="M46" s="533">
        <f t="shared" si="5"/>
        <v>60.573</v>
      </c>
      <c r="N46" s="532">
        <v>8059116</v>
      </c>
      <c r="O46" s="532">
        <v>7910448</v>
      </c>
      <c r="P46" s="533">
        <f t="shared" si="6"/>
        <v>61.745000000000005</v>
      </c>
      <c r="Q46" s="535">
        <v>8253429</v>
      </c>
      <c r="R46" s="535">
        <v>7910071</v>
      </c>
      <c r="S46" s="644">
        <f t="shared" ref="S46:S56" si="8">ROUND(R46/$R$44,5)*100</f>
        <v>61.484000000000009</v>
      </c>
      <c r="U46" s="532"/>
    </row>
    <row r="47" spans="1:32" ht="15" customHeight="1">
      <c r="A47" s="847"/>
      <c r="B47" s="553"/>
      <c r="C47" s="517" t="s">
        <v>260</v>
      </c>
      <c r="D47" s="554"/>
      <c r="E47" s="532">
        <v>0</v>
      </c>
      <c r="F47" s="532">
        <v>0</v>
      </c>
      <c r="G47" s="533">
        <f t="shared" si="7"/>
        <v>0</v>
      </c>
      <c r="H47" s="532">
        <v>1477864</v>
      </c>
      <c r="I47" s="532">
        <v>1477604</v>
      </c>
      <c r="J47" s="533">
        <f t="shared" ref="J47:J55" si="9">ROUND(I47/$I$44,5)*100</f>
        <v>12.302</v>
      </c>
      <c r="K47" s="532">
        <v>1571536</v>
      </c>
      <c r="L47" s="532">
        <v>1642399</v>
      </c>
      <c r="M47" s="533">
        <f t="shared" si="5"/>
        <v>13.123000000000001</v>
      </c>
      <c r="N47" s="532">
        <v>1487395</v>
      </c>
      <c r="O47" s="532">
        <v>1487379</v>
      </c>
      <c r="P47" s="533">
        <f t="shared" si="6"/>
        <v>11.61</v>
      </c>
      <c r="Q47" s="535">
        <v>1595816</v>
      </c>
      <c r="R47" s="535">
        <v>1595769</v>
      </c>
      <c r="S47" s="644">
        <f t="shared" si="8"/>
        <v>12.404</v>
      </c>
      <c r="U47" s="532"/>
    </row>
    <row r="48" spans="1:32" ht="15" customHeight="1">
      <c r="A48" s="847"/>
      <c r="B48" s="553"/>
      <c r="C48" s="517" t="s">
        <v>261</v>
      </c>
      <c r="D48" s="554"/>
      <c r="E48" s="532">
        <v>0</v>
      </c>
      <c r="F48" s="532">
        <v>0</v>
      </c>
      <c r="G48" s="533">
        <f t="shared" si="7"/>
        <v>0</v>
      </c>
      <c r="H48" s="532">
        <v>1991</v>
      </c>
      <c r="I48" s="532">
        <v>1990</v>
      </c>
      <c r="J48" s="533">
        <f t="shared" si="9"/>
        <v>1.7000000000000001E-2</v>
      </c>
      <c r="K48" s="532">
        <v>2032</v>
      </c>
      <c r="L48" s="532">
        <v>4670</v>
      </c>
      <c r="M48" s="533">
        <f t="shared" si="5"/>
        <v>3.6999999999999998E-2</v>
      </c>
      <c r="N48" s="532">
        <v>2739</v>
      </c>
      <c r="O48" s="532">
        <v>2585</v>
      </c>
      <c r="P48" s="533">
        <f t="shared" si="6"/>
        <v>0.02</v>
      </c>
      <c r="Q48" s="535">
        <v>4858</v>
      </c>
      <c r="R48" s="535">
        <v>4735</v>
      </c>
      <c r="S48" s="644">
        <f t="shared" si="8"/>
        <v>3.6999999999999998E-2</v>
      </c>
      <c r="U48" s="532"/>
    </row>
    <row r="49" spans="1:29" ht="15" customHeight="1">
      <c r="A49" s="847"/>
      <c r="B49" s="553"/>
      <c r="C49" s="517" t="s">
        <v>262</v>
      </c>
      <c r="D49" s="554"/>
      <c r="E49" s="532">
        <v>2860232</v>
      </c>
      <c r="F49" s="532">
        <v>2860206</v>
      </c>
      <c r="G49" s="533">
        <f t="shared" si="7"/>
        <v>22.501999999999999</v>
      </c>
      <c r="H49" s="532">
        <v>481446</v>
      </c>
      <c r="I49" s="532">
        <v>464609</v>
      </c>
      <c r="J49" s="533">
        <f t="shared" si="9"/>
        <v>3.8679999999999999</v>
      </c>
      <c r="K49" s="532">
        <v>201475</v>
      </c>
      <c r="L49" s="532">
        <v>1869</v>
      </c>
      <c r="M49" s="533">
        <f t="shared" si="5"/>
        <v>1.4999999999999999E-2</v>
      </c>
      <c r="N49" s="532">
        <v>40550</v>
      </c>
      <c r="O49" s="532">
        <v>37568</v>
      </c>
      <c r="P49" s="533">
        <f t="shared" si="6"/>
        <v>0.29299999999999998</v>
      </c>
      <c r="Q49" s="535">
        <v>2449</v>
      </c>
      <c r="R49" s="535">
        <v>2223</v>
      </c>
      <c r="S49" s="644">
        <f t="shared" si="8"/>
        <v>1.7000000000000001E-2</v>
      </c>
      <c r="U49" s="532"/>
    </row>
    <row r="50" spans="1:29" ht="15" customHeight="1">
      <c r="A50" s="847"/>
      <c r="B50" s="553"/>
      <c r="C50" s="517" t="s">
        <v>263</v>
      </c>
      <c r="D50" s="554"/>
      <c r="E50" s="532">
        <v>636486</v>
      </c>
      <c r="F50" s="532">
        <v>635059</v>
      </c>
      <c r="G50" s="533">
        <f>ROUND(F50/$F$44,5)*100</f>
        <v>4.9959999999999996</v>
      </c>
      <c r="H50" s="532">
        <v>636486</v>
      </c>
      <c r="I50" s="532">
        <v>598335</v>
      </c>
      <c r="J50" s="533">
        <f t="shared" si="9"/>
        <v>4.9820000000000002</v>
      </c>
      <c r="K50" s="532">
        <v>606746</v>
      </c>
      <c r="L50" s="532">
        <v>604901</v>
      </c>
      <c r="M50" s="533">
        <f t="shared" si="5"/>
        <v>4.8330000000000002</v>
      </c>
      <c r="N50" s="532">
        <v>662452</v>
      </c>
      <c r="O50" s="532">
        <v>660284</v>
      </c>
      <c r="P50" s="533">
        <f t="shared" si="6"/>
        <v>5.1539999999999999</v>
      </c>
      <c r="Q50" s="535">
        <v>719455</v>
      </c>
      <c r="R50" s="535">
        <v>719455</v>
      </c>
      <c r="S50" s="644">
        <f t="shared" si="8"/>
        <v>5.5919999999999996</v>
      </c>
      <c r="U50" s="532"/>
    </row>
    <row r="51" spans="1:29" ht="15" customHeight="1">
      <c r="A51" s="847"/>
      <c r="B51" s="553"/>
      <c r="C51" s="517" t="s">
        <v>264</v>
      </c>
      <c r="D51" s="554"/>
      <c r="E51" s="532">
        <v>1600555</v>
      </c>
      <c r="F51" s="532">
        <v>1545211</v>
      </c>
      <c r="G51" s="533">
        <f>ROUND(F51/$F$44,5)*100-0.1</f>
        <v>12.056000000000001</v>
      </c>
      <c r="H51" s="532">
        <v>1765478</v>
      </c>
      <c r="I51" s="532">
        <v>1711850</v>
      </c>
      <c r="J51" s="533">
        <f>ROUND(I51/$I$44,5)*100-0.1</f>
        <v>14.152999999999999</v>
      </c>
      <c r="K51" s="532">
        <v>1671893</v>
      </c>
      <c r="L51" s="532">
        <v>1917586</v>
      </c>
      <c r="M51" s="533">
        <f>ROUND(L51/$L$44,5)*100+0.1</f>
        <v>15.421999999999999</v>
      </c>
      <c r="N51" s="532">
        <v>2242391</v>
      </c>
      <c r="O51" s="532">
        <v>2045576</v>
      </c>
      <c r="P51" s="533">
        <f>ROUND(O51/$O$44,5)*100</f>
        <v>15.967000000000001</v>
      </c>
      <c r="Q51" s="535">
        <v>2443709</v>
      </c>
      <c r="R51" s="535">
        <v>2106441</v>
      </c>
      <c r="S51" s="644">
        <f t="shared" si="8"/>
        <v>16.372999999999998</v>
      </c>
      <c r="U51" s="532"/>
    </row>
    <row r="52" spans="1:29" ht="15" customHeight="1">
      <c r="A52" s="847"/>
      <c r="B52" s="553"/>
      <c r="C52" s="517" t="s">
        <v>265</v>
      </c>
      <c r="D52" s="554"/>
      <c r="E52" s="532">
        <v>65561</v>
      </c>
      <c r="F52" s="532">
        <v>60579</v>
      </c>
      <c r="G52" s="533">
        <f t="shared" si="7"/>
        <v>0.47699999999999998</v>
      </c>
      <c r="H52" s="532">
        <v>116079</v>
      </c>
      <c r="I52" s="532">
        <v>83263</v>
      </c>
      <c r="J52" s="533">
        <f t="shared" si="9"/>
        <v>0.69300000000000006</v>
      </c>
      <c r="K52" s="532">
        <v>112797</v>
      </c>
      <c r="L52" s="532">
        <v>101994</v>
      </c>
      <c r="M52" s="533">
        <f t="shared" si="5"/>
        <v>0.81499999999999995</v>
      </c>
      <c r="N52" s="532">
        <v>127215</v>
      </c>
      <c r="O52" s="532">
        <v>118831</v>
      </c>
      <c r="P52" s="533">
        <f t="shared" si="6"/>
        <v>0.92800000000000005</v>
      </c>
      <c r="Q52" s="535">
        <v>103210</v>
      </c>
      <c r="R52" s="535">
        <v>83886</v>
      </c>
      <c r="S52" s="644">
        <f t="shared" si="8"/>
        <v>0.65200000000000002</v>
      </c>
      <c r="U52" s="532"/>
    </row>
    <row r="53" spans="1:29" ht="15" customHeight="1">
      <c r="A53" s="847"/>
      <c r="B53" s="553"/>
      <c r="C53" s="517" t="s">
        <v>266</v>
      </c>
      <c r="D53" s="554"/>
      <c r="E53" s="532">
        <v>75000</v>
      </c>
      <c r="F53" s="532">
        <v>75000</v>
      </c>
      <c r="G53" s="533">
        <f t="shared" si="7"/>
        <v>0.59</v>
      </c>
      <c r="H53" s="532">
        <v>78011</v>
      </c>
      <c r="I53" s="532">
        <v>78011</v>
      </c>
      <c r="J53" s="533">
        <f>ROUND(I53/$I$44,5)*100-0.1</f>
        <v>0.55000000000000004</v>
      </c>
      <c r="K53" s="532">
        <v>1</v>
      </c>
      <c r="L53" s="533">
        <v>0</v>
      </c>
      <c r="M53" s="533">
        <f>ROUND(L53/$L$44,5)*100</f>
        <v>0</v>
      </c>
      <c r="N53" s="532">
        <v>1</v>
      </c>
      <c r="O53" s="532">
        <v>0</v>
      </c>
      <c r="P53" s="533">
        <f t="shared" si="6"/>
        <v>0</v>
      </c>
      <c r="Q53" s="535">
        <v>19014</v>
      </c>
      <c r="R53" s="535">
        <v>19014</v>
      </c>
      <c r="S53" s="644">
        <f t="shared" si="8"/>
        <v>0.14799999999999999</v>
      </c>
      <c r="U53" s="532"/>
    </row>
    <row r="54" spans="1:29" ht="15" customHeight="1">
      <c r="A54" s="847"/>
      <c r="B54" s="553"/>
      <c r="C54" s="517" t="s">
        <v>239</v>
      </c>
      <c r="D54" s="554"/>
      <c r="E54" s="532">
        <v>42</v>
      </c>
      <c r="F54" s="532">
        <v>5</v>
      </c>
      <c r="G54" s="533">
        <f t="shared" si="7"/>
        <v>0</v>
      </c>
      <c r="H54" s="532">
        <v>42</v>
      </c>
      <c r="I54" s="532">
        <v>0</v>
      </c>
      <c r="J54" s="533">
        <f t="shared" si="9"/>
        <v>0</v>
      </c>
      <c r="K54" s="532">
        <v>42</v>
      </c>
      <c r="L54" s="532">
        <v>452</v>
      </c>
      <c r="M54" s="533">
        <f t="shared" si="5"/>
        <v>4.0000000000000001E-3</v>
      </c>
      <c r="N54" s="532">
        <v>227</v>
      </c>
      <c r="O54" s="532">
        <v>226</v>
      </c>
      <c r="P54" s="533">
        <f t="shared" si="6"/>
        <v>2E-3</v>
      </c>
      <c r="Q54" s="535">
        <v>74</v>
      </c>
      <c r="R54" s="535">
        <v>67</v>
      </c>
      <c r="S54" s="644">
        <f t="shared" si="8"/>
        <v>1E-3</v>
      </c>
      <c r="U54" s="532"/>
    </row>
    <row r="55" spans="1:29" ht="15" customHeight="1">
      <c r="A55" s="847"/>
      <c r="B55" s="553"/>
      <c r="C55" s="517" t="s">
        <v>267</v>
      </c>
      <c r="D55" s="554"/>
      <c r="E55" s="532">
        <v>124776</v>
      </c>
      <c r="F55" s="532">
        <v>124137</v>
      </c>
      <c r="G55" s="533">
        <f t="shared" si="7"/>
        <v>0.97699999999999987</v>
      </c>
      <c r="H55" s="532">
        <v>92929</v>
      </c>
      <c r="I55" s="532">
        <v>91825</v>
      </c>
      <c r="J55" s="533">
        <f t="shared" si="9"/>
        <v>0.76500000000000001</v>
      </c>
      <c r="K55" s="532">
        <v>14204</v>
      </c>
      <c r="L55" s="532">
        <v>51200</v>
      </c>
      <c r="M55" s="533">
        <f>ROUND(L55/$L$44,5)*100</f>
        <v>0.40899999999999997</v>
      </c>
      <c r="N55" s="532">
        <v>57137</v>
      </c>
      <c r="O55" s="532">
        <v>55910</v>
      </c>
      <c r="P55" s="533">
        <f t="shared" si="6"/>
        <v>0.436</v>
      </c>
      <c r="Q55" s="535">
        <v>145483</v>
      </c>
      <c r="R55" s="535">
        <v>143672</v>
      </c>
      <c r="S55" s="644">
        <f t="shared" si="8"/>
        <v>1.117</v>
      </c>
      <c r="U55" s="532"/>
    </row>
    <row r="56" spans="1:29" ht="15" customHeight="1">
      <c r="A56" s="847"/>
      <c r="B56" s="553"/>
      <c r="C56" s="517" t="s">
        <v>241</v>
      </c>
      <c r="D56" s="554"/>
      <c r="E56" s="532">
        <v>26428</v>
      </c>
      <c r="F56" s="532">
        <v>0</v>
      </c>
      <c r="G56" s="533">
        <f t="shared" si="7"/>
        <v>0</v>
      </c>
      <c r="H56" s="532">
        <v>69215</v>
      </c>
      <c r="I56" s="532">
        <v>0</v>
      </c>
      <c r="J56" s="533">
        <f>ROUND(I56/$I$44,5)*100</f>
        <v>0</v>
      </c>
      <c r="K56" s="532">
        <v>40000</v>
      </c>
      <c r="L56" s="532">
        <v>0</v>
      </c>
      <c r="M56" s="533">
        <f t="shared" si="5"/>
        <v>0</v>
      </c>
      <c r="N56" s="532">
        <v>12327</v>
      </c>
      <c r="O56" s="532">
        <v>0</v>
      </c>
      <c r="P56" s="533">
        <f t="shared" si="6"/>
        <v>0</v>
      </c>
      <c r="Q56" s="535">
        <v>35930</v>
      </c>
      <c r="R56" s="535">
        <v>0</v>
      </c>
      <c r="S56" s="644">
        <f t="shared" si="8"/>
        <v>0</v>
      </c>
      <c r="U56" s="532"/>
    </row>
    <row r="57" spans="1:29" ht="15" customHeight="1">
      <c r="A57" s="847"/>
      <c r="B57" s="553"/>
      <c r="C57" s="517" t="s">
        <v>268</v>
      </c>
      <c r="D57" s="554"/>
      <c r="E57" s="532">
        <v>0</v>
      </c>
      <c r="F57" s="532">
        <v>0</v>
      </c>
      <c r="G57" s="533">
        <f t="shared" si="7"/>
        <v>0</v>
      </c>
      <c r="H57" s="532">
        <v>0</v>
      </c>
      <c r="I57" s="532">
        <v>0</v>
      </c>
      <c r="J57" s="533">
        <f>ROUND(I57/$I$44,5)*100</f>
        <v>0</v>
      </c>
      <c r="K57" s="532">
        <v>0</v>
      </c>
      <c r="L57" s="532">
        <v>321380</v>
      </c>
      <c r="M57" s="533">
        <f>ROUND(L57/$L$44,5)*100</f>
        <v>2.5680000000000001</v>
      </c>
      <c r="N57" s="532">
        <v>197286</v>
      </c>
      <c r="O57" s="532">
        <v>185594</v>
      </c>
      <c r="P57" s="533">
        <f>ROUND(O57/$O$44,5)*100+0.1</f>
        <v>1.5489999999999999</v>
      </c>
      <c r="Q57" s="535">
        <v>0</v>
      </c>
      <c r="R57" s="535">
        <v>0</v>
      </c>
      <c r="S57" s="644">
        <f>ROUND(R57/$R$44,5)*100</f>
        <v>0</v>
      </c>
      <c r="U57" s="532"/>
    </row>
    <row r="58" spans="1:29" ht="5.25" customHeight="1">
      <c r="A58" s="847"/>
      <c r="B58" s="547"/>
      <c r="C58" s="561"/>
      <c r="D58" s="548"/>
      <c r="E58" s="549"/>
      <c r="F58" s="532"/>
      <c r="G58" s="533"/>
      <c r="H58" s="532"/>
      <c r="I58" s="532"/>
      <c r="J58" s="533"/>
      <c r="K58" s="532"/>
      <c r="L58" s="532"/>
      <c r="M58" s="533"/>
      <c r="N58" s="532"/>
      <c r="O58" s="532"/>
      <c r="P58" s="533"/>
      <c r="Q58" s="550"/>
      <c r="R58" s="550"/>
      <c r="S58" s="646"/>
      <c r="T58" s="520"/>
      <c r="U58" s="520"/>
      <c r="V58" s="520"/>
      <c r="W58" s="520"/>
      <c r="X58" s="520"/>
      <c r="Y58" s="520"/>
      <c r="Z58" s="520"/>
      <c r="AA58" s="520"/>
      <c r="AB58" s="520"/>
      <c r="AC58" s="520"/>
    </row>
    <row r="59" spans="1:29" ht="15" customHeight="1">
      <c r="A59" s="661" t="s">
        <v>269</v>
      </c>
      <c r="B59" s="562"/>
      <c r="C59" s="562"/>
      <c r="D59" s="563"/>
      <c r="E59" s="532">
        <v>0</v>
      </c>
      <c r="F59" s="532">
        <f>F29-F44</f>
        <v>390050</v>
      </c>
      <c r="G59" s="533">
        <v>0</v>
      </c>
      <c r="H59" s="532" t="s">
        <v>116</v>
      </c>
      <c r="I59" s="564">
        <f>I29-I44</f>
        <v>-321380</v>
      </c>
      <c r="J59" s="533" t="s">
        <v>116</v>
      </c>
      <c r="K59" s="532">
        <v>0</v>
      </c>
      <c r="L59" s="565">
        <f>L29-L44</f>
        <v>-185594</v>
      </c>
      <c r="M59" s="532">
        <v>0</v>
      </c>
      <c r="N59" s="532">
        <v>0</v>
      </c>
      <c r="O59" s="565">
        <f>O29-O44</f>
        <v>95068</v>
      </c>
      <c r="P59" s="532">
        <v>0</v>
      </c>
      <c r="Q59" s="535">
        <v>0</v>
      </c>
      <c r="R59" s="566">
        <f>R29-R44</f>
        <v>322416</v>
      </c>
      <c r="S59" s="645">
        <v>0</v>
      </c>
    </row>
    <row r="60" spans="1:29" ht="15" customHeight="1" thickBot="1">
      <c r="A60" s="662" t="s">
        <v>270</v>
      </c>
      <c r="B60" s="663"/>
      <c r="C60" s="663"/>
      <c r="D60" s="664"/>
      <c r="E60" s="665">
        <v>0</v>
      </c>
      <c r="F60" s="666">
        <v>75000</v>
      </c>
      <c r="G60" s="667">
        <v>0</v>
      </c>
      <c r="H60" s="666" t="s">
        <v>116</v>
      </c>
      <c r="I60" s="666">
        <v>0</v>
      </c>
      <c r="J60" s="667" t="s">
        <v>116</v>
      </c>
      <c r="K60" s="666">
        <v>0</v>
      </c>
      <c r="L60" s="666"/>
      <c r="M60" s="666">
        <v>0</v>
      </c>
      <c r="N60" s="666">
        <v>0</v>
      </c>
      <c r="O60" s="666">
        <v>0</v>
      </c>
      <c r="P60" s="666">
        <v>0</v>
      </c>
      <c r="Q60" s="668">
        <v>0</v>
      </c>
      <c r="R60" s="668">
        <v>0</v>
      </c>
      <c r="S60" s="669">
        <v>0</v>
      </c>
    </row>
    <row r="61" spans="1:29" ht="17.100000000000001" customHeight="1">
      <c r="S61" s="551" t="s">
        <v>271</v>
      </c>
    </row>
  </sheetData>
  <sheetProtection selectLockedCells="1" selectUnlockedCells="1"/>
  <mergeCells count="20">
    <mergeCell ref="A43:A58"/>
    <mergeCell ref="B44:D44"/>
    <mergeCell ref="N26:P26"/>
    <mergeCell ref="Q26:S26"/>
    <mergeCell ref="H26:J26"/>
    <mergeCell ref="K26:M26"/>
    <mergeCell ref="E26:G26"/>
    <mergeCell ref="A28:A42"/>
    <mergeCell ref="B29:D29"/>
    <mergeCell ref="A16:A20"/>
    <mergeCell ref="B16:D16"/>
    <mergeCell ref="A26:D27"/>
    <mergeCell ref="Q3:S3"/>
    <mergeCell ref="A5:A14"/>
    <mergeCell ref="B6:D6"/>
    <mergeCell ref="A3:D4"/>
    <mergeCell ref="E3:G3"/>
    <mergeCell ref="H3:J3"/>
    <mergeCell ref="K3:M3"/>
    <mergeCell ref="N3:P3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3" orientation="portrait" useFirstPageNumber="1" horizontalDpi="300" verticalDpi="300" r:id="rId1"/>
  <headerFooter alignWithMargins="0">
    <oddHeader>&amp;L&amp;"ＭＳ 明朝,標準"&amp;10財　政</oddHeader>
    <oddFooter>&amp;C&amp;"ＭＳ 明朝,標準"－&amp;P－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P61"/>
  <sheetViews>
    <sheetView view="pageBreakPreview" topLeftCell="A31" zoomScale="115" zoomScaleNormal="90" zoomScaleSheetLayoutView="115" workbookViewId="0">
      <pane xSplit="3" topLeftCell="F1" activePane="topRight" state="frozen"/>
      <selection activeCell="A13" sqref="A13"/>
      <selection pane="topRight" activeCell="K3" sqref="K3:M3"/>
    </sheetView>
  </sheetViews>
  <sheetFormatPr defaultRowHeight="17.100000000000001" customHeight="1"/>
  <cols>
    <col min="1" max="1" width="4" style="522" customWidth="1"/>
    <col min="2" max="2" width="1.25" style="522" customWidth="1"/>
    <col min="3" max="3" width="20.25" style="522" customWidth="1"/>
    <col min="4" max="4" width="1.25" style="522" customWidth="1"/>
    <col min="5" max="6" width="11.875" style="522" customWidth="1"/>
    <col min="7" max="7" width="6.875" style="522" customWidth="1"/>
    <col min="8" max="9" width="11.875" style="522" customWidth="1"/>
    <col min="10" max="10" width="6.875" style="522" customWidth="1"/>
    <col min="11" max="12" width="11.875" style="522" customWidth="1"/>
    <col min="13" max="13" width="6.875" style="522" customWidth="1"/>
    <col min="14" max="15" width="11.875" style="522" customWidth="1"/>
    <col min="16" max="16" width="6.875" style="522" customWidth="1"/>
    <col min="17" max="18" width="11.875" style="522" customWidth="1"/>
    <col min="19" max="19" width="6.875" style="522" customWidth="1"/>
    <col min="20" max="16384" width="9" style="522"/>
  </cols>
  <sheetData>
    <row r="1" spans="1:42" ht="5.0999999999999996" customHeight="1">
      <c r="A1" s="467"/>
      <c r="B1" s="467"/>
      <c r="C1" s="519"/>
      <c r="D1" s="519"/>
      <c r="E1" s="467"/>
      <c r="F1" s="519"/>
      <c r="G1" s="519"/>
      <c r="H1" s="519"/>
      <c r="I1" s="519"/>
      <c r="J1" s="519"/>
      <c r="K1" s="519"/>
      <c r="L1" s="519"/>
      <c r="M1" s="519"/>
      <c r="N1" s="520"/>
      <c r="O1" s="520"/>
      <c r="P1" s="521"/>
      <c r="Q1" s="520"/>
      <c r="R1" s="520"/>
      <c r="S1" s="521"/>
    </row>
    <row r="2" spans="1:42" ht="15" customHeight="1" thickBot="1">
      <c r="A2" s="465" t="s">
        <v>222</v>
      </c>
      <c r="B2" s="465"/>
      <c r="C2" s="523"/>
      <c r="D2" s="523"/>
      <c r="E2" s="465"/>
      <c r="F2" s="523"/>
      <c r="G2" s="523"/>
      <c r="H2" s="523"/>
      <c r="I2" s="523"/>
      <c r="J2" s="523"/>
      <c r="K2" s="523"/>
      <c r="L2" s="523"/>
      <c r="M2" s="523"/>
      <c r="P2" s="521"/>
      <c r="S2" s="521" t="s">
        <v>2</v>
      </c>
    </row>
    <row r="3" spans="1:42" ht="15.95" customHeight="1">
      <c r="A3" s="843" t="s">
        <v>223</v>
      </c>
      <c r="B3" s="844"/>
      <c r="C3" s="844"/>
      <c r="D3" s="844"/>
      <c r="E3" s="844" t="s">
        <v>224</v>
      </c>
      <c r="F3" s="844"/>
      <c r="G3" s="844"/>
      <c r="H3" s="844" t="s">
        <v>225</v>
      </c>
      <c r="I3" s="844"/>
      <c r="J3" s="844"/>
      <c r="K3" s="849" t="s">
        <v>226</v>
      </c>
      <c r="L3" s="848"/>
      <c r="M3" s="850"/>
      <c r="N3" s="849" t="s">
        <v>227</v>
      </c>
      <c r="O3" s="849"/>
      <c r="P3" s="849"/>
      <c r="Q3" s="718" t="s">
        <v>228</v>
      </c>
      <c r="R3" s="718"/>
      <c r="S3" s="719"/>
    </row>
    <row r="4" spans="1:42" ht="15.95" customHeight="1">
      <c r="A4" s="845"/>
      <c r="B4" s="846"/>
      <c r="C4" s="846"/>
      <c r="D4" s="846"/>
      <c r="E4" s="525" t="s">
        <v>42</v>
      </c>
      <c r="F4" s="525" t="s">
        <v>43</v>
      </c>
      <c r="G4" s="524" t="s">
        <v>45</v>
      </c>
      <c r="H4" s="525" t="s">
        <v>42</v>
      </c>
      <c r="I4" s="525" t="s">
        <v>43</v>
      </c>
      <c r="J4" s="524" t="s">
        <v>45</v>
      </c>
      <c r="K4" s="525" t="s">
        <v>42</v>
      </c>
      <c r="L4" s="525" t="s">
        <v>43</v>
      </c>
      <c r="M4" s="525" t="s">
        <v>45</v>
      </c>
      <c r="N4" s="525" t="s">
        <v>42</v>
      </c>
      <c r="O4" s="525" t="s">
        <v>43</v>
      </c>
      <c r="P4" s="525" t="s">
        <v>45</v>
      </c>
      <c r="Q4" s="526" t="s">
        <v>42</v>
      </c>
      <c r="R4" s="527" t="s">
        <v>43</v>
      </c>
      <c r="S4" s="642" t="s">
        <v>45</v>
      </c>
    </row>
    <row r="5" spans="1:42" ht="5.25" customHeight="1">
      <c r="A5" s="847" t="s">
        <v>229</v>
      </c>
      <c r="B5" s="528"/>
      <c r="C5" s="529"/>
      <c r="D5" s="530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31"/>
      <c r="R5" s="531"/>
      <c r="S5" s="643"/>
    </row>
    <row r="6" spans="1:42" ht="15" customHeight="1">
      <c r="A6" s="847"/>
      <c r="B6" s="842" t="s">
        <v>230</v>
      </c>
      <c r="C6" s="842"/>
      <c r="D6" s="842"/>
      <c r="E6" s="532">
        <v>2594864</v>
      </c>
      <c r="F6" s="532">
        <v>2546813</v>
      </c>
      <c r="G6" s="533">
        <v>100</v>
      </c>
      <c r="H6" s="532">
        <v>1927274</v>
      </c>
      <c r="I6" s="532">
        <v>1927450</v>
      </c>
      <c r="J6" s="533">
        <v>100</v>
      </c>
      <c r="K6" s="532">
        <f>SUM(K7:K13)</f>
        <v>2035900</v>
      </c>
      <c r="L6" s="532">
        <f>SUM(L7:L13)</f>
        <v>1924524</v>
      </c>
      <c r="M6" s="533">
        <v>100</v>
      </c>
      <c r="N6" s="532">
        <f>SUM(N7:N13)</f>
        <v>1947747</v>
      </c>
      <c r="O6" s="532">
        <f>SUM(O7:O13)</f>
        <v>1893222</v>
      </c>
      <c r="P6" s="534">
        <f>O6/$O$6*100</f>
        <v>100</v>
      </c>
      <c r="Q6" s="535">
        <f>SUM(Q7:Q13)</f>
        <v>2376148</v>
      </c>
      <c r="R6" s="535">
        <v>1981696</v>
      </c>
      <c r="S6" s="644">
        <f t="shared" ref="S6:S13" si="0">R6/$R$6*100</f>
        <v>100</v>
      </c>
    </row>
    <row r="7" spans="1:42" ht="15" customHeight="1">
      <c r="A7" s="847"/>
      <c r="B7" s="536"/>
      <c r="C7" s="517" t="s">
        <v>59</v>
      </c>
      <c r="D7" s="537"/>
      <c r="E7" s="532">
        <v>910850</v>
      </c>
      <c r="F7" s="532">
        <v>934140</v>
      </c>
      <c r="G7" s="533">
        <v>36.700000000000003</v>
      </c>
      <c r="H7" s="532">
        <v>949466</v>
      </c>
      <c r="I7" s="532">
        <v>950215</v>
      </c>
      <c r="J7" s="533">
        <v>49.3</v>
      </c>
      <c r="K7" s="532">
        <v>1010160</v>
      </c>
      <c r="L7" s="532">
        <v>1022408</v>
      </c>
      <c r="M7" s="533">
        <f>L7/$L$6*100</f>
        <v>53.125240319164632</v>
      </c>
      <c r="N7" s="532">
        <v>1013409</v>
      </c>
      <c r="O7" s="532">
        <v>1030218</v>
      </c>
      <c r="P7" s="534">
        <f>O7/$O$6*100</f>
        <v>54.416122356490682</v>
      </c>
      <c r="Q7" s="535">
        <v>1023467</v>
      </c>
      <c r="R7" s="535">
        <v>1021782</v>
      </c>
      <c r="S7" s="644">
        <f t="shared" si="0"/>
        <v>51.560986145200886</v>
      </c>
    </row>
    <row r="8" spans="1:42" ht="15" customHeight="1">
      <c r="A8" s="847"/>
      <c r="B8" s="536"/>
      <c r="C8" s="517" t="s">
        <v>231</v>
      </c>
      <c r="D8" s="537"/>
      <c r="E8" s="532">
        <v>127860</v>
      </c>
      <c r="F8" s="532">
        <v>109023</v>
      </c>
      <c r="G8" s="533">
        <v>4.3</v>
      </c>
      <c r="H8" s="532">
        <v>159837</v>
      </c>
      <c r="I8" s="532">
        <v>159837</v>
      </c>
      <c r="J8" s="533">
        <v>8.3000000000000007</v>
      </c>
      <c r="K8" s="532">
        <v>236400</v>
      </c>
      <c r="L8" s="532">
        <v>162596</v>
      </c>
      <c r="M8" s="533">
        <f>L8/$L$6*100</f>
        <v>8.4486345714576689</v>
      </c>
      <c r="N8" s="532">
        <v>175803</v>
      </c>
      <c r="O8" s="532">
        <v>142458</v>
      </c>
      <c r="P8" s="534">
        <f>O8/$O$6*100</f>
        <v>7.5246326104387125</v>
      </c>
      <c r="Q8" s="535">
        <v>441285</v>
      </c>
      <c r="R8" s="535">
        <v>216932</v>
      </c>
      <c r="S8" s="644">
        <f t="shared" si="0"/>
        <v>10.946784976101279</v>
      </c>
    </row>
    <row r="9" spans="1:42" ht="15" customHeight="1">
      <c r="A9" s="847"/>
      <c r="B9" s="536"/>
      <c r="C9" s="517" t="s">
        <v>61</v>
      </c>
      <c r="D9" s="537"/>
      <c r="E9" s="532">
        <v>0</v>
      </c>
      <c r="F9" s="532">
        <v>0</v>
      </c>
      <c r="G9" s="533">
        <v>0</v>
      </c>
      <c r="H9" s="532">
        <v>0</v>
      </c>
      <c r="I9" s="532">
        <v>0</v>
      </c>
      <c r="J9" s="533">
        <v>0</v>
      </c>
      <c r="K9" s="532">
        <v>0</v>
      </c>
      <c r="L9" s="532">
        <v>0</v>
      </c>
      <c r="M9" s="533">
        <v>0</v>
      </c>
      <c r="N9" s="532">
        <v>0</v>
      </c>
      <c r="O9" s="532">
        <v>0</v>
      </c>
      <c r="P9" s="532">
        <v>0</v>
      </c>
      <c r="Q9" s="535">
        <v>0</v>
      </c>
      <c r="R9" s="535">
        <v>0</v>
      </c>
      <c r="S9" s="645">
        <v>0</v>
      </c>
    </row>
    <row r="10" spans="1:42" ht="15" customHeight="1">
      <c r="A10" s="847"/>
      <c r="B10" s="536"/>
      <c r="C10" s="517" t="s">
        <v>232</v>
      </c>
      <c r="D10" s="537"/>
      <c r="E10" s="532">
        <v>561742</v>
      </c>
      <c r="F10" s="532">
        <v>561742</v>
      </c>
      <c r="G10" s="533">
        <v>22.1</v>
      </c>
      <c r="H10" s="532">
        <v>409112</v>
      </c>
      <c r="I10" s="532">
        <v>409112</v>
      </c>
      <c r="J10" s="533">
        <v>21.2</v>
      </c>
      <c r="K10" s="532">
        <v>411473</v>
      </c>
      <c r="L10" s="532">
        <v>411473</v>
      </c>
      <c r="M10" s="533">
        <f>L10/$L$6*100</f>
        <v>21.380507595644431</v>
      </c>
      <c r="N10" s="532">
        <v>417306</v>
      </c>
      <c r="O10" s="532">
        <v>417306</v>
      </c>
      <c r="P10" s="534">
        <f>O10/$O$6*100</f>
        <v>22.042105997077996</v>
      </c>
      <c r="Q10" s="535">
        <v>385441</v>
      </c>
      <c r="R10" s="535">
        <v>385441</v>
      </c>
      <c r="S10" s="644">
        <f t="shared" si="0"/>
        <v>19.450056920940447</v>
      </c>
    </row>
    <row r="11" spans="1:42" ht="15" customHeight="1">
      <c r="A11" s="847"/>
      <c r="B11" s="536"/>
      <c r="C11" s="517" t="s">
        <v>233</v>
      </c>
      <c r="D11" s="537"/>
      <c r="E11" s="532">
        <v>64394</v>
      </c>
      <c r="F11" s="532">
        <v>64394</v>
      </c>
      <c r="G11" s="533">
        <v>2.5</v>
      </c>
      <c r="H11" s="532">
        <v>75842</v>
      </c>
      <c r="I11" s="532">
        <v>75842</v>
      </c>
      <c r="J11" s="533">
        <v>3.9</v>
      </c>
      <c r="K11" s="532">
        <v>42554</v>
      </c>
      <c r="L11" s="532">
        <v>42554</v>
      </c>
      <c r="M11" s="533">
        <f>L11/$L$6*100</f>
        <v>2.2111441582438047</v>
      </c>
      <c r="N11" s="532">
        <v>38715</v>
      </c>
      <c r="O11" s="532">
        <v>38715</v>
      </c>
      <c r="P11" s="534">
        <f>O11/$O$6*100</f>
        <v>2.0449265854717513</v>
      </c>
      <c r="Q11" s="535">
        <v>47648</v>
      </c>
      <c r="R11" s="535">
        <v>47648</v>
      </c>
      <c r="S11" s="644">
        <f t="shared" si="0"/>
        <v>2.404405115618137</v>
      </c>
    </row>
    <row r="12" spans="1:42" ht="15" customHeight="1">
      <c r="A12" s="847"/>
      <c r="B12" s="536"/>
      <c r="C12" s="517" t="s">
        <v>234</v>
      </c>
      <c r="D12" s="537"/>
      <c r="E12" s="532">
        <v>85518</v>
      </c>
      <c r="F12" s="532">
        <v>46314</v>
      </c>
      <c r="G12" s="533">
        <v>1.8</v>
      </c>
      <c r="H12" s="532">
        <v>62017</v>
      </c>
      <c r="I12" s="532">
        <v>65544</v>
      </c>
      <c r="J12" s="533">
        <v>3.4</v>
      </c>
      <c r="K12" s="532">
        <v>513</v>
      </c>
      <c r="L12" s="532">
        <v>6893</v>
      </c>
      <c r="M12" s="533">
        <f>L12/$L$6*100</f>
        <v>0.35816648688195107</v>
      </c>
      <c r="N12" s="532">
        <v>4214</v>
      </c>
      <c r="O12" s="532">
        <v>8325</v>
      </c>
      <c r="P12" s="534">
        <f>O12/$O$6*100</f>
        <v>0.43972656138582794</v>
      </c>
      <c r="Q12" s="535">
        <v>32607</v>
      </c>
      <c r="R12" s="535">
        <v>25891</v>
      </c>
      <c r="S12" s="644">
        <f>R12/$R$6*100</f>
        <v>1.3065071534685442</v>
      </c>
    </row>
    <row r="13" spans="1:42" ht="15" customHeight="1">
      <c r="A13" s="847"/>
      <c r="B13" s="536"/>
      <c r="C13" s="517" t="s">
        <v>235</v>
      </c>
      <c r="D13" s="537"/>
      <c r="E13" s="532">
        <v>844500</v>
      </c>
      <c r="F13" s="532">
        <v>831200</v>
      </c>
      <c r="G13" s="533">
        <v>32.6</v>
      </c>
      <c r="H13" s="532">
        <v>271000</v>
      </c>
      <c r="I13" s="532">
        <v>266900</v>
      </c>
      <c r="J13" s="533">
        <v>13.8</v>
      </c>
      <c r="K13" s="532">
        <v>334800</v>
      </c>
      <c r="L13" s="532">
        <v>278600</v>
      </c>
      <c r="M13" s="533">
        <f>L13/$L$6*100</f>
        <v>14.47630686860751</v>
      </c>
      <c r="N13" s="532">
        <v>298300</v>
      </c>
      <c r="O13" s="532">
        <v>256200</v>
      </c>
      <c r="P13" s="534">
        <f>O13/$O$6*100</f>
        <v>13.53248588913503</v>
      </c>
      <c r="Q13" s="535">
        <v>445700</v>
      </c>
      <c r="R13" s="535">
        <v>284000</v>
      </c>
      <c r="S13" s="644">
        <f t="shared" si="0"/>
        <v>14.33115876501744</v>
      </c>
    </row>
    <row r="14" spans="1:42" ht="3.75" customHeight="1">
      <c r="A14" s="847"/>
      <c r="B14" s="538"/>
      <c r="C14" s="539"/>
      <c r="D14" s="540"/>
      <c r="E14" s="532"/>
      <c r="F14" s="532"/>
      <c r="G14" s="533"/>
      <c r="H14" s="532"/>
      <c r="I14" s="532"/>
      <c r="J14" s="533"/>
      <c r="K14" s="532"/>
      <c r="L14" s="532"/>
      <c r="M14" s="533"/>
      <c r="N14" s="532"/>
      <c r="O14" s="532"/>
      <c r="P14" s="520"/>
      <c r="Q14" s="535"/>
      <c r="R14" s="535"/>
      <c r="S14" s="646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  <c r="AJ14" s="520"/>
      <c r="AK14" s="520"/>
      <c r="AL14" s="520"/>
      <c r="AM14" s="520"/>
      <c r="AN14" s="520"/>
      <c r="AO14" s="520"/>
      <c r="AP14" s="520"/>
    </row>
    <row r="15" spans="1:42" ht="3.75" customHeight="1">
      <c r="A15" s="647"/>
      <c r="B15" s="541"/>
      <c r="C15" s="542"/>
      <c r="D15" s="543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20"/>
      <c r="Q15" s="545"/>
      <c r="R15" s="545"/>
      <c r="S15" s="646"/>
    </row>
    <row r="16" spans="1:42" ht="15" customHeight="1">
      <c r="A16" s="841" t="s">
        <v>236</v>
      </c>
      <c r="B16" s="842" t="s">
        <v>237</v>
      </c>
      <c r="C16" s="842"/>
      <c r="D16" s="842"/>
      <c r="E16" s="532">
        <v>2594864</v>
      </c>
      <c r="F16" s="532">
        <v>2470971</v>
      </c>
      <c r="G16" s="533">
        <v>100</v>
      </c>
      <c r="H16" s="532">
        <v>1927274</v>
      </c>
      <c r="I16" s="532">
        <v>1884896</v>
      </c>
      <c r="J16" s="533">
        <v>100</v>
      </c>
      <c r="K16" s="532">
        <f>SUM(K17:K20)</f>
        <v>2035900</v>
      </c>
      <c r="L16" s="532">
        <f>SUM(L17:L20)</f>
        <v>1885809</v>
      </c>
      <c r="M16" s="533">
        <v>100</v>
      </c>
      <c r="N16" s="532">
        <f>SUM(N17:N20)</f>
        <v>1947748</v>
      </c>
      <c r="O16" s="532">
        <f>SUM(O17:O20)</f>
        <v>1845574</v>
      </c>
      <c r="P16" s="534">
        <f>O16/$O$16*100</f>
        <v>100</v>
      </c>
      <c r="Q16" s="535">
        <f>SUM(Q17:Q20)</f>
        <v>2376149</v>
      </c>
      <c r="R16" s="535">
        <f>SUM(R17:R20)</f>
        <v>1957571</v>
      </c>
      <c r="S16" s="644">
        <f>R16/$R$16*100</f>
        <v>100</v>
      </c>
    </row>
    <row r="17" spans="1:36" ht="15" customHeight="1">
      <c r="A17" s="841"/>
      <c r="B17" s="546"/>
      <c r="C17" s="517" t="s">
        <v>238</v>
      </c>
      <c r="D17" s="537"/>
      <c r="E17" s="532">
        <v>1323746</v>
      </c>
      <c r="F17" s="532">
        <v>1213091</v>
      </c>
      <c r="G17" s="533">
        <v>49.1</v>
      </c>
      <c r="H17" s="532">
        <v>1387946</v>
      </c>
      <c r="I17" s="532">
        <v>1359627</v>
      </c>
      <c r="J17" s="533">
        <v>72.099999999999994</v>
      </c>
      <c r="K17" s="532">
        <v>1456345</v>
      </c>
      <c r="L17" s="532">
        <v>1320223</v>
      </c>
      <c r="M17" s="533">
        <f>L17/$L$16*100</f>
        <v>70.008309431124786</v>
      </c>
      <c r="N17" s="532">
        <v>1385363</v>
      </c>
      <c r="O17" s="532">
        <v>1296869</v>
      </c>
      <c r="P17" s="534">
        <f>O17/$O$16*100</f>
        <v>70.269141199431715</v>
      </c>
      <c r="Q17" s="535">
        <v>1831375</v>
      </c>
      <c r="R17" s="535">
        <v>1422155</v>
      </c>
      <c r="S17" s="644">
        <f>R17/$R$16*100</f>
        <v>72.648961391438675</v>
      </c>
    </row>
    <row r="18" spans="1:36" ht="15" customHeight="1">
      <c r="A18" s="841"/>
      <c r="B18" s="546"/>
      <c r="C18" s="517" t="s">
        <v>239</v>
      </c>
      <c r="D18" s="537"/>
      <c r="E18" s="532">
        <v>1258909</v>
      </c>
      <c r="F18" s="532">
        <v>1257880</v>
      </c>
      <c r="G18" s="533">
        <v>50.9</v>
      </c>
      <c r="H18" s="532">
        <v>525270</v>
      </c>
      <c r="I18" s="532">
        <v>525269</v>
      </c>
      <c r="J18" s="533">
        <v>27.9</v>
      </c>
      <c r="K18" s="532">
        <v>566043</v>
      </c>
      <c r="L18" s="532">
        <v>565586</v>
      </c>
      <c r="M18" s="533">
        <f>L18/$L$16*100</f>
        <v>29.991690568875214</v>
      </c>
      <c r="N18" s="532">
        <v>552185</v>
      </c>
      <c r="O18" s="532">
        <v>548705</v>
      </c>
      <c r="P18" s="534">
        <f>O18/$O$16*100</f>
        <v>29.730858800568278</v>
      </c>
      <c r="Q18" s="535">
        <v>536199</v>
      </c>
      <c r="R18" s="535">
        <v>535416</v>
      </c>
      <c r="S18" s="644">
        <f>R18/$R$16*100</f>
        <v>27.351038608561325</v>
      </c>
    </row>
    <row r="19" spans="1:36" ht="15" customHeight="1">
      <c r="A19" s="841"/>
      <c r="B19" s="546"/>
      <c r="C19" s="517" t="s">
        <v>240</v>
      </c>
      <c r="D19" s="537"/>
      <c r="E19" s="532">
        <v>0</v>
      </c>
      <c r="F19" s="532">
        <v>0</v>
      </c>
      <c r="G19" s="533">
        <v>0</v>
      </c>
      <c r="H19" s="532">
        <v>0</v>
      </c>
      <c r="I19" s="532">
        <v>0</v>
      </c>
      <c r="J19" s="533">
        <v>0</v>
      </c>
      <c r="K19" s="532">
        <v>0</v>
      </c>
      <c r="L19" s="532">
        <v>0</v>
      </c>
      <c r="M19" s="533">
        <v>0</v>
      </c>
      <c r="N19" s="532">
        <v>0</v>
      </c>
      <c r="O19" s="532">
        <v>0</v>
      </c>
      <c r="P19" s="532">
        <v>0</v>
      </c>
      <c r="Q19" s="535">
        <v>0</v>
      </c>
      <c r="R19" s="535">
        <v>0</v>
      </c>
      <c r="S19" s="645">
        <v>0</v>
      </c>
    </row>
    <row r="20" spans="1:36" ht="15" customHeight="1">
      <c r="A20" s="841"/>
      <c r="B20" s="546"/>
      <c r="C20" s="517" t="s">
        <v>241</v>
      </c>
      <c r="D20" s="537"/>
      <c r="E20" s="532">
        <v>12209</v>
      </c>
      <c r="F20" s="532">
        <v>0</v>
      </c>
      <c r="G20" s="533">
        <v>0</v>
      </c>
      <c r="H20" s="532">
        <v>14058</v>
      </c>
      <c r="I20" s="532">
        <v>0</v>
      </c>
      <c r="J20" s="533">
        <v>0</v>
      </c>
      <c r="K20" s="532">
        <v>13512</v>
      </c>
      <c r="L20" s="532">
        <v>0</v>
      </c>
      <c r="M20" s="533">
        <v>0</v>
      </c>
      <c r="N20" s="532">
        <v>10200</v>
      </c>
      <c r="O20" s="532">
        <v>0</v>
      </c>
      <c r="P20" s="532">
        <v>0</v>
      </c>
      <c r="Q20" s="535">
        <v>8575</v>
      </c>
      <c r="R20" s="535">
        <v>0</v>
      </c>
      <c r="S20" s="645">
        <v>0</v>
      </c>
    </row>
    <row r="21" spans="1:36" ht="5.25" customHeight="1">
      <c r="A21" s="648"/>
      <c r="B21" s="547"/>
      <c r="C21" s="539"/>
      <c r="D21" s="548"/>
      <c r="E21" s="549"/>
      <c r="F21" s="532"/>
      <c r="G21" s="533"/>
      <c r="H21" s="532"/>
      <c r="I21" s="532"/>
      <c r="J21" s="533"/>
      <c r="K21" s="532"/>
      <c r="L21" s="532"/>
      <c r="M21" s="533"/>
      <c r="N21" s="532"/>
      <c r="O21" s="532"/>
      <c r="P21" s="533"/>
      <c r="Q21" s="550"/>
      <c r="R21" s="550"/>
      <c r="S21" s="646"/>
      <c r="T21" s="520"/>
      <c r="U21" s="520"/>
      <c r="V21" s="520"/>
      <c r="W21" s="520"/>
      <c r="X21" s="520"/>
      <c r="Y21" s="520"/>
      <c r="Z21" s="520"/>
      <c r="AA21" s="520"/>
      <c r="AB21" s="520"/>
      <c r="AC21" s="520"/>
      <c r="AD21" s="520"/>
      <c r="AE21" s="520"/>
      <c r="AF21" s="520"/>
      <c r="AG21" s="520"/>
      <c r="AH21" s="520"/>
      <c r="AI21" s="520"/>
      <c r="AJ21" s="520"/>
    </row>
    <row r="22" spans="1:36" ht="15" customHeight="1" thickBot="1">
      <c r="A22" s="649"/>
      <c r="B22" s="650"/>
      <c r="C22" s="651" t="s">
        <v>242</v>
      </c>
      <c r="D22" s="652"/>
      <c r="E22" s="653"/>
      <c r="F22" s="654">
        <f>F6-F16</f>
        <v>75842</v>
      </c>
      <c r="G22" s="655" t="s">
        <v>243</v>
      </c>
      <c r="H22" s="653"/>
      <c r="I22" s="654">
        <f>I6-I16</f>
        <v>42554</v>
      </c>
      <c r="J22" s="655" t="s">
        <v>243</v>
      </c>
      <c r="K22" s="653"/>
      <c r="L22" s="654">
        <f>L6-L16</f>
        <v>38715</v>
      </c>
      <c r="M22" s="655" t="s">
        <v>243</v>
      </c>
      <c r="N22" s="653"/>
      <c r="O22" s="654">
        <f>O6-O16</f>
        <v>47648</v>
      </c>
      <c r="P22" s="655" t="s">
        <v>243</v>
      </c>
      <c r="Q22" s="656"/>
      <c r="R22" s="657">
        <f>R6-R16</f>
        <v>24125</v>
      </c>
      <c r="S22" s="658" t="s">
        <v>243</v>
      </c>
    </row>
    <row r="23" spans="1:36" ht="15" customHeight="1">
      <c r="A23" s="465" t="s">
        <v>244</v>
      </c>
      <c r="B23" s="465"/>
      <c r="C23" s="523"/>
      <c r="D23" s="523"/>
      <c r="E23" s="523"/>
      <c r="F23" s="523"/>
      <c r="G23" s="523"/>
      <c r="H23" s="523"/>
      <c r="I23" s="523"/>
      <c r="J23" s="523"/>
      <c r="K23" s="523"/>
      <c r="M23" s="523"/>
      <c r="P23" s="551"/>
      <c r="S23" s="551" t="s">
        <v>245</v>
      </c>
    </row>
    <row r="24" spans="1:36" ht="15" customHeight="1">
      <c r="A24" s="465" t="s">
        <v>246</v>
      </c>
      <c r="B24" s="465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</row>
    <row r="25" spans="1:36" ht="15" customHeight="1" thickBot="1">
      <c r="A25" s="465" t="s">
        <v>247</v>
      </c>
      <c r="B25" s="465"/>
      <c r="C25" s="523"/>
      <c r="D25" s="523"/>
      <c r="E25" s="465"/>
      <c r="F25" s="523"/>
      <c r="G25" s="523"/>
      <c r="H25" s="523"/>
      <c r="I25" s="523"/>
      <c r="J25" s="523"/>
      <c r="K25" s="523"/>
      <c r="L25" s="523"/>
      <c r="M25" s="523"/>
      <c r="P25" s="521"/>
      <c r="S25" s="521" t="s">
        <v>2</v>
      </c>
    </row>
    <row r="26" spans="1:36" ht="15.95" customHeight="1">
      <c r="A26" s="843" t="s">
        <v>223</v>
      </c>
      <c r="B26" s="844"/>
      <c r="C26" s="844"/>
      <c r="D26" s="844"/>
      <c r="E26" s="844" t="s">
        <v>224</v>
      </c>
      <c r="F26" s="844"/>
      <c r="G26" s="844"/>
      <c r="H26" s="844" t="s">
        <v>225</v>
      </c>
      <c r="I26" s="844"/>
      <c r="J26" s="844"/>
      <c r="K26" s="844" t="s">
        <v>273</v>
      </c>
      <c r="L26" s="844"/>
      <c r="M26" s="844"/>
      <c r="N26" s="848" t="s">
        <v>227</v>
      </c>
      <c r="O26" s="848"/>
      <c r="P26" s="848"/>
      <c r="Q26" s="718" t="s">
        <v>228</v>
      </c>
      <c r="R26" s="718"/>
      <c r="S26" s="719"/>
    </row>
    <row r="27" spans="1:36" ht="15.95" customHeight="1">
      <c r="A27" s="845"/>
      <c r="B27" s="846"/>
      <c r="C27" s="846"/>
      <c r="D27" s="846"/>
      <c r="E27" s="525" t="s">
        <v>42</v>
      </c>
      <c r="F27" s="525" t="s">
        <v>43</v>
      </c>
      <c r="G27" s="524" t="s">
        <v>45</v>
      </c>
      <c r="H27" s="525" t="s">
        <v>42</v>
      </c>
      <c r="I27" s="525" t="s">
        <v>43</v>
      </c>
      <c r="J27" s="524" t="s">
        <v>45</v>
      </c>
      <c r="K27" s="525" t="s">
        <v>42</v>
      </c>
      <c r="L27" s="525" t="s">
        <v>43</v>
      </c>
      <c r="M27" s="525" t="s">
        <v>45</v>
      </c>
      <c r="N27" s="525" t="s">
        <v>42</v>
      </c>
      <c r="O27" s="525" t="s">
        <v>43</v>
      </c>
      <c r="P27" s="525" t="s">
        <v>45</v>
      </c>
      <c r="Q27" s="527" t="s">
        <v>42</v>
      </c>
      <c r="R27" s="527" t="s">
        <v>43</v>
      </c>
      <c r="S27" s="642" t="s">
        <v>45</v>
      </c>
    </row>
    <row r="28" spans="1:36" ht="5.25" customHeight="1">
      <c r="A28" s="847" t="s">
        <v>248</v>
      </c>
      <c r="B28" s="528"/>
      <c r="C28" s="529"/>
      <c r="D28" s="530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31"/>
      <c r="R28" s="531"/>
      <c r="S28" s="643"/>
    </row>
    <row r="29" spans="1:36" ht="15" customHeight="1">
      <c r="A29" s="847"/>
      <c r="B29" s="842" t="s">
        <v>249</v>
      </c>
      <c r="C29" s="842"/>
      <c r="D29" s="842"/>
      <c r="E29" s="532">
        <v>13033452</v>
      </c>
      <c r="F29" s="532">
        <v>13101226</v>
      </c>
      <c r="G29" s="552">
        <v>100</v>
      </c>
      <c r="H29" s="532">
        <f>SUM(H30:H41)</f>
        <v>12480936</v>
      </c>
      <c r="I29" s="532">
        <f>SUM(I30:I41)</f>
        <v>11689364</v>
      </c>
      <c r="J29" s="552">
        <v>100</v>
      </c>
      <c r="K29" s="532">
        <f>SUM(K30:K41)</f>
        <v>11949150</v>
      </c>
      <c r="L29" s="532">
        <f>SUM(L30:L41)</f>
        <v>12329413</v>
      </c>
      <c r="M29" s="552">
        <v>100</v>
      </c>
      <c r="N29" s="532">
        <f>SUM(N30:N41)</f>
        <v>13215907</v>
      </c>
      <c r="O29" s="532">
        <f>SUM(O30:O41)</f>
        <v>12906569</v>
      </c>
      <c r="P29" s="552">
        <v>100</v>
      </c>
      <c r="Q29" s="535">
        <f>SUM(Q30:Q41)</f>
        <v>13622123</v>
      </c>
      <c r="R29" s="535">
        <f>SUM(R30:R41)</f>
        <v>13187572</v>
      </c>
      <c r="S29" s="644">
        <f>ROUND(R29/$R$29,5)*100</f>
        <v>100</v>
      </c>
    </row>
    <row r="30" spans="1:36" ht="15" customHeight="1">
      <c r="A30" s="847"/>
      <c r="B30" s="553"/>
      <c r="C30" s="517" t="s">
        <v>250</v>
      </c>
      <c r="D30" s="554"/>
      <c r="E30" s="532">
        <v>2484914</v>
      </c>
      <c r="F30" s="532">
        <v>2552976</v>
      </c>
      <c r="G30" s="533">
        <v>19.5</v>
      </c>
      <c r="H30" s="555">
        <v>2287970</v>
      </c>
      <c r="I30" s="532">
        <v>2206972</v>
      </c>
      <c r="J30" s="533">
        <f>ROUND(I30/$I$29,5)*100</f>
        <v>18.88</v>
      </c>
      <c r="K30" s="555">
        <v>2270063</v>
      </c>
      <c r="L30" s="532">
        <v>2154720</v>
      </c>
      <c r="M30" s="533">
        <f>ROUND(L30/$L$29,5)*100</f>
        <v>17.475999999999999</v>
      </c>
      <c r="N30" s="555">
        <v>2341885</v>
      </c>
      <c r="O30" s="532">
        <v>2232614</v>
      </c>
      <c r="P30" s="533">
        <f t="shared" ref="P30:P35" si="1">ROUND(O30/$O$29,5)*100</f>
        <v>17.297999999999998</v>
      </c>
      <c r="Q30" s="556">
        <v>2226378</v>
      </c>
      <c r="R30" s="535">
        <v>2262282</v>
      </c>
      <c r="S30" s="644">
        <f>ROUND(R30/$R$29,5)*100</f>
        <v>17.155000000000001</v>
      </c>
    </row>
    <row r="31" spans="1:36" ht="15" customHeight="1">
      <c r="A31" s="847"/>
      <c r="B31" s="553"/>
      <c r="C31" s="517" t="s">
        <v>59</v>
      </c>
      <c r="D31" s="554"/>
      <c r="E31" s="532">
        <v>4131</v>
      </c>
      <c r="F31" s="532">
        <v>4191</v>
      </c>
      <c r="G31" s="533" t="s">
        <v>116</v>
      </c>
      <c r="H31" s="555">
        <v>3660</v>
      </c>
      <c r="I31" s="532">
        <v>4069</v>
      </c>
      <c r="J31" s="533">
        <f>ROUND(I31/$I$29,5)*100</f>
        <v>3.4999999999999996E-2</v>
      </c>
      <c r="K31" s="555">
        <v>3660</v>
      </c>
      <c r="L31" s="532">
        <v>4058</v>
      </c>
      <c r="M31" s="533">
        <f>ROUND(L31/$L$29,5)*100</f>
        <v>3.3000000000000002E-2</v>
      </c>
      <c r="N31" s="555">
        <v>3660</v>
      </c>
      <c r="O31" s="532">
        <v>3961</v>
      </c>
      <c r="P31" s="533">
        <f t="shared" si="1"/>
        <v>3.1E-2</v>
      </c>
      <c r="Q31" s="556">
        <v>4102</v>
      </c>
      <c r="R31" s="535">
        <v>4128</v>
      </c>
      <c r="S31" s="659">
        <f>ROUND(R31/$R$29,5)*100</f>
        <v>3.1E-2</v>
      </c>
    </row>
    <row r="32" spans="1:36" ht="15" customHeight="1">
      <c r="A32" s="847"/>
      <c r="B32" s="553"/>
      <c r="C32" s="517" t="s">
        <v>231</v>
      </c>
      <c r="D32" s="554"/>
      <c r="E32" s="532">
        <v>4846663</v>
      </c>
      <c r="F32" s="532">
        <v>4851158</v>
      </c>
      <c r="G32" s="533">
        <v>37</v>
      </c>
      <c r="H32" s="555">
        <v>4992809</v>
      </c>
      <c r="I32" s="532">
        <v>4501394</v>
      </c>
      <c r="J32" s="533">
        <f>ROUND(I32/$I$29,5)*100</f>
        <v>38.507999999999996</v>
      </c>
      <c r="K32" s="555">
        <v>4950070</v>
      </c>
      <c r="L32" s="532">
        <v>4779216</v>
      </c>
      <c r="M32" s="533">
        <f>ROUND(L32/$L$29,5)*100</f>
        <v>38.762999999999998</v>
      </c>
      <c r="N32" s="555">
        <v>5032410</v>
      </c>
      <c r="O32" s="532">
        <v>5077369</v>
      </c>
      <c r="P32" s="533">
        <f t="shared" si="1"/>
        <v>39.338999999999999</v>
      </c>
      <c r="Q32" s="556">
        <v>5154592</v>
      </c>
      <c r="R32" s="535">
        <v>5057743</v>
      </c>
      <c r="S32" s="644">
        <f t="shared" ref="S32:S39" si="2">ROUND(R32/$R$29,5)*100</f>
        <v>38.352000000000004</v>
      </c>
    </row>
    <row r="33" spans="1:24" ht="15" customHeight="1">
      <c r="A33" s="847"/>
      <c r="B33" s="553"/>
      <c r="C33" s="517" t="s">
        <v>251</v>
      </c>
      <c r="D33" s="554"/>
      <c r="E33" s="532">
        <v>1389851</v>
      </c>
      <c r="F33" s="532">
        <v>1358313</v>
      </c>
      <c r="G33" s="533">
        <v>10.4</v>
      </c>
      <c r="H33" s="555">
        <v>431702</v>
      </c>
      <c r="I33" s="532">
        <v>460570</v>
      </c>
      <c r="J33" s="533">
        <f>ROUND(I33/$I$29,5)*100+0.1</f>
        <v>4.04</v>
      </c>
      <c r="K33" s="555">
        <v>219393</v>
      </c>
      <c r="L33" s="532">
        <v>349034</v>
      </c>
      <c r="M33" s="533">
        <f>ROUND(L33/$L$29,5)*100+0.1</f>
        <v>2.931</v>
      </c>
      <c r="N33" s="555">
        <v>150191</v>
      </c>
      <c r="O33" s="532">
        <v>233923</v>
      </c>
      <c r="P33" s="533">
        <f t="shared" si="1"/>
        <v>1.8120000000000001</v>
      </c>
      <c r="Q33" s="556">
        <v>391836</v>
      </c>
      <c r="R33" s="535">
        <v>423265</v>
      </c>
      <c r="S33" s="644">
        <f t="shared" si="2"/>
        <v>3.2099999999999995</v>
      </c>
    </row>
    <row r="34" spans="1:24" ht="15" customHeight="1">
      <c r="A34" s="847"/>
      <c r="B34" s="553"/>
      <c r="C34" s="517" t="s">
        <v>252</v>
      </c>
      <c r="D34" s="554"/>
      <c r="E34" s="532"/>
      <c r="F34" s="532"/>
      <c r="G34" s="533"/>
      <c r="H34" s="555">
        <v>943276</v>
      </c>
      <c r="I34" s="532">
        <v>748126</v>
      </c>
      <c r="J34" s="533">
        <f t="shared" ref="J34:J41" si="3">ROUND(I34/$I$29,5)*100</f>
        <v>6.4</v>
      </c>
      <c r="K34" s="555">
        <v>819555</v>
      </c>
      <c r="L34" s="532">
        <v>719868</v>
      </c>
      <c r="M34" s="533">
        <f>ROUND(L34/$L$29,5)*100</f>
        <v>5.8389999999999995</v>
      </c>
      <c r="N34" s="555">
        <v>772093</v>
      </c>
      <c r="O34" s="532">
        <v>774965</v>
      </c>
      <c r="P34" s="533">
        <f t="shared" si="1"/>
        <v>6.0040000000000004</v>
      </c>
      <c r="Q34" s="556">
        <v>956576</v>
      </c>
      <c r="R34" s="535">
        <v>956577</v>
      </c>
      <c r="S34" s="644">
        <f t="shared" si="2"/>
        <v>7.2539999999999996</v>
      </c>
    </row>
    <row r="35" spans="1:24" ht="15" customHeight="1">
      <c r="A35" s="847"/>
      <c r="B35" s="553"/>
      <c r="C35" s="517" t="s">
        <v>61</v>
      </c>
      <c r="D35" s="554"/>
      <c r="E35" s="532">
        <v>650459</v>
      </c>
      <c r="F35" s="532">
        <v>607158</v>
      </c>
      <c r="G35" s="533">
        <v>4.5999999999999996</v>
      </c>
      <c r="H35" s="555">
        <v>664569</v>
      </c>
      <c r="I35" s="532">
        <v>585490</v>
      </c>
      <c r="J35" s="533">
        <f t="shared" si="3"/>
        <v>5.0090000000000003</v>
      </c>
      <c r="K35" s="555">
        <v>696251</v>
      </c>
      <c r="L35" s="532">
        <v>634186</v>
      </c>
      <c r="M35" s="533">
        <f>ROUND(L35/$L$29,5)*100+0.1</f>
        <v>5.2439999999999998</v>
      </c>
      <c r="N35" s="555">
        <v>738756</v>
      </c>
      <c r="O35" s="532">
        <v>704202</v>
      </c>
      <c r="P35" s="533">
        <f t="shared" si="1"/>
        <v>5.4559999999999995</v>
      </c>
      <c r="Q35" s="556">
        <v>809111</v>
      </c>
      <c r="R35" s="535">
        <v>727564</v>
      </c>
      <c r="S35" s="644">
        <f t="shared" si="2"/>
        <v>5.5169999999999995</v>
      </c>
    </row>
    <row r="36" spans="1:24" ht="15" customHeight="1">
      <c r="A36" s="847"/>
      <c r="B36" s="553"/>
      <c r="C36" s="517" t="s">
        <v>253</v>
      </c>
      <c r="D36" s="554"/>
      <c r="E36" s="532">
        <v>1</v>
      </c>
      <c r="F36" s="532">
        <v>0</v>
      </c>
      <c r="G36" s="533" t="s">
        <v>116</v>
      </c>
      <c r="H36" s="555">
        <v>1</v>
      </c>
      <c r="I36" s="532">
        <v>0</v>
      </c>
      <c r="J36" s="533">
        <f t="shared" si="3"/>
        <v>0</v>
      </c>
      <c r="K36" s="555">
        <v>1</v>
      </c>
      <c r="L36" s="532">
        <v>0</v>
      </c>
      <c r="M36" s="533">
        <f t="shared" ref="M36:M41" si="4">ROUND(L36/$L$29,5)*100</f>
        <v>0</v>
      </c>
      <c r="N36" s="555">
        <v>1</v>
      </c>
      <c r="O36" s="532">
        <v>0</v>
      </c>
      <c r="P36" s="533">
        <f>ROUND(O36/$L$29,5)*100</f>
        <v>0</v>
      </c>
      <c r="Q36" s="556">
        <v>1</v>
      </c>
      <c r="R36" s="535">
        <v>0</v>
      </c>
      <c r="S36" s="645">
        <v>0</v>
      </c>
    </row>
    <row r="37" spans="1:24" ht="15" customHeight="1">
      <c r="A37" s="847"/>
      <c r="B37" s="553"/>
      <c r="C37" s="517" t="s">
        <v>254</v>
      </c>
      <c r="D37" s="554"/>
      <c r="E37" s="532">
        <v>1530050</v>
      </c>
      <c r="F37" s="532">
        <v>1594869</v>
      </c>
      <c r="G37" s="533">
        <v>12.2</v>
      </c>
      <c r="H37" s="555">
        <v>1664553</v>
      </c>
      <c r="I37" s="532">
        <v>1685653</v>
      </c>
      <c r="J37" s="533">
        <f t="shared" si="3"/>
        <v>14.42</v>
      </c>
      <c r="K37" s="555">
        <v>1747845</v>
      </c>
      <c r="L37" s="532">
        <v>1955461</v>
      </c>
      <c r="M37" s="533">
        <f t="shared" si="4"/>
        <v>15.86</v>
      </c>
      <c r="N37" s="555">
        <v>2242391</v>
      </c>
      <c r="O37" s="532">
        <v>2131115</v>
      </c>
      <c r="P37" s="533">
        <f>ROUND(O37/$O$29,5)*100</f>
        <v>16.512</v>
      </c>
      <c r="Q37" s="556">
        <v>2337736</v>
      </c>
      <c r="R37" s="535">
        <v>2005114</v>
      </c>
      <c r="S37" s="644">
        <f t="shared" si="2"/>
        <v>15.204999999999998</v>
      </c>
    </row>
    <row r="38" spans="1:24" ht="15" customHeight="1">
      <c r="A38" s="847"/>
      <c r="B38" s="553"/>
      <c r="C38" s="517" t="s">
        <v>62</v>
      </c>
      <c r="D38" s="554"/>
      <c r="E38" s="532">
        <v>1</v>
      </c>
      <c r="F38" s="532">
        <v>0</v>
      </c>
      <c r="G38" s="533" t="s">
        <v>116</v>
      </c>
      <c r="H38" s="555">
        <v>1</v>
      </c>
      <c r="I38" s="532">
        <v>0</v>
      </c>
      <c r="J38" s="533">
        <f t="shared" si="3"/>
        <v>0</v>
      </c>
      <c r="K38" s="555">
        <v>1</v>
      </c>
      <c r="L38" s="532">
        <v>42</v>
      </c>
      <c r="M38" s="533">
        <f t="shared" si="4"/>
        <v>0</v>
      </c>
      <c r="N38" s="555">
        <v>1</v>
      </c>
      <c r="O38" s="532">
        <v>0</v>
      </c>
      <c r="P38" s="533">
        <f>ROUND(O38/$O$29,5)*100</f>
        <v>0</v>
      </c>
      <c r="Q38" s="556">
        <v>1</v>
      </c>
      <c r="R38" s="535">
        <v>0</v>
      </c>
      <c r="S38" s="645">
        <v>0</v>
      </c>
    </row>
    <row r="39" spans="1:24" ht="15" customHeight="1">
      <c r="A39" s="847"/>
      <c r="B39" s="553"/>
      <c r="C39" s="517" t="s">
        <v>232</v>
      </c>
      <c r="D39" s="554"/>
      <c r="E39" s="532">
        <v>1733926</v>
      </c>
      <c r="F39" s="532">
        <v>1733926</v>
      </c>
      <c r="G39" s="533">
        <v>13.2</v>
      </c>
      <c r="H39" s="555">
        <v>1087181</v>
      </c>
      <c r="I39" s="532">
        <v>1087181</v>
      </c>
      <c r="J39" s="533">
        <f t="shared" si="3"/>
        <v>9.3010000000000002</v>
      </c>
      <c r="K39" s="555">
        <v>1229147</v>
      </c>
      <c r="L39" s="532">
        <v>1703113</v>
      </c>
      <c r="M39" s="533">
        <f t="shared" si="4"/>
        <v>13.813000000000001</v>
      </c>
      <c r="N39" s="555">
        <v>1726069</v>
      </c>
      <c r="O39" s="532">
        <v>1726068</v>
      </c>
      <c r="P39" s="533">
        <f>ROUND(O39/$O$29,5)*100</f>
        <v>13.374000000000001</v>
      </c>
      <c r="Q39" s="556">
        <v>1622968</v>
      </c>
      <c r="R39" s="535">
        <v>1622967</v>
      </c>
      <c r="S39" s="644">
        <f t="shared" si="2"/>
        <v>12.307</v>
      </c>
    </row>
    <row r="40" spans="1:24" ht="15" customHeight="1">
      <c r="A40" s="847"/>
      <c r="B40" s="553"/>
      <c r="C40" s="517" t="s">
        <v>233</v>
      </c>
      <c r="D40" s="554"/>
      <c r="E40" s="532">
        <v>374007</v>
      </c>
      <c r="F40" s="532">
        <v>374006</v>
      </c>
      <c r="G40" s="533">
        <v>2.9</v>
      </c>
      <c r="H40" s="555">
        <v>390052</v>
      </c>
      <c r="I40" s="532">
        <v>390050</v>
      </c>
      <c r="J40" s="533">
        <f t="shared" si="3"/>
        <v>3.3369999999999997</v>
      </c>
      <c r="K40" s="555">
        <v>2</v>
      </c>
      <c r="L40" s="532">
        <v>0</v>
      </c>
      <c r="M40" s="533">
        <f t="shared" si="4"/>
        <v>0</v>
      </c>
      <c r="N40" s="555">
        <v>2</v>
      </c>
      <c r="O40" s="532">
        <v>0</v>
      </c>
      <c r="P40" s="533">
        <f>ROUND(O40/$O$29,5)*100</f>
        <v>0</v>
      </c>
      <c r="Q40" s="556">
        <v>95068</v>
      </c>
      <c r="R40" s="535">
        <v>95068</v>
      </c>
      <c r="S40" s="645">
        <v>0</v>
      </c>
    </row>
    <row r="41" spans="1:24" ht="15" customHeight="1">
      <c r="A41" s="847"/>
      <c r="B41" s="553"/>
      <c r="C41" s="517" t="s">
        <v>255</v>
      </c>
      <c r="D41" s="554"/>
      <c r="E41" s="532">
        <v>19449</v>
      </c>
      <c r="F41" s="532">
        <v>24629</v>
      </c>
      <c r="G41" s="533">
        <v>0.2</v>
      </c>
      <c r="H41" s="555">
        <v>15162</v>
      </c>
      <c r="I41" s="532">
        <v>19859</v>
      </c>
      <c r="J41" s="533">
        <f t="shared" si="3"/>
        <v>0.16999999999999998</v>
      </c>
      <c r="K41" s="555">
        <v>13162</v>
      </c>
      <c r="L41" s="532">
        <v>29715</v>
      </c>
      <c r="M41" s="533">
        <f t="shared" si="4"/>
        <v>0.24099999999999999</v>
      </c>
      <c r="N41" s="555">
        <v>208448</v>
      </c>
      <c r="O41" s="532">
        <v>22352</v>
      </c>
      <c r="P41" s="533">
        <f>ROUND(O41/$O$29,5)*100</f>
        <v>0.17299999999999999</v>
      </c>
      <c r="Q41" s="556">
        <v>23754</v>
      </c>
      <c r="R41" s="535">
        <v>32864</v>
      </c>
      <c r="S41" s="660">
        <f>ROUND(R41/$R$29,5)*100</f>
        <v>0.249</v>
      </c>
    </row>
    <row r="42" spans="1:24" ht="3.75" customHeight="1">
      <c r="A42" s="847"/>
      <c r="B42" s="547"/>
      <c r="C42" s="557"/>
      <c r="D42" s="548"/>
      <c r="E42" s="549"/>
      <c r="F42" s="532"/>
      <c r="G42" s="533"/>
      <c r="H42" s="532"/>
      <c r="I42" s="532"/>
      <c r="J42" s="533"/>
      <c r="K42" s="535"/>
      <c r="L42" s="535"/>
      <c r="M42" s="558"/>
      <c r="N42" s="535"/>
      <c r="O42" s="535"/>
      <c r="P42" s="558"/>
      <c r="Q42" s="550"/>
      <c r="R42" s="550"/>
      <c r="S42" s="646"/>
      <c r="T42" s="520"/>
      <c r="U42" s="520"/>
      <c r="V42" s="520"/>
      <c r="W42" s="520"/>
      <c r="X42" s="520"/>
    </row>
    <row r="43" spans="1:24" ht="3.75" customHeight="1">
      <c r="A43" s="847" t="s">
        <v>256</v>
      </c>
      <c r="B43" s="553"/>
      <c r="C43" s="559"/>
      <c r="D43" s="554"/>
      <c r="E43" s="549"/>
      <c r="F43" s="532"/>
      <c r="G43" s="533"/>
      <c r="H43" s="532"/>
      <c r="I43" s="532"/>
      <c r="J43" s="533"/>
      <c r="K43" s="535"/>
      <c r="L43" s="535"/>
      <c r="M43" s="558"/>
      <c r="N43" s="535"/>
      <c r="O43" s="535"/>
      <c r="P43" s="558"/>
      <c r="Q43" s="550"/>
      <c r="R43" s="550"/>
      <c r="S43" s="646"/>
    </row>
    <row r="44" spans="1:24" ht="15" customHeight="1">
      <c r="A44" s="847"/>
      <c r="B44" s="842" t="s">
        <v>257</v>
      </c>
      <c r="C44" s="842"/>
      <c r="D44" s="842"/>
      <c r="E44" s="532">
        <f>SUM(E45:E57)</f>
        <v>13033452</v>
      </c>
      <c r="F44" s="532">
        <f>SUM(F45:F57)</f>
        <v>12711176</v>
      </c>
      <c r="G44" s="533">
        <v>100</v>
      </c>
      <c r="H44" s="532">
        <f>SUM(H45:H57)</f>
        <v>12480936</v>
      </c>
      <c r="I44" s="532">
        <f>SUM(I45:I57)</f>
        <v>12010744</v>
      </c>
      <c r="J44" s="533">
        <v>100</v>
      </c>
      <c r="K44" s="532">
        <f>SUM(K45:K57)</f>
        <v>11949150</v>
      </c>
      <c r="L44" s="532">
        <f>SUM(L45:L57)</f>
        <v>12515007</v>
      </c>
      <c r="M44" s="533">
        <v>100</v>
      </c>
      <c r="N44" s="532">
        <f>SUM(N45:N57)</f>
        <v>13215907</v>
      </c>
      <c r="O44" s="532">
        <f>SUM(O45:O57)</f>
        <v>12811501</v>
      </c>
      <c r="P44" s="533">
        <v>100</v>
      </c>
      <c r="Q44" s="535">
        <f>SUM(Q45:Q57)</f>
        <v>13622123</v>
      </c>
      <c r="R44" s="535">
        <f>SUM(R45:R57)</f>
        <v>12865156</v>
      </c>
      <c r="S44" s="644">
        <f>ROUND(R44/$R$44,5)*100</f>
        <v>100</v>
      </c>
      <c r="U44" s="535"/>
      <c r="V44" s="567"/>
    </row>
    <row r="45" spans="1:24" ht="15" customHeight="1">
      <c r="A45" s="847"/>
      <c r="B45" s="553"/>
      <c r="C45" s="517" t="s">
        <v>258</v>
      </c>
      <c r="D45" s="554"/>
      <c r="E45" s="532">
        <v>291151</v>
      </c>
      <c r="F45" s="532">
        <v>272242</v>
      </c>
      <c r="G45" s="533">
        <f>ROUND(F45/$F$44,5)*100</f>
        <v>2.1420000000000003</v>
      </c>
      <c r="H45" s="532">
        <v>305615</v>
      </c>
      <c r="I45" s="532">
        <v>287126</v>
      </c>
      <c r="J45" s="533">
        <f>ROUND(I45/$I$44,5)*100</f>
        <v>2.391</v>
      </c>
      <c r="K45" s="532">
        <v>315587</v>
      </c>
      <c r="L45" s="532">
        <v>287798</v>
      </c>
      <c r="M45" s="533">
        <f t="shared" ref="M45:M56" si="5">ROUND(L45/$L$44,5)*100</f>
        <v>2.2999999999999998</v>
      </c>
      <c r="N45" s="532">
        <v>327071</v>
      </c>
      <c r="O45" s="532">
        <v>307100</v>
      </c>
      <c r="P45" s="533">
        <f t="shared" ref="P45:P56" si="6">ROUND(O45/$O$44,5)*100</f>
        <v>2.3970000000000002</v>
      </c>
      <c r="Q45" s="535">
        <v>298696</v>
      </c>
      <c r="R45" s="535">
        <v>279823</v>
      </c>
      <c r="S45" s="644">
        <f>ROUND(R45/$R$44,5)*100</f>
        <v>2.1749999999999998</v>
      </c>
      <c r="U45" s="532"/>
    </row>
    <row r="46" spans="1:24" ht="15" customHeight="1">
      <c r="A46" s="847"/>
      <c r="B46" s="553"/>
      <c r="C46" s="517" t="s">
        <v>259</v>
      </c>
      <c r="D46" s="554"/>
      <c r="E46" s="532">
        <v>7353221</v>
      </c>
      <c r="F46" s="532">
        <v>7138737</v>
      </c>
      <c r="G46" s="533">
        <f t="shared" ref="G46:G57" si="7">ROUND(F46/$F$44,5)*100</f>
        <v>56.161000000000008</v>
      </c>
      <c r="H46" s="532">
        <v>7455780</v>
      </c>
      <c r="I46" s="532">
        <v>7216131</v>
      </c>
      <c r="J46" s="533">
        <f>ROUND(I46/$I$44,5)*100</f>
        <v>60.080999999999996</v>
      </c>
      <c r="K46" s="532">
        <v>7412837</v>
      </c>
      <c r="L46" s="532">
        <v>7580758</v>
      </c>
      <c r="M46" s="533">
        <f t="shared" si="5"/>
        <v>60.573</v>
      </c>
      <c r="N46" s="532">
        <v>8059116</v>
      </c>
      <c r="O46" s="532">
        <v>7910448</v>
      </c>
      <c r="P46" s="533">
        <f t="shared" si="6"/>
        <v>61.745000000000005</v>
      </c>
      <c r="Q46" s="535">
        <v>8253429</v>
      </c>
      <c r="R46" s="535">
        <v>7910071</v>
      </c>
      <c r="S46" s="644">
        <f t="shared" ref="S46:S56" si="8">ROUND(R46/$R$44,5)*100</f>
        <v>61.484000000000009</v>
      </c>
      <c r="U46" s="532"/>
    </row>
    <row r="47" spans="1:24" ht="15" customHeight="1">
      <c r="A47" s="847"/>
      <c r="B47" s="553"/>
      <c r="C47" s="517" t="s">
        <v>260</v>
      </c>
      <c r="D47" s="554"/>
      <c r="E47" s="532">
        <v>0</v>
      </c>
      <c r="F47" s="532">
        <v>0</v>
      </c>
      <c r="G47" s="533">
        <f t="shared" si="7"/>
        <v>0</v>
      </c>
      <c r="H47" s="532">
        <v>1477864</v>
      </c>
      <c r="I47" s="532">
        <v>1477604</v>
      </c>
      <c r="J47" s="533">
        <f t="shared" ref="J47:J55" si="9">ROUND(I47/$I$44,5)*100</f>
        <v>12.302</v>
      </c>
      <c r="K47" s="532">
        <v>1571536</v>
      </c>
      <c r="L47" s="532">
        <v>1642399</v>
      </c>
      <c r="M47" s="533">
        <f t="shared" si="5"/>
        <v>13.123000000000001</v>
      </c>
      <c r="N47" s="532">
        <v>1487395</v>
      </c>
      <c r="O47" s="532">
        <v>1487379</v>
      </c>
      <c r="P47" s="533">
        <f t="shared" si="6"/>
        <v>11.61</v>
      </c>
      <c r="Q47" s="535">
        <v>1595816</v>
      </c>
      <c r="R47" s="535">
        <v>1595769</v>
      </c>
      <c r="S47" s="644">
        <f t="shared" si="8"/>
        <v>12.404</v>
      </c>
      <c r="U47" s="532"/>
    </row>
    <row r="48" spans="1:24" ht="15" customHeight="1">
      <c r="A48" s="847"/>
      <c r="B48" s="553"/>
      <c r="C48" s="517" t="s">
        <v>261</v>
      </c>
      <c r="D48" s="554"/>
      <c r="E48" s="532">
        <v>0</v>
      </c>
      <c r="F48" s="532">
        <v>0</v>
      </c>
      <c r="G48" s="533">
        <f t="shared" si="7"/>
        <v>0</v>
      </c>
      <c r="H48" s="532">
        <v>1991</v>
      </c>
      <c r="I48" s="532">
        <v>1990</v>
      </c>
      <c r="J48" s="533">
        <f t="shared" si="9"/>
        <v>1.7000000000000001E-2</v>
      </c>
      <c r="K48" s="532">
        <v>2032</v>
      </c>
      <c r="L48" s="532">
        <v>4670</v>
      </c>
      <c r="M48" s="533">
        <f t="shared" si="5"/>
        <v>3.6999999999999998E-2</v>
      </c>
      <c r="N48" s="532">
        <v>2739</v>
      </c>
      <c r="O48" s="532">
        <v>2585</v>
      </c>
      <c r="P48" s="533">
        <f t="shared" si="6"/>
        <v>0.02</v>
      </c>
      <c r="Q48" s="535">
        <v>4858</v>
      </c>
      <c r="R48" s="535">
        <v>4735</v>
      </c>
      <c r="S48" s="644">
        <f t="shared" si="8"/>
        <v>3.6999999999999998E-2</v>
      </c>
      <c r="U48" s="532"/>
    </row>
    <row r="49" spans="1:24" ht="15" customHeight="1">
      <c r="A49" s="847"/>
      <c r="B49" s="553"/>
      <c r="C49" s="517" t="s">
        <v>262</v>
      </c>
      <c r="D49" s="554"/>
      <c r="E49" s="532">
        <v>2860232</v>
      </c>
      <c r="F49" s="532">
        <v>2860206</v>
      </c>
      <c r="G49" s="533">
        <f t="shared" si="7"/>
        <v>22.501999999999999</v>
      </c>
      <c r="H49" s="532">
        <v>481446</v>
      </c>
      <c r="I49" s="532">
        <v>464609</v>
      </c>
      <c r="J49" s="533">
        <f t="shared" si="9"/>
        <v>3.8679999999999999</v>
      </c>
      <c r="K49" s="532">
        <v>201475</v>
      </c>
      <c r="L49" s="532">
        <v>1869</v>
      </c>
      <c r="M49" s="533">
        <f t="shared" si="5"/>
        <v>1.4999999999999999E-2</v>
      </c>
      <c r="N49" s="532">
        <v>40550</v>
      </c>
      <c r="O49" s="532">
        <v>37568</v>
      </c>
      <c r="P49" s="533">
        <f t="shared" si="6"/>
        <v>0.29299999999999998</v>
      </c>
      <c r="Q49" s="535">
        <v>2449</v>
      </c>
      <c r="R49" s="535">
        <v>2223</v>
      </c>
      <c r="S49" s="644">
        <f t="shared" si="8"/>
        <v>1.7000000000000001E-2</v>
      </c>
      <c r="U49" s="532"/>
    </row>
    <row r="50" spans="1:24" ht="15" customHeight="1">
      <c r="A50" s="847"/>
      <c r="B50" s="553"/>
      <c r="C50" s="517" t="s">
        <v>263</v>
      </c>
      <c r="D50" s="554"/>
      <c r="E50" s="532">
        <v>636486</v>
      </c>
      <c r="F50" s="532">
        <v>635059</v>
      </c>
      <c r="G50" s="533">
        <f>ROUND(F50/$F$44,5)*100</f>
        <v>4.9959999999999996</v>
      </c>
      <c r="H50" s="532">
        <v>636486</v>
      </c>
      <c r="I50" s="532">
        <v>598335</v>
      </c>
      <c r="J50" s="533">
        <f t="shared" si="9"/>
        <v>4.9820000000000002</v>
      </c>
      <c r="K50" s="532">
        <v>606746</v>
      </c>
      <c r="L50" s="532">
        <v>604901</v>
      </c>
      <c r="M50" s="533">
        <f t="shared" si="5"/>
        <v>4.8330000000000002</v>
      </c>
      <c r="N50" s="532">
        <v>662452</v>
      </c>
      <c r="O50" s="532">
        <v>660284</v>
      </c>
      <c r="P50" s="533">
        <f t="shared" si="6"/>
        <v>5.1539999999999999</v>
      </c>
      <c r="Q50" s="535">
        <v>719455</v>
      </c>
      <c r="R50" s="535">
        <v>719455</v>
      </c>
      <c r="S50" s="644">
        <f t="shared" si="8"/>
        <v>5.5919999999999996</v>
      </c>
      <c r="U50" s="532"/>
    </row>
    <row r="51" spans="1:24" ht="15" customHeight="1">
      <c r="A51" s="847"/>
      <c r="B51" s="553"/>
      <c r="C51" s="517" t="s">
        <v>264</v>
      </c>
      <c r="D51" s="554"/>
      <c r="E51" s="532">
        <v>1600555</v>
      </c>
      <c r="F51" s="532">
        <v>1545211</v>
      </c>
      <c r="G51" s="533">
        <f>ROUND(F51/$F$44,5)*100-0.1</f>
        <v>12.056000000000001</v>
      </c>
      <c r="H51" s="532">
        <v>1765478</v>
      </c>
      <c r="I51" s="532">
        <v>1711850</v>
      </c>
      <c r="J51" s="533">
        <f>ROUND(I51/$I$44,5)*100-0.1</f>
        <v>14.152999999999999</v>
      </c>
      <c r="K51" s="532">
        <v>1671893</v>
      </c>
      <c r="L51" s="532">
        <v>1917586</v>
      </c>
      <c r="M51" s="533">
        <f>ROUND(L51/$L$44,5)*100+0.1</f>
        <v>15.421999999999999</v>
      </c>
      <c r="N51" s="532">
        <v>2242391</v>
      </c>
      <c r="O51" s="532">
        <v>2045576</v>
      </c>
      <c r="P51" s="533">
        <f>ROUND(O51/$O$44,5)*100</f>
        <v>15.967000000000001</v>
      </c>
      <c r="Q51" s="535">
        <v>2443709</v>
      </c>
      <c r="R51" s="535">
        <v>2106441</v>
      </c>
      <c r="S51" s="644">
        <f t="shared" si="8"/>
        <v>16.372999999999998</v>
      </c>
      <c r="U51" s="532"/>
    </row>
    <row r="52" spans="1:24" ht="15" customHeight="1">
      <c r="A52" s="847"/>
      <c r="B52" s="553"/>
      <c r="C52" s="517" t="s">
        <v>265</v>
      </c>
      <c r="D52" s="554"/>
      <c r="E52" s="532">
        <v>65561</v>
      </c>
      <c r="F52" s="532">
        <v>60579</v>
      </c>
      <c r="G52" s="533">
        <f t="shared" si="7"/>
        <v>0.47699999999999998</v>
      </c>
      <c r="H52" s="532">
        <v>116079</v>
      </c>
      <c r="I52" s="532">
        <v>83263</v>
      </c>
      <c r="J52" s="533">
        <f t="shared" si="9"/>
        <v>0.69300000000000006</v>
      </c>
      <c r="K52" s="532">
        <v>112797</v>
      </c>
      <c r="L52" s="532">
        <v>101994</v>
      </c>
      <c r="M52" s="533">
        <f t="shared" si="5"/>
        <v>0.81499999999999995</v>
      </c>
      <c r="N52" s="532">
        <v>127215</v>
      </c>
      <c r="O52" s="532">
        <v>118831</v>
      </c>
      <c r="P52" s="533">
        <f t="shared" si="6"/>
        <v>0.92800000000000005</v>
      </c>
      <c r="Q52" s="535">
        <v>103210</v>
      </c>
      <c r="R52" s="535">
        <v>83886</v>
      </c>
      <c r="S52" s="644">
        <f t="shared" si="8"/>
        <v>0.65200000000000002</v>
      </c>
      <c r="U52" s="532"/>
    </row>
    <row r="53" spans="1:24" ht="15" customHeight="1">
      <c r="A53" s="847"/>
      <c r="B53" s="553"/>
      <c r="C53" s="517" t="s">
        <v>266</v>
      </c>
      <c r="D53" s="554"/>
      <c r="E53" s="532">
        <v>75000</v>
      </c>
      <c r="F53" s="532">
        <v>75000</v>
      </c>
      <c r="G53" s="533">
        <f t="shared" si="7"/>
        <v>0.59</v>
      </c>
      <c r="H53" s="532">
        <v>78011</v>
      </c>
      <c r="I53" s="532">
        <v>78011</v>
      </c>
      <c r="J53" s="533">
        <f>ROUND(I53/$I$44,5)*100-0.1</f>
        <v>0.55000000000000004</v>
      </c>
      <c r="K53" s="532">
        <v>1</v>
      </c>
      <c r="L53" s="533">
        <v>0</v>
      </c>
      <c r="M53" s="533">
        <f>ROUND(L53/$L$44,5)*100</f>
        <v>0</v>
      </c>
      <c r="N53" s="532">
        <v>1</v>
      </c>
      <c r="O53" s="532">
        <v>0</v>
      </c>
      <c r="P53" s="533">
        <f t="shared" si="6"/>
        <v>0</v>
      </c>
      <c r="Q53" s="535">
        <v>19014</v>
      </c>
      <c r="R53" s="535">
        <v>19014</v>
      </c>
      <c r="S53" s="644">
        <f t="shared" si="8"/>
        <v>0.14799999999999999</v>
      </c>
      <c r="U53" s="532"/>
    </row>
    <row r="54" spans="1:24" ht="15" customHeight="1">
      <c r="A54" s="847"/>
      <c r="B54" s="553"/>
      <c r="C54" s="517" t="s">
        <v>239</v>
      </c>
      <c r="D54" s="554"/>
      <c r="E54" s="532">
        <v>42</v>
      </c>
      <c r="F54" s="532">
        <v>5</v>
      </c>
      <c r="G54" s="533">
        <f t="shared" si="7"/>
        <v>0</v>
      </c>
      <c r="H54" s="532">
        <v>42</v>
      </c>
      <c r="I54" s="532">
        <v>0</v>
      </c>
      <c r="J54" s="533">
        <f t="shared" si="9"/>
        <v>0</v>
      </c>
      <c r="K54" s="532">
        <v>42</v>
      </c>
      <c r="L54" s="532">
        <v>452</v>
      </c>
      <c r="M54" s="533">
        <f t="shared" si="5"/>
        <v>4.0000000000000001E-3</v>
      </c>
      <c r="N54" s="532">
        <v>227</v>
      </c>
      <c r="O54" s="532">
        <v>226</v>
      </c>
      <c r="P54" s="533">
        <f t="shared" si="6"/>
        <v>2E-3</v>
      </c>
      <c r="Q54" s="535">
        <v>74</v>
      </c>
      <c r="R54" s="535">
        <v>67</v>
      </c>
      <c r="S54" s="644">
        <f t="shared" si="8"/>
        <v>1E-3</v>
      </c>
      <c r="U54" s="532"/>
    </row>
    <row r="55" spans="1:24" ht="15" customHeight="1">
      <c r="A55" s="847"/>
      <c r="B55" s="553"/>
      <c r="C55" s="517" t="s">
        <v>267</v>
      </c>
      <c r="D55" s="554"/>
      <c r="E55" s="532">
        <v>124776</v>
      </c>
      <c r="F55" s="532">
        <v>124137</v>
      </c>
      <c r="G55" s="533">
        <f t="shared" si="7"/>
        <v>0.97699999999999987</v>
      </c>
      <c r="H55" s="532">
        <v>92929</v>
      </c>
      <c r="I55" s="532">
        <v>91825</v>
      </c>
      <c r="J55" s="533">
        <f t="shared" si="9"/>
        <v>0.76500000000000001</v>
      </c>
      <c r="K55" s="532">
        <v>14204</v>
      </c>
      <c r="L55" s="532">
        <v>51200</v>
      </c>
      <c r="M55" s="533">
        <f>ROUND(L55/$L$44,5)*100</f>
        <v>0.40899999999999997</v>
      </c>
      <c r="N55" s="532">
        <v>57137</v>
      </c>
      <c r="O55" s="532">
        <v>55910</v>
      </c>
      <c r="P55" s="533">
        <f t="shared" si="6"/>
        <v>0.436</v>
      </c>
      <c r="Q55" s="535">
        <v>145483</v>
      </c>
      <c r="R55" s="535">
        <v>143672</v>
      </c>
      <c r="S55" s="644">
        <f t="shared" si="8"/>
        <v>1.117</v>
      </c>
      <c r="U55" s="532"/>
    </row>
    <row r="56" spans="1:24" ht="15" customHeight="1">
      <c r="A56" s="847"/>
      <c r="B56" s="553"/>
      <c r="C56" s="517" t="s">
        <v>241</v>
      </c>
      <c r="D56" s="554"/>
      <c r="E56" s="532">
        <v>26428</v>
      </c>
      <c r="F56" s="532">
        <v>0</v>
      </c>
      <c r="G56" s="533">
        <f t="shared" si="7"/>
        <v>0</v>
      </c>
      <c r="H56" s="532">
        <v>69215</v>
      </c>
      <c r="I56" s="532">
        <v>0</v>
      </c>
      <c r="J56" s="533">
        <f>ROUND(I56/$I$44,5)*100</f>
        <v>0</v>
      </c>
      <c r="K56" s="532">
        <v>40000</v>
      </c>
      <c r="L56" s="532">
        <v>0</v>
      </c>
      <c r="M56" s="533">
        <f t="shared" si="5"/>
        <v>0</v>
      </c>
      <c r="N56" s="532">
        <v>12327</v>
      </c>
      <c r="O56" s="532">
        <v>0</v>
      </c>
      <c r="P56" s="533">
        <f t="shared" si="6"/>
        <v>0</v>
      </c>
      <c r="Q56" s="535">
        <v>35930</v>
      </c>
      <c r="R56" s="535">
        <v>0</v>
      </c>
      <c r="S56" s="644">
        <f t="shared" si="8"/>
        <v>0</v>
      </c>
      <c r="U56" s="532"/>
    </row>
    <row r="57" spans="1:24" ht="15" customHeight="1">
      <c r="A57" s="847"/>
      <c r="B57" s="553"/>
      <c r="C57" s="517" t="s">
        <v>268</v>
      </c>
      <c r="D57" s="554"/>
      <c r="E57" s="532">
        <v>0</v>
      </c>
      <c r="F57" s="532">
        <v>0</v>
      </c>
      <c r="G57" s="533">
        <f t="shared" si="7"/>
        <v>0</v>
      </c>
      <c r="H57" s="532">
        <v>0</v>
      </c>
      <c r="I57" s="532">
        <v>0</v>
      </c>
      <c r="J57" s="533">
        <f>ROUND(I57/$I$44,5)*100</f>
        <v>0</v>
      </c>
      <c r="K57" s="532">
        <v>0</v>
      </c>
      <c r="L57" s="532">
        <v>321380</v>
      </c>
      <c r="M57" s="533">
        <f>ROUND(L57/$L$44,5)*100</f>
        <v>2.5680000000000001</v>
      </c>
      <c r="N57" s="532">
        <v>197286</v>
      </c>
      <c r="O57" s="532">
        <v>185594</v>
      </c>
      <c r="P57" s="533">
        <f>ROUND(O57/$O$44,5)*100+0.1</f>
        <v>1.5489999999999999</v>
      </c>
      <c r="Q57" s="535">
        <v>0</v>
      </c>
      <c r="R57" s="535">
        <v>0</v>
      </c>
      <c r="S57" s="644">
        <f>ROUND(R57/$R$44,5)*100</f>
        <v>0</v>
      </c>
      <c r="U57" s="532"/>
    </row>
    <row r="58" spans="1:24" ht="5.25" customHeight="1">
      <c r="A58" s="847"/>
      <c r="B58" s="547"/>
      <c r="C58" s="561"/>
      <c r="D58" s="548"/>
      <c r="E58" s="549"/>
      <c r="F58" s="532"/>
      <c r="G58" s="533"/>
      <c r="H58" s="532"/>
      <c r="I58" s="532"/>
      <c r="J58" s="533"/>
      <c r="K58" s="532"/>
      <c r="L58" s="532"/>
      <c r="M58" s="533"/>
      <c r="N58" s="532"/>
      <c r="O58" s="532"/>
      <c r="P58" s="533"/>
      <c r="Q58" s="550"/>
      <c r="R58" s="550"/>
      <c r="S58" s="646"/>
      <c r="T58" s="520"/>
      <c r="U58" s="520"/>
      <c r="V58" s="520"/>
      <c r="W58" s="520"/>
      <c r="X58" s="520"/>
    </row>
    <row r="59" spans="1:24" ht="15" customHeight="1">
      <c r="A59" s="661" t="s">
        <v>269</v>
      </c>
      <c r="B59" s="562"/>
      <c r="C59" s="562"/>
      <c r="D59" s="563"/>
      <c r="E59" s="532">
        <v>0</v>
      </c>
      <c r="F59" s="532">
        <f>F29-F44</f>
        <v>390050</v>
      </c>
      <c r="G59" s="533">
        <v>0</v>
      </c>
      <c r="H59" s="532" t="s">
        <v>116</v>
      </c>
      <c r="I59" s="564">
        <f>I29-I44</f>
        <v>-321380</v>
      </c>
      <c r="J59" s="533" t="s">
        <v>116</v>
      </c>
      <c r="K59" s="532">
        <v>0</v>
      </c>
      <c r="L59" s="565">
        <f>L29-L44</f>
        <v>-185594</v>
      </c>
      <c r="M59" s="532">
        <v>0</v>
      </c>
      <c r="N59" s="532">
        <v>0</v>
      </c>
      <c r="O59" s="565">
        <f>O29-O44</f>
        <v>95068</v>
      </c>
      <c r="P59" s="532">
        <v>0</v>
      </c>
      <c r="Q59" s="535">
        <v>0</v>
      </c>
      <c r="R59" s="566">
        <f>R29-R44</f>
        <v>322416</v>
      </c>
      <c r="S59" s="645">
        <v>0</v>
      </c>
    </row>
    <row r="60" spans="1:24" ht="15" customHeight="1" thickBot="1">
      <c r="A60" s="662" t="s">
        <v>270</v>
      </c>
      <c r="B60" s="663"/>
      <c r="C60" s="663"/>
      <c r="D60" s="664"/>
      <c r="E60" s="665">
        <v>0</v>
      </c>
      <c r="F60" s="666">
        <v>75000</v>
      </c>
      <c r="G60" s="667">
        <v>0</v>
      </c>
      <c r="H60" s="666" t="s">
        <v>116</v>
      </c>
      <c r="I60" s="666">
        <v>0</v>
      </c>
      <c r="J60" s="667" t="s">
        <v>116</v>
      </c>
      <c r="K60" s="666">
        <v>0</v>
      </c>
      <c r="L60" s="666"/>
      <c r="M60" s="666">
        <v>0</v>
      </c>
      <c r="N60" s="666">
        <v>0</v>
      </c>
      <c r="O60" s="666">
        <v>0</v>
      </c>
      <c r="P60" s="666">
        <v>0</v>
      </c>
      <c r="Q60" s="668">
        <v>0</v>
      </c>
      <c r="R60" s="668">
        <v>0</v>
      </c>
      <c r="S60" s="669">
        <v>0</v>
      </c>
    </row>
    <row r="61" spans="1:24" ht="17.100000000000001" customHeight="1">
      <c r="S61" s="551" t="s">
        <v>271</v>
      </c>
    </row>
  </sheetData>
  <sheetProtection selectLockedCells="1" selectUnlockedCells="1"/>
  <mergeCells count="20">
    <mergeCell ref="A28:A42"/>
    <mergeCell ref="B29:D29"/>
    <mergeCell ref="A43:A58"/>
    <mergeCell ref="B44:D44"/>
    <mergeCell ref="H26:J26"/>
    <mergeCell ref="H3:J3"/>
    <mergeCell ref="A3:D4"/>
    <mergeCell ref="E3:G3"/>
    <mergeCell ref="A16:A20"/>
    <mergeCell ref="A26:D27"/>
    <mergeCell ref="E26:G26"/>
    <mergeCell ref="A5:A14"/>
    <mergeCell ref="B6:D6"/>
    <mergeCell ref="B16:D16"/>
    <mergeCell ref="Q3:S3"/>
    <mergeCell ref="K26:M26"/>
    <mergeCell ref="N26:P26"/>
    <mergeCell ref="Q26:S26"/>
    <mergeCell ref="K3:M3"/>
    <mergeCell ref="N3:P3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4" orientation="portrait" useFirstPageNumber="1" horizontalDpi="300" verticalDpi="300" r:id="rId1"/>
  <headerFooter alignWithMargins="0">
    <oddHeader>&amp;R&amp;"ＭＳ 明朝,標準"&amp;10財　政</oddHeader>
    <oddFooter>&amp;C&amp;"ＭＳ 明朝,標準"－&amp;P－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49"/>
  <sheetViews>
    <sheetView view="pageBreakPreview" zoomScale="115" zoomScaleSheetLayoutView="115" workbookViewId="0">
      <selection activeCell="I36" sqref="I36"/>
    </sheetView>
  </sheetViews>
  <sheetFormatPr defaultRowHeight="17.100000000000001" customHeight="1"/>
  <cols>
    <col min="1" max="1" width="0.875" style="50" customWidth="1"/>
    <col min="2" max="4" width="2.5" style="50" customWidth="1"/>
    <col min="5" max="5" width="15.125" style="50" customWidth="1"/>
    <col min="6" max="6" width="11.5" style="50" customWidth="1"/>
    <col min="7" max="7" width="11" style="50" customWidth="1"/>
    <col min="8" max="11" width="11.5" style="50" customWidth="1"/>
    <col min="12" max="16384" width="9" style="50"/>
  </cols>
  <sheetData>
    <row r="1" spans="1:12" ht="5.0999999999999996" customHeight="1">
      <c r="A1" s="101"/>
      <c r="C1" s="101"/>
      <c r="D1" s="101"/>
      <c r="E1" s="6"/>
      <c r="F1" s="6"/>
      <c r="G1" s="6"/>
      <c r="H1" s="6"/>
      <c r="I1" s="80"/>
      <c r="J1" s="6"/>
      <c r="K1" s="80"/>
      <c r="L1" s="6"/>
    </row>
    <row r="2" spans="1:12" ht="15" customHeight="1">
      <c r="A2" s="101" t="s">
        <v>275</v>
      </c>
      <c r="C2" s="101"/>
      <c r="D2" s="101"/>
      <c r="E2" s="6"/>
      <c r="F2" s="6"/>
      <c r="G2" s="6"/>
      <c r="H2" s="6"/>
      <c r="I2" s="80"/>
      <c r="J2" s="6"/>
      <c r="K2" s="80" t="s">
        <v>2</v>
      </c>
      <c r="L2" s="6"/>
    </row>
    <row r="3" spans="1:12" ht="22.5" customHeight="1">
      <c r="A3" s="682" t="s">
        <v>276</v>
      </c>
      <c r="B3" s="682"/>
      <c r="C3" s="682"/>
      <c r="D3" s="682"/>
      <c r="E3" s="682"/>
      <c r="F3" s="682" t="s">
        <v>277</v>
      </c>
      <c r="G3" s="682"/>
      <c r="H3" s="707" t="s">
        <v>278</v>
      </c>
      <c r="I3" s="707"/>
      <c r="J3" s="853" t="s">
        <v>279</v>
      </c>
      <c r="K3" s="853"/>
      <c r="L3" s="14"/>
    </row>
    <row r="4" spans="1:12" ht="22.5" customHeight="1">
      <c r="A4" s="682"/>
      <c r="B4" s="682"/>
      <c r="C4" s="682"/>
      <c r="D4" s="682"/>
      <c r="E4" s="682"/>
      <c r="F4" s="81" t="s">
        <v>280</v>
      </c>
      <c r="G4" s="81" t="s">
        <v>45</v>
      </c>
      <c r="H4" s="81" t="s">
        <v>280</v>
      </c>
      <c r="I4" s="81" t="s">
        <v>45</v>
      </c>
      <c r="J4" s="591" t="s">
        <v>280</v>
      </c>
      <c r="K4" s="589" t="s">
        <v>45</v>
      </c>
      <c r="L4" s="14"/>
    </row>
    <row r="5" spans="1:12" ht="17.100000000000001" customHeight="1">
      <c r="A5" s="852"/>
      <c r="B5" s="852"/>
      <c r="C5" s="800" t="s">
        <v>281</v>
      </c>
      <c r="D5" s="800"/>
      <c r="E5" s="800"/>
      <c r="F5" s="155">
        <v>2416821</v>
      </c>
      <c r="G5" s="156">
        <v>100</v>
      </c>
      <c r="H5" s="155">
        <f>H6+H9+H14</f>
        <v>2437711</v>
      </c>
      <c r="I5" s="156">
        <f t="shared" ref="I5:I16" si="0">H5/$H$5*100</f>
        <v>100</v>
      </c>
      <c r="J5" s="157">
        <f>J6+J9+J14</f>
        <v>2412707</v>
      </c>
      <c r="K5" s="342">
        <f t="shared" ref="K5:K16" si="1">J5/$J$5*100</f>
        <v>100</v>
      </c>
      <c r="L5" s="14"/>
    </row>
    <row r="6" spans="1:12" ht="17.100000000000001" customHeight="1">
      <c r="A6" s="755" t="s">
        <v>282</v>
      </c>
      <c r="B6" s="755"/>
      <c r="C6" s="51"/>
      <c r="D6" s="851" t="s">
        <v>283</v>
      </c>
      <c r="E6" s="851"/>
      <c r="F6" s="58">
        <f>SUM(F7:F8)</f>
        <v>2413882</v>
      </c>
      <c r="G6" s="158">
        <v>99.9</v>
      </c>
      <c r="H6" s="58">
        <f>SUM(H7:H8)</f>
        <v>2430584</v>
      </c>
      <c r="I6" s="158">
        <f t="shared" si="0"/>
        <v>99.707635564675229</v>
      </c>
      <c r="J6" s="59">
        <f>SUM(J7:J8)</f>
        <v>2405626</v>
      </c>
      <c r="K6" s="342">
        <f t="shared" si="1"/>
        <v>99.70651222879529</v>
      </c>
      <c r="L6" s="14"/>
    </row>
    <row r="7" spans="1:12" ht="17.100000000000001" customHeight="1">
      <c r="A7" s="852"/>
      <c r="B7" s="852"/>
      <c r="C7" s="159"/>
      <c r="D7" s="57"/>
      <c r="E7" s="25" t="s">
        <v>284</v>
      </c>
      <c r="F7" s="58">
        <v>2348131</v>
      </c>
      <c r="G7" s="158">
        <v>97.2</v>
      </c>
      <c r="H7" s="58">
        <v>2365159</v>
      </c>
      <c r="I7" s="158">
        <f t="shared" si="0"/>
        <v>97.023765327391146</v>
      </c>
      <c r="J7" s="59">
        <v>2339138</v>
      </c>
      <c r="K7" s="342">
        <f t="shared" si="1"/>
        <v>96.950769405485204</v>
      </c>
      <c r="L7" s="14"/>
    </row>
    <row r="8" spans="1:12" ht="17.100000000000001" customHeight="1">
      <c r="A8" s="755" t="s">
        <v>285</v>
      </c>
      <c r="B8" s="755"/>
      <c r="C8" s="159"/>
      <c r="D8" s="57"/>
      <c r="E8" s="160" t="s">
        <v>286</v>
      </c>
      <c r="F8" s="58">
        <v>65751</v>
      </c>
      <c r="G8" s="158">
        <v>2.7</v>
      </c>
      <c r="H8" s="58">
        <v>65425</v>
      </c>
      <c r="I8" s="158">
        <f t="shared" si="0"/>
        <v>2.6838702372840748</v>
      </c>
      <c r="J8" s="59">
        <v>66488</v>
      </c>
      <c r="K8" s="342">
        <f t="shared" si="1"/>
        <v>2.7557428233100829</v>
      </c>
      <c r="L8" s="14"/>
    </row>
    <row r="9" spans="1:12" ht="17.100000000000001" customHeight="1">
      <c r="A9" s="852"/>
      <c r="B9" s="852"/>
      <c r="C9" s="109"/>
      <c r="D9" s="851" t="s">
        <v>287</v>
      </c>
      <c r="E9" s="851"/>
      <c r="F9" s="58">
        <f>SUM(F10:F13)</f>
        <v>2934</v>
      </c>
      <c r="G9" s="158">
        <v>0.1</v>
      </c>
      <c r="H9" s="58">
        <f>SUM(H10:H13)</f>
        <v>7127</v>
      </c>
      <c r="I9" s="158">
        <f t="shared" si="0"/>
        <v>0.29236443532477802</v>
      </c>
      <c r="J9" s="59">
        <f>SUM(J10:J13)</f>
        <v>7077</v>
      </c>
      <c r="K9" s="342">
        <f t="shared" si="1"/>
        <v>0.2933219823211024</v>
      </c>
      <c r="L9" s="14"/>
    </row>
    <row r="10" spans="1:12" ht="17.100000000000001" customHeight="1">
      <c r="A10" s="755" t="s">
        <v>288</v>
      </c>
      <c r="B10" s="755"/>
      <c r="C10" s="159"/>
      <c r="D10" s="57"/>
      <c r="E10" s="25" t="s">
        <v>289</v>
      </c>
      <c r="F10" s="58">
        <v>2204</v>
      </c>
      <c r="G10" s="158">
        <v>0.1</v>
      </c>
      <c r="H10" s="58">
        <v>2437</v>
      </c>
      <c r="I10" s="158">
        <f t="shared" si="0"/>
        <v>9.9970833294020484E-2</v>
      </c>
      <c r="J10" s="59">
        <v>1762</v>
      </c>
      <c r="K10" s="342">
        <f t="shared" si="1"/>
        <v>7.3030003228738496E-2</v>
      </c>
      <c r="L10" s="14"/>
    </row>
    <row r="11" spans="1:12" ht="17.100000000000001" customHeight="1">
      <c r="A11" s="852"/>
      <c r="B11" s="852"/>
      <c r="C11" s="159"/>
      <c r="D11" s="57"/>
      <c r="E11" s="25" t="s">
        <v>290</v>
      </c>
      <c r="F11" s="58">
        <v>0</v>
      </c>
      <c r="G11" s="158">
        <v>0</v>
      </c>
      <c r="H11" s="58">
        <v>0</v>
      </c>
      <c r="I11" s="158">
        <f t="shared" si="0"/>
        <v>0</v>
      </c>
      <c r="J11" s="59">
        <v>0</v>
      </c>
      <c r="K11" s="342">
        <f t="shared" si="1"/>
        <v>0</v>
      </c>
      <c r="L11" s="14"/>
    </row>
    <row r="12" spans="1:12" ht="17.100000000000001" customHeight="1">
      <c r="A12" s="161"/>
      <c r="B12" s="162"/>
      <c r="C12" s="159"/>
      <c r="D12" s="57"/>
      <c r="E12" s="25" t="s">
        <v>291</v>
      </c>
      <c r="F12" s="58"/>
      <c r="G12" s="158"/>
      <c r="H12" s="58">
        <v>3950</v>
      </c>
      <c r="I12" s="158">
        <f t="shared" si="0"/>
        <v>0.16203725544168279</v>
      </c>
      <c r="J12" s="59">
        <v>4700</v>
      </c>
      <c r="K12" s="342">
        <f t="shared" si="1"/>
        <v>0.19480193823783826</v>
      </c>
      <c r="L12" s="14"/>
    </row>
    <row r="13" spans="1:12" ht="17.100000000000001" customHeight="1">
      <c r="A13" s="755" t="s">
        <v>282</v>
      </c>
      <c r="B13" s="755"/>
      <c r="C13" s="163"/>
      <c r="D13" s="153"/>
      <c r="E13" s="25" t="s">
        <v>292</v>
      </c>
      <c r="F13" s="58">
        <v>730</v>
      </c>
      <c r="G13" s="158">
        <v>0</v>
      </c>
      <c r="H13" s="58">
        <v>740</v>
      </c>
      <c r="I13" s="158">
        <f t="shared" si="0"/>
        <v>3.035634658907475E-2</v>
      </c>
      <c r="J13" s="59">
        <v>615</v>
      </c>
      <c r="K13" s="342">
        <f t="shared" si="1"/>
        <v>2.5490040854525647E-2</v>
      </c>
      <c r="L13" s="14"/>
    </row>
    <row r="14" spans="1:12" ht="17.100000000000001" customHeight="1">
      <c r="A14" s="852"/>
      <c r="B14" s="852"/>
      <c r="C14" s="109"/>
      <c r="D14" s="851" t="s">
        <v>293</v>
      </c>
      <c r="E14" s="851"/>
      <c r="F14" s="58">
        <f>SUM(F15:F16)</f>
        <v>5</v>
      </c>
      <c r="G14" s="158">
        <v>0</v>
      </c>
      <c r="H14" s="58">
        <v>0</v>
      </c>
      <c r="I14" s="158">
        <f t="shared" si="0"/>
        <v>0</v>
      </c>
      <c r="J14" s="59">
        <f>SUM(J15:J16)</f>
        <v>4</v>
      </c>
      <c r="K14" s="342">
        <f t="shared" si="1"/>
        <v>1.6578888360667084E-4</v>
      </c>
      <c r="L14" s="14"/>
    </row>
    <row r="15" spans="1:12" ht="17.100000000000001" customHeight="1">
      <c r="A15" s="755" t="s">
        <v>272</v>
      </c>
      <c r="B15" s="755"/>
      <c r="C15" s="159"/>
      <c r="D15" s="57"/>
      <c r="E15" s="25" t="s">
        <v>294</v>
      </c>
      <c r="F15" s="58">
        <v>0</v>
      </c>
      <c r="G15" s="158">
        <v>0</v>
      </c>
      <c r="H15" s="58">
        <v>0</v>
      </c>
      <c r="I15" s="158">
        <f t="shared" si="0"/>
        <v>0</v>
      </c>
      <c r="J15" s="59">
        <v>4</v>
      </c>
      <c r="K15" s="342">
        <f t="shared" si="1"/>
        <v>1.6578888360667084E-4</v>
      </c>
      <c r="L15" s="14"/>
    </row>
    <row r="16" spans="1:12" ht="17.100000000000001" customHeight="1">
      <c r="A16" s="854"/>
      <c r="B16" s="854"/>
      <c r="C16" s="164"/>
      <c r="D16" s="147"/>
      <c r="E16" s="165" t="s">
        <v>295</v>
      </c>
      <c r="F16" s="58">
        <v>5</v>
      </c>
      <c r="G16" s="158">
        <v>0</v>
      </c>
      <c r="H16" s="58">
        <v>0</v>
      </c>
      <c r="I16" s="158">
        <f t="shared" si="0"/>
        <v>0</v>
      </c>
      <c r="J16" s="59">
        <v>0</v>
      </c>
      <c r="K16" s="342">
        <f t="shared" si="1"/>
        <v>0</v>
      </c>
      <c r="L16" s="14"/>
    </row>
    <row r="17" spans="1:12" ht="17.100000000000001" customHeight="1">
      <c r="A17" s="852"/>
      <c r="B17" s="852"/>
      <c r="C17" s="800" t="s">
        <v>296</v>
      </c>
      <c r="D17" s="800"/>
      <c r="E17" s="800"/>
      <c r="F17" s="58">
        <f>F18+F26+F29</f>
        <v>2350651</v>
      </c>
      <c r="G17" s="158">
        <v>100</v>
      </c>
      <c r="H17" s="58">
        <f>H18+H26+H29</f>
        <v>2342325</v>
      </c>
      <c r="I17" s="158">
        <f t="shared" ref="I17:I29" si="2">H17/$H$17*100</f>
        <v>100</v>
      </c>
      <c r="J17" s="59">
        <f>J18+J26+J29</f>
        <v>2298932</v>
      </c>
      <c r="K17" s="342">
        <f t="shared" ref="K17:K24" si="3">J17/$J$17*100</f>
        <v>100</v>
      </c>
      <c r="L17" s="14"/>
    </row>
    <row r="18" spans="1:12" ht="17.100000000000001" customHeight="1">
      <c r="A18" s="852"/>
      <c r="B18" s="852"/>
      <c r="C18" s="109"/>
      <c r="D18" s="851" t="s">
        <v>297</v>
      </c>
      <c r="E18" s="851"/>
      <c r="F18" s="58">
        <f>SUM(F19:F25)</f>
        <v>2316781</v>
      </c>
      <c r="G18" s="158">
        <v>98.6</v>
      </c>
      <c r="H18" s="58">
        <f>SUM(H19:H25)</f>
        <v>2309832</v>
      </c>
      <c r="I18" s="158">
        <f t="shared" si="2"/>
        <v>98.612788575453877</v>
      </c>
      <c r="J18" s="59">
        <f>SUM(J19:J25)</f>
        <v>2268876</v>
      </c>
      <c r="K18" s="342">
        <f t="shared" si="3"/>
        <v>98.692610307742896</v>
      </c>
      <c r="L18" s="14"/>
    </row>
    <row r="19" spans="1:12" ht="17.100000000000001" customHeight="1">
      <c r="A19" s="852"/>
      <c r="B19" s="852"/>
      <c r="C19" s="166"/>
      <c r="D19" s="153"/>
      <c r="E19" s="25" t="s">
        <v>298</v>
      </c>
      <c r="F19" s="58">
        <v>1424369</v>
      </c>
      <c r="G19" s="158">
        <v>60.6</v>
      </c>
      <c r="H19" s="58">
        <v>1418902</v>
      </c>
      <c r="I19" s="158">
        <f t="shared" si="2"/>
        <v>60.576649269422475</v>
      </c>
      <c r="J19" s="59">
        <v>1412478</v>
      </c>
      <c r="K19" s="342">
        <f t="shared" si="3"/>
        <v>61.440616773353881</v>
      </c>
      <c r="L19" s="14"/>
    </row>
    <row r="20" spans="1:12" ht="17.100000000000001" customHeight="1">
      <c r="A20" s="755" t="s">
        <v>282</v>
      </c>
      <c r="B20" s="755"/>
      <c r="C20" s="167"/>
      <c r="D20" s="57"/>
      <c r="E20" s="25" t="s">
        <v>299</v>
      </c>
      <c r="F20" s="58">
        <v>304360</v>
      </c>
      <c r="G20" s="158">
        <v>12.9</v>
      </c>
      <c r="H20" s="58">
        <v>289041</v>
      </c>
      <c r="I20" s="158">
        <f t="shared" si="2"/>
        <v>12.339918670551695</v>
      </c>
      <c r="J20" s="59">
        <v>266308</v>
      </c>
      <c r="K20" s="342">
        <f t="shared" si="3"/>
        <v>11.583987695155837</v>
      </c>
      <c r="L20" s="14"/>
    </row>
    <row r="21" spans="1:12" ht="17.100000000000001" customHeight="1">
      <c r="A21" s="852"/>
      <c r="B21" s="852"/>
      <c r="C21" s="167"/>
      <c r="D21" s="57"/>
      <c r="E21" s="25" t="s">
        <v>300</v>
      </c>
      <c r="F21" s="58">
        <v>142459</v>
      </c>
      <c r="G21" s="158">
        <v>6.1</v>
      </c>
      <c r="H21" s="58">
        <v>139512</v>
      </c>
      <c r="I21" s="158">
        <f t="shared" si="2"/>
        <v>5.9561333290640706</v>
      </c>
      <c r="J21" s="59">
        <v>134334</v>
      </c>
      <c r="K21" s="342">
        <f t="shared" si="3"/>
        <v>5.8433220295337138</v>
      </c>
      <c r="L21" s="14"/>
    </row>
    <row r="22" spans="1:12" ht="17.100000000000001" customHeight="1">
      <c r="A22" s="755" t="s">
        <v>285</v>
      </c>
      <c r="B22" s="755"/>
      <c r="C22" s="167"/>
      <c r="D22" s="57"/>
      <c r="E22" s="25" t="s">
        <v>301</v>
      </c>
      <c r="F22" s="58">
        <v>168016</v>
      </c>
      <c r="G22" s="158">
        <v>7.1</v>
      </c>
      <c r="H22" s="58">
        <v>174795</v>
      </c>
      <c r="I22" s="343">
        <f t="shared" si="2"/>
        <v>7.4624571739617691</v>
      </c>
      <c r="J22" s="59">
        <v>160203</v>
      </c>
      <c r="K22" s="342">
        <f t="shared" si="3"/>
        <v>6.9685836727663109</v>
      </c>
      <c r="L22" s="14"/>
    </row>
    <row r="23" spans="1:12" ht="17.100000000000001" customHeight="1">
      <c r="A23" s="852"/>
      <c r="B23" s="852"/>
      <c r="C23" s="167"/>
      <c r="D23" s="57"/>
      <c r="E23" s="25" t="s">
        <v>302</v>
      </c>
      <c r="F23" s="58">
        <v>274449</v>
      </c>
      <c r="G23" s="158">
        <v>11.7</v>
      </c>
      <c r="H23" s="58">
        <v>285346</v>
      </c>
      <c r="I23" s="158">
        <f t="shared" si="2"/>
        <v>12.182169425677479</v>
      </c>
      <c r="J23" s="59">
        <v>292203</v>
      </c>
      <c r="K23" s="342">
        <f t="shared" si="3"/>
        <v>12.710380298329833</v>
      </c>
      <c r="L23" s="14"/>
    </row>
    <row r="24" spans="1:12" ht="17.100000000000001" customHeight="1">
      <c r="A24" s="755" t="s">
        <v>288</v>
      </c>
      <c r="B24" s="755"/>
      <c r="C24" s="167"/>
      <c r="D24" s="57"/>
      <c r="E24" s="25" t="s">
        <v>303</v>
      </c>
      <c r="F24" s="58">
        <v>3128</v>
      </c>
      <c r="G24" s="158">
        <v>0.1</v>
      </c>
      <c r="H24" s="58">
        <v>2236</v>
      </c>
      <c r="I24" s="158">
        <f t="shared" si="2"/>
        <v>9.5460706776386711E-2</v>
      </c>
      <c r="J24" s="59">
        <v>3350</v>
      </c>
      <c r="K24" s="342">
        <f t="shared" si="3"/>
        <v>0.14571983860331666</v>
      </c>
      <c r="L24" s="14"/>
    </row>
    <row r="25" spans="1:12" ht="17.100000000000001" customHeight="1">
      <c r="A25" s="852"/>
      <c r="B25" s="852"/>
      <c r="C25" s="167"/>
      <c r="D25" s="57"/>
      <c r="E25" s="160" t="s">
        <v>304</v>
      </c>
      <c r="F25" s="58">
        <v>0</v>
      </c>
      <c r="G25" s="158">
        <v>0</v>
      </c>
      <c r="H25" s="58">
        <v>0</v>
      </c>
      <c r="I25" s="158">
        <f t="shared" si="2"/>
        <v>0</v>
      </c>
      <c r="J25" s="59">
        <v>0</v>
      </c>
      <c r="K25" s="342">
        <v>0</v>
      </c>
      <c r="L25" s="14"/>
    </row>
    <row r="26" spans="1:12" ht="17.100000000000001" customHeight="1">
      <c r="A26" s="755" t="s">
        <v>305</v>
      </c>
      <c r="B26" s="755"/>
      <c r="C26" s="109"/>
      <c r="D26" s="851" t="s">
        <v>306</v>
      </c>
      <c r="E26" s="851"/>
      <c r="F26" s="58">
        <f>SUM(F27:F28)</f>
        <v>33223</v>
      </c>
      <c r="G26" s="158">
        <v>1.4</v>
      </c>
      <c r="H26" s="58">
        <f>SUM(H27:H28)</f>
        <v>31708</v>
      </c>
      <c r="I26" s="158">
        <f t="shared" si="2"/>
        <v>1.3536977148773122</v>
      </c>
      <c r="J26" s="59">
        <f>SUM(J27:J28)</f>
        <v>29361</v>
      </c>
      <c r="K26" s="342">
        <f>J26/$J$17*100</f>
        <v>1.2771582630543226</v>
      </c>
      <c r="L26" s="14"/>
    </row>
    <row r="27" spans="1:12" ht="17.100000000000001" customHeight="1">
      <c r="A27" s="852"/>
      <c r="B27" s="852"/>
      <c r="C27" s="167"/>
      <c r="D27" s="57"/>
      <c r="E27" s="25" t="s">
        <v>307</v>
      </c>
      <c r="F27" s="58">
        <v>33223</v>
      </c>
      <c r="G27" s="158">
        <v>1.4</v>
      </c>
      <c r="H27" s="58">
        <v>31374</v>
      </c>
      <c r="I27" s="158">
        <f t="shared" si="2"/>
        <v>1.3394383785341488</v>
      </c>
      <c r="J27" s="59">
        <v>28270</v>
      </c>
      <c r="K27" s="342">
        <f>J27/$J$17*100</f>
        <v>1.2297014439748544</v>
      </c>
      <c r="L27" s="14"/>
    </row>
    <row r="28" spans="1:12" ht="17.100000000000001" customHeight="1">
      <c r="A28" s="755" t="s">
        <v>274</v>
      </c>
      <c r="B28" s="755"/>
      <c r="C28" s="167"/>
      <c r="D28" s="57"/>
      <c r="E28" s="25" t="s">
        <v>308</v>
      </c>
      <c r="F28" s="58">
        <v>0</v>
      </c>
      <c r="G28" s="158">
        <v>0</v>
      </c>
      <c r="H28" s="58">
        <v>334</v>
      </c>
      <c r="I28" s="158">
        <f t="shared" si="2"/>
        <v>1.4259336343163309E-2</v>
      </c>
      <c r="J28" s="59">
        <v>1091</v>
      </c>
      <c r="K28" s="342">
        <v>0</v>
      </c>
      <c r="L28" s="14"/>
    </row>
    <row r="29" spans="1:12" ht="17.100000000000001" customHeight="1">
      <c r="A29" s="852"/>
      <c r="B29" s="852"/>
      <c r="C29" s="109"/>
      <c r="D29" s="851" t="s">
        <v>309</v>
      </c>
      <c r="E29" s="851"/>
      <c r="F29" s="58">
        <f>SUM(F30:F32)</f>
        <v>647</v>
      </c>
      <c r="G29" s="168">
        <v>0</v>
      </c>
      <c r="H29" s="58">
        <f>SUM(H30:H32)</f>
        <v>785</v>
      </c>
      <c r="I29" s="158">
        <f t="shared" si="2"/>
        <v>3.3513709668811967E-2</v>
      </c>
      <c r="J29" s="59">
        <f>SUM(J30:J32)</f>
        <v>695</v>
      </c>
      <c r="K29" s="342">
        <f>J29/$J$17*100</f>
        <v>3.0231429202777639E-2</v>
      </c>
      <c r="L29" s="14"/>
    </row>
    <row r="30" spans="1:12" ht="17.100000000000001" customHeight="1">
      <c r="A30" s="852"/>
      <c r="B30" s="852"/>
      <c r="C30" s="149"/>
      <c r="D30" s="57"/>
      <c r="E30" s="25" t="s">
        <v>310</v>
      </c>
      <c r="F30" s="58">
        <v>0</v>
      </c>
      <c r="G30" s="158">
        <v>0</v>
      </c>
      <c r="H30" s="58" t="s">
        <v>116</v>
      </c>
      <c r="I30" s="158">
        <v>0</v>
      </c>
      <c r="J30" s="59">
        <v>0</v>
      </c>
      <c r="K30" s="342">
        <v>0</v>
      </c>
      <c r="L30" s="14"/>
    </row>
    <row r="31" spans="1:12" ht="17.100000000000001" customHeight="1">
      <c r="A31" s="852"/>
      <c r="B31" s="852"/>
      <c r="C31" s="149"/>
      <c r="D31" s="57"/>
      <c r="E31" s="160" t="s">
        <v>311</v>
      </c>
      <c r="F31" s="58">
        <v>647</v>
      </c>
      <c r="G31" s="168">
        <v>0</v>
      </c>
      <c r="H31" s="58">
        <v>785</v>
      </c>
      <c r="I31" s="158">
        <f>H31/$H$17*100</f>
        <v>3.3513709668811967E-2</v>
      </c>
      <c r="J31" s="59">
        <v>695</v>
      </c>
      <c r="K31" s="342">
        <f>J31/$J$17*100</f>
        <v>3.0231429202777639E-2</v>
      </c>
      <c r="L31" s="14"/>
    </row>
    <row r="32" spans="1:12" ht="17.100000000000001" customHeight="1">
      <c r="A32" s="854"/>
      <c r="B32" s="854"/>
      <c r="C32" s="129"/>
      <c r="D32" s="147"/>
      <c r="E32" s="107" t="s">
        <v>312</v>
      </c>
      <c r="F32" s="169">
        <v>0</v>
      </c>
      <c r="G32" s="170">
        <v>0</v>
      </c>
      <c r="H32" s="169" t="s">
        <v>116</v>
      </c>
      <c r="I32" s="170">
        <v>0</v>
      </c>
      <c r="J32" s="172">
        <v>0</v>
      </c>
      <c r="K32" s="344">
        <v>0</v>
      </c>
      <c r="L32" s="14"/>
    </row>
    <row r="33" spans="1:12" ht="17.100000000000001" customHeight="1">
      <c r="A33" s="856" t="s">
        <v>313</v>
      </c>
      <c r="B33" s="856"/>
      <c r="C33" s="856"/>
      <c r="D33" s="856"/>
      <c r="E33" s="856"/>
      <c r="F33" s="169">
        <v>66170</v>
      </c>
      <c r="G33" s="171" t="s">
        <v>314</v>
      </c>
      <c r="H33" s="169"/>
      <c r="I33" s="171" t="s">
        <v>314</v>
      </c>
      <c r="J33" s="172"/>
      <c r="K33" s="173" t="s">
        <v>314</v>
      </c>
      <c r="L33" s="14"/>
    </row>
    <row r="34" spans="1:12" ht="15" customHeight="1">
      <c r="B34" s="101" t="s">
        <v>315</v>
      </c>
      <c r="C34" s="101"/>
      <c r="D34" s="101"/>
      <c r="E34" s="6"/>
      <c r="F34" s="6"/>
      <c r="G34" s="6"/>
      <c r="H34" s="6"/>
      <c r="I34" s="80"/>
      <c r="J34" s="6"/>
      <c r="K34" s="80" t="s">
        <v>316</v>
      </c>
      <c r="L34" s="6"/>
    </row>
    <row r="35" spans="1:12" ht="11.25" customHeight="1">
      <c r="B35" s="101"/>
      <c r="C35" s="101"/>
      <c r="D35" s="101"/>
      <c r="E35" s="6"/>
      <c r="F35" s="6"/>
      <c r="G35" s="6"/>
      <c r="H35" s="6"/>
      <c r="I35" s="87"/>
      <c r="J35" s="6"/>
      <c r="K35" s="6"/>
      <c r="L35" s="6"/>
    </row>
    <row r="36" spans="1:12" ht="15" customHeight="1">
      <c r="A36" s="101" t="s">
        <v>317</v>
      </c>
      <c r="C36" s="101"/>
      <c r="D36" s="101"/>
      <c r="E36" s="6"/>
      <c r="F36" s="6"/>
      <c r="G36" s="6"/>
      <c r="H36" s="6"/>
      <c r="I36" s="80"/>
      <c r="J36" s="6"/>
      <c r="K36" s="80" t="s">
        <v>154</v>
      </c>
      <c r="L36" s="6"/>
    </row>
    <row r="37" spans="1:12" ht="22.5" customHeight="1">
      <c r="A37" s="682" t="s">
        <v>276</v>
      </c>
      <c r="B37" s="682"/>
      <c r="C37" s="682"/>
      <c r="D37" s="682"/>
      <c r="E37" s="682"/>
      <c r="F37" s="799" t="s">
        <v>318</v>
      </c>
      <c r="G37" s="799"/>
      <c r="H37" s="707" t="s">
        <v>319</v>
      </c>
      <c r="I37" s="707"/>
      <c r="J37" s="853" t="s">
        <v>320</v>
      </c>
      <c r="K37" s="853"/>
      <c r="L37" s="6"/>
    </row>
    <row r="38" spans="1:12" ht="22.5" customHeight="1">
      <c r="A38" s="682"/>
      <c r="B38" s="682"/>
      <c r="C38" s="682"/>
      <c r="D38" s="682"/>
      <c r="E38" s="682"/>
      <c r="F38" s="103" t="s">
        <v>42</v>
      </c>
      <c r="G38" s="81" t="s">
        <v>43</v>
      </c>
      <c r="H38" s="81" t="s">
        <v>42</v>
      </c>
      <c r="I38" s="81" t="s">
        <v>43</v>
      </c>
      <c r="J38" s="591" t="s">
        <v>42</v>
      </c>
      <c r="K38" s="589" t="s">
        <v>43</v>
      </c>
      <c r="L38" s="6"/>
    </row>
    <row r="39" spans="1:12" ht="17.100000000000001" customHeight="1">
      <c r="A39" s="855" t="s">
        <v>321</v>
      </c>
      <c r="B39" s="855"/>
      <c r="C39" s="855"/>
      <c r="D39" s="855"/>
      <c r="E39" s="855"/>
      <c r="F39" s="131">
        <f t="shared" ref="F39:K39" si="4">SUM(F40:F42)</f>
        <v>2531620</v>
      </c>
      <c r="G39" s="131">
        <f t="shared" si="4"/>
        <v>2527072</v>
      </c>
      <c r="H39" s="131">
        <f t="shared" si="4"/>
        <v>2530691</v>
      </c>
      <c r="I39" s="131">
        <f t="shared" si="4"/>
        <v>2547661</v>
      </c>
      <c r="J39" s="130">
        <f t="shared" si="4"/>
        <v>2522704</v>
      </c>
      <c r="K39" s="174">
        <f t="shared" si="4"/>
        <v>2522222</v>
      </c>
      <c r="L39" s="6"/>
    </row>
    <row r="40" spans="1:12" ht="17.100000000000001" customHeight="1">
      <c r="A40" s="51"/>
      <c r="B40" s="60"/>
      <c r="C40" s="851" t="s">
        <v>322</v>
      </c>
      <c r="D40" s="851"/>
      <c r="E40" s="851"/>
      <c r="F40" s="58">
        <v>2528908</v>
      </c>
      <c r="G40" s="58">
        <v>2524112</v>
      </c>
      <c r="H40" s="58">
        <v>2527967</v>
      </c>
      <c r="I40" s="58">
        <v>2540515</v>
      </c>
      <c r="J40" s="59">
        <v>2519983</v>
      </c>
      <c r="K40" s="175">
        <v>2515124</v>
      </c>
      <c r="L40" s="6"/>
    </row>
    <row r="41" spans="1:12" ht="17.100000000000001" customHeight="1">
      <c r="A41" s="51"/>
      <c r="B41" s="60"/>
      <c r="C41" s="851" t="s">
        <v>287</v>
      </c>
      <c r="D41" s="851"/>
      <c r="E41" s="851"/>
      <c r="F41" s="58">
        <v>2710</v>
      </c>
      <c r="G41" s="58">
        <v>2955</v>
      </c>
      <c r="H41" s="58">
        <v>2722</v>
      </c>
      <c r="I41" s="58">
        <v>7146</v>
      </c>
      <c r="J41" s="59">
        <v>2719</v>
      </c>
      <c r="K41" s="175">
        <v>7094</v>
      </c>
      <c r="L41" s="6"/>
    </row>
    <row r="42" spans="1:12" ht="17.100000000000001" customHeight="1">
      <c r="A42" s="51"/>
      <c r="B42" s="60"/>
      <c r="C42" s="851" t="s">
        <v>293</v>
      </c>
      <c r="D42" s="851"/>
      <c r="E42" s="851"/>
      <c r="F42" s="58">
        <v>2</v>
      </c>
      <c r="G42" s="58">
        <v>5</v>
      </c>
      <c r="H42" s="58">
        <v>2</v>
      </c>
      <c r="I42" s="58">
        <v>0</v>
      </c>
      <c r="J42" s="59">
        <v>2</v>
      </c>
      <c r="K42" s="175">
        <v>4</v>
      </c>
      <c r="L42" s="6"/>
    </row>
    <row r="43" spans="1:12" ht="17.100000000000001" customHeight="1">
      <c r="A43" s="702" t="s">
        <v>323</v>
      </c>
      <c r="B43" s="702"/>
      <c r="C43" s="702"/>
      <c r="D43" s="702"/>
      <c r="E43" s="702"/>
      <c r="F43" s="58">
        <f t="shared" ref="F43:K43" si="5">SUM(F44:F48)</f>
        <v>107312</v>
      </c>
      <c r="G43" s="58">
        <f t="shared" si="5"/>
        <v>106948</v>
      </c>
      <c r="H43" s="58">
        <f t="shared" si="5"/>
        <v>74564</v>
      </c>
      <c r="I43" s="58">
        <f t="shared" si="5"/>
        <v>75171</v>
      </c>
      <c r="J43" s="59">
        <f t="shared" si="5"/>
        <v>166543</v>
      </c>
      <c r="K43" s="175">
        <f t="shared" si="5"/>
        <v>172158</v>
      </c>
      <c r="L43" s="6"/>
    </row>
    <row r="44" spans="1:12" ht="17.100000000000001" customHeight="1">
      <c r="A44" s="51"/>
      <c r="B44" s="60"/>
      <c r="C44" s="851" t="s">
        <v>324</v>
      </c>
      <c r="D44" s="851"/>
      <c r="E44" s="851"/>
      <c r="F44" s="58">
        <v>0</v>
      </c>
      <c r="G44" s="58">
        <v>0</v>
      </c>
      <c r="H44" s="58">
        <v>0</v>
      </c>
      <c r="I44" s="58">
        <v>0</v>
      </c>
      <c r="J44" s="59">
        <v>0</v>
      </c>
      <c r="K44" s="175">
        <v>0</v>
      </c>
      <c r="L44" s="6"/>
    </row>
    <row r="45" spans="1:12" ht="17.100000000000001" customHeight="1">
      <c r="A45" s="51"/>
      <c r="B45" s="60"/>
      <c r="C45" s="851" t="s">
        <v>325</v>
      </c>
      <c r="D45" s="851"/>
      <c r="E45" s="851"/>
      <c r="F45" s="58">
        <v>91000</v>
      </c>
      <c r="G45" s="58">
        <v>91000</v>
      </c>
      <c r="H45" s="58">
        <v>56000</v>
      </c>
      <c r="I45" s="58">
        <v>56000</v>
      </c>
      <c r="J45" s="59">
        <v>155000</v>
      </c>
      <c r="K45" s="175">
        <v>155000</v>
      </c>
      <c r="L45" s="6"/>
    </row>
    <row r="46" spans="1:12" ht="17.100000000000001" customHeight="1">
      <c r="A46" s="51"/>
      <c r="B46" s="60"/>
      <c r="C46" s="851" t="s">
        <v>326</v>
      </c>
      <c r="D46" s="851"/>
      <c r="E46" s="851"/>
      <c r="F46" s="58">
        <v>5978</v>
      </c>
      <c r="G46" s="58">
        <v>5322</v>
      </c>
      <c r="H46" s="58">
        <v>7003</v>
      </c>
      <c r="I46" s="58">
        <v>6993</v>
      </c>
      <c r="J46" s="59">
        <v>3396</v>
      </c>
      <c r="K46" s="175">
        <v>3319</v>
      </c>
      <c r="L46" s="6"/>
    </row>
    <row r="47" spans="1:12" ht="17.100000000000001" customHeight="1">
      <c r="A47" s="51"/>
      <c r="B47" s="60"/>
      <c r="C47" s="858" t="s">
        <v>327</v>
      </c>
      <c r="D47" s="858"/>
      <c r="E47" s="858"/>
      <c r="F47" s="58">
        <v>1</v>
      </c>
      <c r="G47" s="58">
        <v>0</v>
      </c>
      <c r="H47" s="58">
        <v>1</v>
      </c>
      <c r="I47" s="58">
        <v>0</v>
      </c>
      <c r="J47" s="59">
        <v>1</v>
      </c>
      <c r="K47" s="175">
        <v>86</v>
      </c>
      <c r="L47" s="6"/>
    </row>
    <row r="48" spans="1:12" ht="17.100000000000001" customHeight="1">
      <c r="A48" s="62"/>
      <c r="B48" s="176"/>
      <c r="C48" s="857" t="s">
        <v>328</v>
      </c>
      <c r="D48" s="857"/>
      <c r="E48" s="857"/>
      <c r="F48" s="169">
        <v>10333</v>
      </c>
      <c r="G48" s="169">
        <v>10626</v>
      </c>
      <c r="H48" s="169">
        <v>11560</v>
      </c>
      <c r="I48" s="169">
        <v>12178</v>
      </c>
      <c r="J48" s="172">
        <v>8146</v>
      </c>
      <c r="K48" s="345">
        <v>13753</v>
      </c>
      <c r="L48" s="6"/>
    </row>
    <row r="49" spans="2:12" ht="15" customHeight="1">
      <c r="B49" s="101" t="s">
        <v>329</v>
      </c>
      <c r="C49" s="101"/>
      <c r="D49" s="101"/>
      <c r="E49" s="6"/>
      <c r="F49" s="6"/>
      <c r="G49" s="6"/>
      <c r="H49" s="6"/>
      <c r="I49" s="80"/>
      <c r="J49" s="6"/>
      <c r="K49" s="80" t="s">
        <v>316</v>
      </c>
      <c r="L49" s="6"/>
    </row>
  </sheetData>
  <sheetProtection selectLockedCells="1" selectUnlockedCells="1"/>
  <mergeCells count="54">
    <mergeCell ref="C40:E40"/>
    <mergeCell ref="C41:E41"/>
    <mergeCell ref="C42:E42"/>
    <mergeCell ref="A43:E43"/>
    <mergeCell ref="C48:E48"/>
    <mergeCell ref="C44:E44"/>
    <mergeCell ref="C45:E45"/>
    <mergeCell ref="C46:E46"/>
    <mergeCell ref="C47:E47"/>
    <mergeCell ref="H37:I37"/>
    <mergeCell ref="J37:K37"/>
    <mergeCell ref="A39:E39"/>
    <mergeCell ref="A31:B31"/>
    <mergeCell ref="A32:B32"/>
    <mergeCell ref="A33:E33"/>
    <mergeCell ref="A37:E38"/>
    <mergeCell ref="F37:G37"/>
    <mergeCell ref="A30:B30"/>
    <mergeCell ref="A25:B25"/>
    <mergeCell ref="A26:B26"/>
    <mergeCell ref="D26:E26"/>
    <mergeCell ref="A27:B27"/>
    <mergeCell ref="A29:B29"/>
    <mergeCell ref="D29:E29"/>
    <mergeCell ref="A19:B19"/>
    <mergeCell ref="A20:B20"/>
    <mergeCell ref="A28:B28"/>
    <mergeCell ref="A24:B24"/>
    <mergeCell ref="A21:B21"/>
    <mergeCell ref="A22:B22"/>
    <mergeCell ref="A23:B23"/>
    <mergeCell ref="J3:K3"/>
    <mergeCell ref="C17:E17"/>
    <mergeCell ref="A10:B10"/>
    <mergeCell ref="A11:B11"/>
    <mergeCell ref="A13:B13"/>
    <mergeCell ref="A16:B16"/>
    <mergeCell ref="A17:B17"/>
    <mergeCell ref="A7:B7"/>
    <mergeCell ref="A8:B8"/>
    <mergeCell ref="A5:B5"/>
    <mergeCell ref="C5:E5"/>
    <mergeCell ref="A6:B6"/>
    <mergeCell ref="D6:E6"/>
    <mergeCell ref="D14:E14"/>
    <mergeCell ref="A15:B15"/>
    <mergeCell ref="A9:B9"/>
    <mergeCell ref="A3:E4"/>
    <mergeCell ref="F3:G3"/>
    <mergeCell ref="D18:E18"/>
    <mergeCell ref="A18:B18"/>
    <mergeCell ref="H3:I3"/>
    <mergeCell ref="D9:E9"/>
    <mergeCell ref="A14:B14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5" orientation="portrait" useFirstPageNumber="1" horizontalDpi="300" verticalDpi="300" r:id="rId1"/>
  <headerFooter alignWithMargins="0">
    <oddHeader>&amp;L&amp;"ＭＳ 明朝,標準"&amp;10財　政</oddHeader>
    <oddFooter>&amp;C&amp;"ＭＳ 明朝,標準"－&amp;P－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49"/>
  <sheetViews>
    <sheetView view="pageBreakPreview" topLeftCell="A37" zoomScale="115" zoomScaleNormal="90" zoomScaleSheetLayoutView="115" workbookViewId="0">
      <selection activeCell="A20" sqref="A20:D21"/>
    </sheetView>
  </sheetViews>
  <sheetFormatPr defaultRowHeight="18" customHeight="1"/>
  <cols>
    <col min="1" max="1" width="2.875" style="101" customWidth="1"/>
    <col min="2" max="2" width="1.625" style="101" customWidth="1"/>
    <col min="3" max="3" width="17" style="101" customWidth="1"/>
    <col min="4" max="4" width="0.875" style="101" customWidth="1"/>
    <col min="5" max="10" width="11.625" style="101" customWidth="1"/>
    <col min="11" max="16384" width="9" style="101"/>
  </cols>
  <sheetData>
    <row r="1" spans="1:10" ht="5.0999999999999996" customHeight="1">
      <c r="H1" s="80"/>
      <c r="J1" s="80"/>
    </row>
    <row r="2" spans="1:10" ht="15" customHeight="1">
      <c r="A2" s="101" t="s">
        <v>330</v>
      </c>
      <c r="H2" s="80"/>
      <c r="J2" s="80" t="s">
        <v>2</v>
      </c>
    </row>
    <row r="3" spans="1:10" ht="24.95" customHeight="1">
      <c r="A3" s="682" t="s">
        <v>331</v>
      </c>
      <c r="B3" s="682"/>
      <c r="C3" s="682"/>
      <c r="D3" s="682"/>
      <c r="E3" s="682" t="s">
        <v>332</v>
      </c>
      <c r="F3" s="682"/>
      <c r="G3" s="707" t="s">
        <v>333</v>
      </c>
      <c r="H3" s="707"/>
      <c r="I3" s="853" t="s">
        <v>334</v>
      </c>
      <c r="J3" s="853"/>
    </row>
    <row r="4" spans="1:10" ht="24.95" customHeight="1">
      <c r="A4" s="682"/>
      <c r="B4" s="682"/>
      <c r="C4" s="682"/>
      <c r="D4" s="682"/>
      <c r="E4" s="81" t="s">
        <v>335</v>
      </c>
      <c r="F4" s="81" t="s">
        <v>336</v>
      </c>
      <c r="G4" s="81" t="s">
        <v>335</v>
      </c>
      <c r="H4" s="81" t="s">
        <v>336</v>
      </c>
      <c r="I4" s="591" t="s">
        <v>335</v>
      </c>
      <c r="J4" s="589" t="s">
        <v>336</v>
      </c>
    </row>
    <row r="5" spans="1:10" s="348" customFormat="1" ht="20.25" customHeight="1">
      <c r="A5" s="861" t="s">
        <v>323</v>
      </c>
      <c r="B5" s="800" t="s">
        <v>337</v>
      </c>
      <c r="C5" s="800"/>
      <c r="D5" s="800"/>
      <c r="E5" s="93">
        <f t="shared" ref="E5:J5" si="0">SUM(E7:E11)</f>
        <v>106948</v>
      </c>
      <c r="F5" s="177">
        <f t="shared" si="0"/>
        <v>100</v>
      </c>
      <c r="G5" s="93">
        <f t="shared" si="0"/>
        <v>75171</v>
      </c>
      <c r="H5" s="177">
        <f t="shared" si="0"/>
        <v>100</v>
      </c>
      <c r="I5" s="346">
        <f t="shared" si="0"/>
        <v>172158</v>
      </c>
      <c r="J5" s="347">
        <f t="shared" si="0"/>
        <v>100</v>
      </c>
    </row>
    <row r="6" spans="1:10" ht="6.75" customHeight="1">
      <c r="A6" s="861"/>
      <c r="B6" s="349"/>
      <c r="C6" s="67"/>
      <c r="D6" s="137"/>
      <c r="E6" s="179"/>
      <c r="F6" s="180"/>
      <c r="G6" s="179"/>
      <c r="H6" s="180"/>
      <c r="I6" s="350"/>
      <c r="J6" s="351"/>
    </row>
    <row r="7" spans="1:10" ht="20.25" customHeight="1">
      <c r="A7" s="861"/>
      <c r="B7" s="860" t="s">
        <v>324</v>
      </c>
      <c r="C7" s="860"/>
      <c r="D7" s="860"/>
      <c r="E7" s="134">
        <v>0</v>
      </c>
      <c r="F7" s="134">
        <v>0</v>
      </c>
      <c r="G7" s="134">
        <v>0</v>
      </c>
      <c r="H7" s="134">
        <v>0</v>
      </c>
      <c r="I7" s="135">
        <v>0</v>
      </c>
      <c r="J7" s="136">
        <v>0</v>
      </c>
    </row>
    <row r="8" spans="1:10" ht="20.25" customHeight="1">
      <c r="A8" s="861"/>
      <c r="B8" s="860" t="s">
        <v>325</v>
      </c>
      <c r="C8" s="860"/>
      <c r="D8" s="860"/>
      <c r="E8" s="95">
        <v>91000</v>
      </c>
      <c r="F8" s="181">
        <f>E8/$E$5*100</f>
        <v>85.088080188502829</v>
      </c>
      <c r="G8" s="95">
        <v>56000</v>
      </c>
      <c r="H8" s="181">
        <f>G8/$G$5*100</f>
        <v>74.49681393090421</v>
      </c>
      <c r="I8" s="97">
        <v>155000</v>
      </c>
      <c r="J8" s="352">
        <f>I8/$I$5*100</f>
        <v>90.03357381010467</v>
      </c>
    </row>
    <row r="9" spans="1:10" ht="20.25" customHeight="1">
      <c r="A9" s="861"/>
      <c r="B9" s="860" t="s">
        <v>326</v>
      </c>
      <c r="C9" s="860"/>
      <c r="D9" s="860"/>
      <c r="E9" s="95">
        <v>5322</v>
      </c>
      <c r="F9" s="181">
        <f>E9/$E$5*100</f>
        <v>4.9762501402550772</v>
      </c>
      <c r="G9" s="95">
        <v>6993</v>
      </c>
      <c r="H9" s="181">
        <f>G9/$G$5*100</f>
        <v>9.3027896396216629</v>
      </c>
      <c r="I9" s="97">
        <v>3319</v>
      </c>
      <c r="J9" s="352">
        <f>I9/$I$5*100</f>
        <v>1.9278802030692734</v>
      </c>
    </row>
    <row r="10" spans="1:10" ht="20.25" customHeight="1">
      <c r="A10" s="861"/>
      <c r="B10" s="862" t="s">
        <v>327</v>
      </c>
      <c r="C10" s="862"/>
      <c r="D10" s="862"/>
      <c r="E10" s="134">
        <v>0</v>
      </c>
      <c r="F10" s="134">
        <f>E10/$E$5*100</f>
        <v>0</v>
      </c>
      <c r="G10" s="134">
        <v>0</v>
      </c>
      <c r="H10" s="134">
        <f>G10/$G$5*100</f>
        <v>0</v>
      </c>
      <c r="I10" s="135">
        <v>86</v>
      </c>
      <c r="J10" s="136">
        <f>I10/$I$5*100</f>
        <v>4.9954111920445167E-2</v>
      </c>
    </row>
    <row r="11" spans="1:10" ht="20.25" customHeight="1">
      <c r="A11" s="861"/>
      <c r="B11" s="860" t="s">
        <v>328</v>
      </c>
      <c r="C11" s="860"/>
      <c r="D11" s="860"/>
      <c r="E11" s="95">
        <v>10626</v>
      </c>
      <c r="F11" s="181">
        <f>E11/$E$5*100</f>
        <v>9.9356696712420991</v>
      </c>
      <c r="G11" s="95">
        <f>2247+9931</f>
        <v>12178</v>
      </c>
      <c r="H11" s="181">
        <f>G11/$G$5*100</f>
        <v>16.200396429474132</v>
      </c>
      <c r="I11" s="97">
        <v>13753</v>
      </c>
      <c r="J11" s="352">
        <f>I11/$I$5*100</f>
        <v>7.9885918749056097</v>
      </c>
    </row>
    <row r="12" spans="1:10" ht="3.75" customHeight="1">
      <c r="A12" s="861"/>
      <c r="B12" s="129"/>
      <c r="C12" s="138"/>
      <c r="D12" s="151"/>
      <c r="E12" s="14"/>
      <c r="F12" s="180"/>
      <c r="G12" s="14"/>
      <c r="H12" s="14"/>
      <c r="I12" s="55"/>
      <c r="J12" s="351"/>
    </row>
    <row r="13" spans="1:10" s="348" customFormat="1" ht="20.25" customHeight="1">
      <c r="A13" s="859" t="s">
        <v>338</v>
      </c>
      <c r="B13" s="800" t="s">
        <v>339</v>
      </c>
      <c r="C13" s="800"/>
      <c r="D13" s="800"/>
      <c r="E13" s="95">
        <f t="shared" ref="E13:J13" si="1">SUM(E15:E17)</f>
        <v>394751</v>
      </c>
      <c r="F13" s="181">
        <f t="shared" si="1"/>
        <v>100</v>
      </c>
      <c r="G13" s="95">
        <f t="shared" si="1"/>
        <v>348686</v>
      </c>
      <c r="H13" s="181">
        <f t="shared" si="1"/>
        <v>100.00000000000001</v>
      </c>
      <c r="I13" s="97">
        <f t="shared" si="1"/>
        <v>547455</v>
      </c>
      <c r="J13" s="352">
        <f t="shared" si="1"/>
        <v>100</v>
      </c>
    </row>
    <row r="14" spans="1:10" ht="8.25" customHeight="1">
      <c r="A14" s="859"/>
      <c r="B14" s="353"/>
      <c r="C14" s="67"/>
      <c r="D14" s="137"/>
      <c r="E14" s="14"/>
      <c r="F14" s="180"/>
      <c r="G14" s="14"/>
      <c r="H14" s="180"/>
      <c r="I14" s="55"/>
      <c r="J14" s="351"/>
    </row>
    <row r="15" spans="1:10" ht="20.25" customHeight="1">
      <c r="A15" s="859"/>
      <c r="B15" s="860" t="s">
        <v>340</v>
      </c>
      <c r="C15" s="860"/>
      <c r="D15" s="860"/>
      <c r="E15" s="95">
        <v>350478</v>
      </c>
      <c r="F15" s="181">
        <f>E15/$E$13*100</f>
        <v>88.784575593222058</v>
      </c>
      <c r="G15" s="95">
        <v>302845</v>
      </c>
      <c r="H15" s="181">
        <f>G15/$G$13*100</f>
        <v>86.853214640106003</v>
      </c>
      <c r="I15" s="97">
        <v>461619</v>
      </c>
      <c r="J15" s="352">
        <f>I15/$I$13*100</f>
        <v>84.320903087925032</v>
      </c>
    </row>
    <row r="16" spans="1:10" ht="20.25" customHeight="1">
      <c r="A16" s="859"/>
      <c r="B16" s="860" t="s">
        <v>341</v>
      </c>
      <c r="C16" s="860"/>
      <c r="D16" s="860"/>
      <c r="E16" s="95">
        <v>39690</v>
      </c>
      <c r="F16" s="181">
        <f>E16/$E$13*100</f>
        <v>10.054439380774209</v>
      </c>
      <c r="G16" s="95">
        <v>41539</v>
      </c>
      <c r="H16" s="181">
        <f>G16/$G$13*100</f>
        <v>11.91301055964392</v>
      </c>
      <c r="I16" s="97">
        <v>83202</v>
      </c>
      <c r="J16" s="352">
        <f>I16/$I$13*100</f>
        <v>15.197961476285723</v>
      </c>
    </row>
    <row r="17" spans="1:10" ht="20.25" customHeight="1">
      <c r="A17" s="859"/>
      <c r="B17" s="860" t="s">
        <v>342</v>
      </c>
      <c r="C17" s="860"/>
      <c r="D17" s="860"/>
      <c r="E17" s="95">
        <v>4583</v>
      </c>
      <c r="F17" s="181">
        <f>E17/$E$13*100</f>
        <v>1.160985026003734</v>
      </c>
      <c r="G17" s="95">
        <v>4302</v>
      </c>
      <c r="H17" s="181">
        <f>G17/$G$13*100</f>
        <v>1.2337748002500819</v>
      </c>
      <c r="I17" s="97">
        <v>2634</v>
      </c>
      <c r="J17" s="352">
        <f>I17/$I$13*100</f>
        <v>0.48113543578924295</v>
      </c>
    </row>
    <row r="18" spans="1:10" ht="3.75" customHeight="1">
      <c r="A18" s="859"/>
      <c r="B18" s="353"/>
      <c r="C18" s="354"/>
      <c r="D18" s="124"/>
      <c r="E18" s="14"/>
      <c r="F18" s="180"/>
      <c r="G18" s="14"/>
      <c r="H18" s="180"/>
      <c r="I18" s="55"/>
      <c r="J18" s="351"/>
    </row>
    <row r="19" spans="1:10" ht="20.25" customHeight="1">
      <c r="A19" s="863" t="s">
        <v>343</v>
      </c>
      <c r="B19" s="863"/>
      <c r="C19" s="863"/>
      <c r="D19" s="863"/>
      <c r="E19" s="134">
        <v>0</v>
      </c>
      <c r="F19" s="134">
        <v>0</v>
      </c>
      <c r="G19" s="134">
        <v>0</v>
      </c>
      <c r="H19" s="134">
        <v>0</v>
      </c>
      <c r="I19" s="135">
        <v>0</v>
      </c>
      <c r="J19" s="136">
        <v>0</v>
      </c>
    </row>
    <row r="20" spans="1:10" ht="15.75" customHeight="1">
      <c r="A20" s="864" t="s">
        <v>344</v>
      </c>
      <c r="B20" s="865"/>
      <c r="C20" s="865"/>
      <c r="D20" s="866"/>
      <c r="E20" s="870">
        <f>E13-(E5-E19)</f>
        <v>287803</v>
      </c>
      <c r="F20" s="871">
        <v>100</v>
      </c>
      <c r="G20" s="877">
        <f>G13-(G5-G19)</f>
        <v>273515</v>
      </c>
      <c r="H20" s="871">
        <v>100</v>
      </c>
      <c r="I20" s="872">
        <f>I13-(I5-I19)</f>
        <v>375297</v>
      </c>
      <c r="J20" s="873">
        <v>100</v>
      </c>
    </row>
    <row r="21" spans="1:10" ht="15.75" customHeight="1">
      <c r="A21" s="867"/>
      <c r="B21" s="868"/>
      <c r="C21" s="868"/>
      <c r="D21" s="869"/>
      <c r="E21" s="870"/>
      <c r="F21" s="871"/>
      <c r="G21" s="877"/>
      <c r="H21" s="871"/>
      <c r="I21" s="872"/>
      <c r="J21" s="873"/>
    </row>
    <row r="22" spans="1:10" ht="15.75" customHeight="1">
      <c r="A22" s="755" t="s">
        <v>345</v>
      </c>
      <c r="B22" s="755"/>
      <c r="C22" s="755"/>
      <c r="D22" s="755"/>
      <c r="E22" s="870"/>
      <c r="F22" s="871"/>
      <c r="G22" s="877"/>
      <c r="H22" s="871"/>
      <c r="I22" s="872"/>
      <c r="J22" s="873"/>
    </row>
    <row r="23" spans="1:10" ht="15.75" customHeight="1">
      <c r="A23" s="867" t="s">
        <v>346</v>
      </c>
      <c r="B23" s="868"/>
      <c r="C23" s="868"/>
      <c r="D23" s="869"/>
      <c r="E23" s="870">
        <f t="shared" ref="E23:J23" si="2">SUM(E26:E30)</f>
        <v>287803</v>
      </c>
      <c r="F23" s="871">
        <f t="shared" si="2"/>
        <v>100</v>
      </c>
      <c r="G23" s="877">
        <f t="shared" si="2"/>
        <v>273515</v>
      </c>
      <c r="H23" s="871">
        <f t="shared" si="2"/>
        <v>100</v>
      </c>
      <c r="I23" s="872">
        <f t="shared" si="2"/>
        <v>375297</v>
      </c>
      <c r="J23" s="873">
        <f t="shared" si="2"/>
        <v>100</v>
      </c>
    </row>
    <row r="24" spans="1:10" ht="15.75" customHeight="1">
      <c r="A24" s="867"/>
      <c r="B24" s="868"/>
      <c r="C24" s="868"/>
      <c r="D24" s="869"/>
      <c r="E24" s="870"/>
      <c r="F24" s="871"/>
      <c r="G24" s="877"/>
      <c r="H24" s="871"/>
      <c r="I24" s="872"/>
      <c r="J24" s="873"/>
    </row>
    <row r="25" spans="1:10" ht="7.5" customHeight="1">
      <c r="A25" s="24"/>
      <c r="B25" s="14"/>
      <c r="C25" s="14"/>
      <c r="D25" s="137"/>
      <c r="E25" s="14"/>
      <c r="F25" s="181"/>
      <c r="G25" s="95"/>
      <c r="H25" s="14"/>
      <c r="I25" s="97"/>
      <c r="J25" s="355"/>
    </row>
    <row r="26" spans="1:10" ht="20.25" customHeight="1">
      <c r="A26" s="860" t="s">
        <v>347</v>
      </c>
      <c r="B26" s="860"/>
      <c r="C26" s="860"/>
      <c r="D26" s="860"/>
      <c r="E26" s="95">
        <v>273738</v>
      </c>
      <c r="F26" s="181">
        <f>E26/$E$23*100</f>
        <v>95.11297658467771</v>
      </c>
      <c r="G26" s="95">
        <v>261541</v>
      </c>
      <c r="H26" s="181">
        <f>G26/$G$23*100</f>
        <v>95.622177942708802</v>
      </c>
      <c r="I26" s="97">
        <v>221975</v>
      </c>
      <c r="J26" s="352">
        <f>I26/$I$23*100</f>
        <v>59.146489313796799</v>
      </c>
    </row>
    <row r="27" spans="1:10" ht="20.25" customHeight="1">
      <c r="A27" s="862" t="s">
        <v>348</v>
      </c>
      <c r="B27" s="862"/>
      <c r="C27" s="862"/>
      <c r="D27" s="862"/>
      <c r="E27" s="95">
        <v>14065</v>
      </c>
      <c r="F27" s="181">
        <f>E27/$E$23*100</f>
        <v>4.887023415322286</v>
      </c>
      <c r="G27" s="95">
        <v>11974</v>
      </c>
      <c r="H27" s="181">
        <f>G27/$G$23*100</f>
        <v>4.3778220572911906</v>
      </c>
      <c r="I27" s="97">
        <v>9672</v>
      </c>
      <c r="J27" s="352">
        <f>I27/$I$23*100</f>
        <v>2.5771588901589939</v>
      </c>
    </row>
    <row r="28" spans="1:10" ht="20.25" customHeight="1">
      <c r="A28" s="860" t="s">
        <v>349</v>
      </c>
      <c r="B28" s="860"/>
      <c r="C28" s="860"/>
      <c r="D28" s="860"/>
      <c r="E28" s="134">
        <v>0</v>
      </c>
      <c r="F28" s="134">
        <v>0</v>
      </c>
      <c r="G28" s="134">
        <v>0</v>
      </c>
      <c r="H28" s="135">
        <v>0</v>
      </c>
      <c r="I28" s="135">
        <v>143650</v>
      </c>
      <c r="J28" s="356">
        <f>I28/$I$23*100</f>
        <v>38.276351796044203</v>
      </c>
    </row>
    <row r="29" spans="1:10" ht="20.25" customHeight="1">
      <c r="A29" s="860" t="s">
        <v>350</v>
      </c>
      <c r="B29" s="860"/>
      <c r="C29" s="860"/>
      <c r="D29" s="860"/>
      <c r="E29" s="134">
        <v>0</v>
      </c>
      <c r="F29" s="134">
        <v>0</v>
      </c>
      <c r="G29" s="134">
        <v>0</v>
      </c>
      <c r="H29" s="135">
        <v>0</v>
      </c>
      <c r="I29" s="135">
        <v>0</v>
      </c>
      <c r="J29" s="136">
        <f>I29/$I$23*100</f>
        <v>0</v>
      </c>
    </row>
    <row r="30" spans="1:10" ht="20.25" customHeight="1">
      <c r="A30" s="860" t="s">
        <v>351</v>
      </c>
      <c r="B30" s="860"/>
      <c r="C30" s="860"/>
      <c r="D30" s="860"/>
      <c r="E30" s="134">
        <v>0</v>
      </c>
      <c r="F30" s="134">
        <v>0</v>
      </c>
      <c r="G30" s="134">
        <v>0</v>
      </c>
      <c r="H30" s="135">
        <v>0</v>
      </c>
      <c r="I30" s="135">
        <v>0</v>
      </c>
      <c r="J30" s="136">
        <f>I30/$I$23*100</f>
        <v>0</v>
      </c>
    </row>
    <row r="31" spans="1:10" ht="5.25" customHeight="1">
      <c r="A31" s="878"/>
      <c r="B31" s="878"/>
      <c r="C31" s="878"/>
      <c r="D31" s="70"/>
      <c r="E31" s="182"/>
      <c r="F31" s="182"/>
      <c r="G31" s="138"/>
      <c r="H31" s="138"/>
      <c r="I31" s="138"/>
      <c r="J31" s="151"/>
    </row>
    <row r="32" spans="1:10" ht="15" customHeight="1">
      <c r="A32" s="101" t="s">
        <v>352</v>
      </c>
      <c r="F32" s="80"/>
      <c r="H32" s="102"/>
      <c r="I32" s="14"/>
      <c r="J32" s="102" t="s">
        <v>316</v>
      </c>
    </row>
    <row r="33" spans="1:10" ht="15" customHeight="1">
      <c r="I33" s="14"/>
      <c r="J33" s="14"/>
    </row>
    <row r="34" spans="1:10" ht="15" customHeight="1">
      <c r="A34" s="357" t="s">
        <v>353</v>
      </c>
      <c r="H34" s="80"/>
      <c r="I34" s="14"/>
      <c r="J34" s="102" t="s">
        <v>154</v>
      </c>
    </row>
    <row r="35" spans="1:10" ht="24.95" customHeight="1">
      <c r="A35" s="757" t="s">
        <v>331</v>
      </c>
      <c r="B35" s="757"/>
      <c r="C35" s="757"/>
      <c r="D35" s="757"/>
      <c r="E35" s="682" t="s">
        <v>354</v>
      </c>
      <c r="F35" s="682"/>
      <c r="G35" s="707" t="s">
        <v>355</v>
      </c>
      <c r="H35" s="707"/>
      <c r="I35" s="853" t="s">
        <v>356</v>
      </c>
      <c r="J35" s="853"/>
    </row>
    <row r="36" spans="1:10" ht="24.95" customHeight="1">
      <c r="A36" s="757"/>
      <c r="B36" s="757"/>
      <c r="C36" s="757"/>
      <c r="D36" s="757"/>
      <c r="E36" s="81" t="s">
        <v>42</v>
      </c>
      <c r="F36" s="81" t="s">
        <v>43</v>
      </c>
      <c r="G36" s="81" t="s">
        <v>42</v>
      </c>
      <c r="H36" s="81" t="s">
        <v>43</v>
      </c>
      <c r="I36" s="591" t="s">
        <v>42</v>
      </c>
      <c r="J36" s="589" t="s">
        <v>43</v>
      </c>
    </row>
    <row r="37" spans="1:10" ht="5.25" customHeight="1">
      <c r="A37" s="128"/>
      <c r="B37" s="139"/>
      <c r="C37" s="139"/>
      <c r="D37" s="140"/>
      <c r="E37" s="139"/>
      <c r="F37" s="139"/>
      <c r="G37" s="139"/>
      <c r="H37" s="139"/>
      <c r="I37" s="141"/>
      <c r="J37" s="142"/>
    </row>
    <row r="38" spans="1:10" ht="20.25" customHeight="1">
      <c r="A38" s="874" t="s">
        <v>357</v>
      </c>
      <c r="B38" s="875"/>
      <c r="C38" s="875"/>
      <c r="D38" s="876"/>
      <c r="E38" s="150">
        <f t="shared" ref="E38:J38" si="3">SUM(E39:E42)</f>
        <v>2508662</v>
      </c>
      <c r="F38" s="133">
        <f t="shared" si="3"/>
        <v>2446464</v>
      </c>
      <c r="G38" s="133">
        <f t="shared" si="3"/>
        <v>2494970</v>
      </c>
      <c r="H38" s="133">
        <f t="shared" si="3"/>
        <v>2440300</v>
      </c>
      <c r="I38" s="143">
        <f t="shared" si="3"/>
        <v>2502424</v>
      </c>
      <c r="J38" s="146">
        <f t="shared" si="3"/>
        <v>2398710</v>
      </c>
    </row>
    <row r="39" spans="1:10" ht="20.25" customHeight="1">
      <c r="A39" s="144"/>
      <c r="B39" s="57"/>
      <c r="C39" s="57" t="s">
        <v>297</v>
      </c>
      <c r="D39" s="124"/>
      <c r="E39" s="150">
        <v>2435828</v>
      </c>
      <c r="F39" s="133">
        <v>2401470</v>
      </c>
      <c r="G39" s="133">
        <v>2428832</v>
      </c>
      <c r="H39" s="133">
        <v>2393863</v>
      </c>
      <c r="I39" s="143">
        <v>2436594</v>
      </c>
      <c r="J39" s="146">
        <v>2351372</v>
      </c>
    </row>
    <row r="40" spans="1:10" ht="20.25" customHeight="1">
      <c r="A40" s="144"/>
      <c r="B40" s="57"/>
      <c r="C40" s="57" t="s">
        <v>306</v>
      </c>
      <c r="D40" s="124"/>
      <c r="E40" s="90">
        <v>44320</v>
      </c>
      <c r="F40" s="58">
        <v>44315</v>
      </c>
      <c r="G40" s="58">
        <v>46970</v>
      </c>
      <c r="H40" s="58">
        <v>45612</v>
      </c>
      <c r="I40" s="59">
        <v>47173</v>
      </c>
      <c r="J40" s="175">
        <v>46608</v>
      </c>
    </row>
    <row r="41" spans="1:10" ht="20.25" customHeight="1">
      <c r="A41" s="144"/>
      <c r="B41" s="57"/>
      <c r="C41" s="57" t="s">
        <v>309</v>
      </c>
      <c r="D41" s="124"/>
      <c r="E41" s="58">
        <v>807</v>
      </c>
      <c r="F41" s="58">
        <v>679</v>
      </c>
      <c r="G41" s="58">
        <v>895</v>
      </c>
      <c r="H41" s="58">
        <v>825</v>
      </c>
      <c r="I41" s="59">
        <v>732</v>
      </c>
      <c r="J41" s="175">
        <v>730</v>
      </c>
    </row>
    <row r="42" spans="1:10" ht="20.25" customHeight="1">
      <c r="A42" s="144"/>
      <c r="B42" s="57"/>
      <c r="C42" s="57" t="s">
        <v>94</v>
      </c>
      <c r="D42" s="124"/>
      <c r="E42" s="90">
        <v>27707</v>
      </c>
      <c r="F42" s="58">
        <v>0</v>
      </c>
      <c r="G42" s="58">
        <v>18273</v>
      </c>
      <c r="H42" s="58">
        <v>0</v>
      </c>
      <c r="I42" s="59">
        <v>17925</v>
      </c>
      <c r="J42" s="175">
        <v>0</v>
      </c>
    </row>
    <row r="43" spans="1:10" ht="20.25" customHeight="1">
      <c r="A43" s="874" t="s">
        <v>338</v>
      </c>
      <c r="B43" s="875"/>
      <c r="C43" s="875"/>
      <c r="D43" s="876"/>
      <c r="E43" s="90">
        <f t="shared" ref="E43:J43" si="4">SUM(E44:E47)</f>
        <v>452523</v>
      </c>
      <c r="F43" s="90">
        <f t="shared" si="4"/>
        <v>394752</v>
      </c>
      <c r="G43" s="58">
        <f t="shared" si="4"/>
        <v>383027</v>
      </c>
      <c r="H43" s="90">
        <f t="shared" si="4"/>
        <v>348686</v>
      </c>
      <c r="I43" s="358">
        <f t="shared" si="4"/>
        <v>667704</v>
      </c>
      <c r="J43" s="359">
        <f t="shared" si="4"/>
        <v>547456</v>
      </c>
    </row>
    <row r="44" spans="1:10" ht="20.25" customHeight="1">
      <c r="A44" s="144"/>
      <c r="B44" s="57"/>
      <c r="C44" s="57" t="s">
        <v>340</v>
      </c>
      <c r="D44" s="124"/>
      <c r="E44" s="90">
        <v>382831</v>
      </c>
      <c r="F44" s="90">
        <v>350478</v>
      </c>
      <c r="G44" s="90">
        <v>311486</v>
      </c>
      <c r="H44" s="90">
        <v>302845</v>
      </c>
      <c r="I44" s="358">
        <v>551859</v>
      </c>
      <c r="J44" s="359">
        <v>461619</v>
      </c>
    </row>
    <row r="45" spans="1:10" ht="20.25" customHeight="1">
      <c r="A45" s="144"/>
      <c r="B45" s="57"/>
      <c r="C45" s="57" t="s">
        <v>341</v>
      </c>
      <c r="D45" s="124"/>
      <c r="E45" s="90">
        <v>39691</v>
      </c>
      <c r="F45" s="90">
        <v>39690</v>
      </c>
      <c r="G45" s="90">
        <v>41540</v>
      </c>
      <c r="H45" s="90">
        <v>41539</v>
      </c>
      <c r="I45" s="358">
        <v>83203</v>
      </c>
      <c r="J45" s="359">
        <v>83202</v>
      </c>
    </row>
    <row r="46" spans="1:10" ht="20.25" customHeight="1">
      <c r="A46" s="144"/>
      <c r="B46" s="57"/>
      <c r="C46" s="360" t="s">
        <v>358</v>
      </c>
      <c r="D46" s="361"/>
      <c r="E46" s="90">
        <v>4584</v>
      </c>
      <c r="F46" s="58">
        <v>4584</v>
      </c>
      <c r="G46" s="90">
        <v>4302</v>
      </c>
      <c r="H46" s="58">
        <v>4302</v>
      </c>
      <c r="I46" s="358">
        <v>2642</v>
      </c>
      <c r="J46" s="175">
        <v>2635</v>
      </c>
    </row>
    <row r="47" spans="1:10" ht="20.25" customHeight="1">
      <c r="A47" s="144"/>
      <c r="B47" s="57"/>
      <c r="C47" s="57" t="s">
        <v>94</v>
      </c>
      <c r="D47" s="124"/>
      <c r="E47" s="90">
        <v>25417</v>
      </c>
      <c r="F47" s="58">
        <v>0</v>
      </c>
      <c r="G47" s="90">
        <v>25699</v>
      </c>
      <c r="H47" s="58">
        <v>0</v>
      </c>
      <c r="I47" s="358">
        <v>30000</v>
      </c>
      <c r="J47" s="175">
        <v>0</v>
      </c>
    </row>
    <row r="48" spans="1:10" ht="5.25" customHeight="1">
      <c r="A48" s="47"/>
      <c r="B48" s="138"/>
      <c r="C48" s="63"/>
      <c r="D48" s="63"/>
      <c r="E48" s="183"/>
      <c r="F48" s="169"/>
      <c r="G48" s="148"/>
      <c r="H48" s="169"/>
      <c r="I48" s="91"/>
      <c r="J48" s="184"/>
    </row>
    <row r="49" spans="1:10" ht="15" customHeight="1">
      <c r="A49" s="101" t="s">
        <v>352</v>
      </c>
      <c r="H49" s="80"/>
      <c r="I49" s="14"/>
      <c r="J49" s="102" t="s">
        <v>316</v>
      </c>
    </row>
  </sheetData>
  <sheetProtection selectLockedCells="1" selectUnlockedCells="1"/>
  <mergeCells count="44">
    <mergeCell ref="E35:F35"/>
    <mergeCell ref="G23:G24"/>
    <mergeCell ref="A29:D29"/>
    <mergeCell ref="A30:D30"/>
    <mergeCell ref="A43:D43"/>
    <mergeCell ref="A31:C31"/>
    <mergeCell ref="A35:D36"/>
    <mergeCell ref="H20:H22"/>
    <mergeCell ref="I20:I22"/>
    <mergeCell ref="J20:J22"/>
    <mergeCell ref="I35:J35"/>
    <mergeCell ref="A38:D38"/>
    <mergeCell ref="J23:J24"/>
    <mergeCell ref="A26:D26"/>
    <mergeCell ref="A23:D24"/>
    <mergeCell ref="E23:E24"/>
    <mergeCell ref="F23:F24"/>
    <mergeCell ref="G20:G22"/>
    <mergeCell ref="H23:H24"/>
    <mergeCell ref="I23:I24"/>
    <mergeCell ref="G35:H35"/>
    <mergeCell ref="A27:D27"/>
    <mergeCell ref="A28:D28"/>
    <mergeCell ref="A19:D19"/>
    <mergeCell ref="A20:D21"/>
    <mergeCell ref="E20:E22"/>
    <mergeCell ref="F20:F22"/>
    <mergeCell ref="A22:D22"/>
    <mergeCell ref="G3:H3"/>
    <mergeCell ref="I3:J3"/>
    <mergeCell ref="A13:A18"/>
    <mergeCell ref="B13:D13"/>
    <mergeCell ref="B15:D15"/>
    <mergeCell ref="B16:D16"/>
    <mergeCell ref="B17:D17"/>
    <mergeCell ref="A5:A12"/>
    <mergeCell ref="B5:D5"/>
    <mergeCell ref="B7:D7"/>
    <mergeCell ref="B10:D10"/>
    <mergeCell ref="B11:D11"/>
    <mergeCell ref="A3:D4"/>
    <mergeCell ref="E3:F3"/>
    <mergeCell ref="B8:D8"/>
    <mergeCell ref="B9:D9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76" orientation="portrait" useFirstPageNumber="1" horizontalDpi="300" verticalDpi="300" r:id="rId1"/>
  <headerFooter alignWithMargins="0">
    <oddHeader>&amp;R&amp;"ＭＳ 明朝,標準"&amp;10財　政</oddHeader>
    <oddFooter>&amp;C&amp;"ＭＳ 明朝,標準"－&amp;P－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O254"/>
  <sheetViews>
    <sheetView tabSelected="1" view="pageBreakPreview" zoomScaleNormal="90" zoomScaleSheetLayoutView="100" workbookViewId="0">
      <selection activeCell="G25" sqref="G25"/>
    </sheetView>
  </sheetViews>
  <sheetFormatPr defaultRowHeight="12"/>
  <cols>
    <col min="1" max="6" width="15.25" style="185" customWidth="1"/>
    <col min="7" max="7" width="11.125" style="185" customWidth="1"/>
    <col min="8" max="11" width="11.875" style="185" customWidth="1"/>
    <col min="12" max="12" width="10.875" style="185" customWidth="1"/>
    <col min="13" max="13" width="12.75" style="185" customWidth="1"/>
    <col min="14" max="15" width="11.875" style="185" customWidth="1"/>
    <col min="16" max="16384" width="9" style="185"/>
  </cols>
  <sheetData>
    <row r="1" spans="1:14" ht="17.25">
      <c r="A1" s="879" t="s">
        <v>359</v>
      </c>
      <c r="B1" s="879"/>
      <c r="C1" s="879"/>
      <c r="D1" s="879"/>
      <c r="E1" s="879"/>
      <c r="F1" s="879"/>
      <c r="M1" s="186"/>
    </row>
    <row r="4" spans="1:14">
      <c r="H4" s="187" t="s">
        <v>360</v>
      </c>
    </row>
    <row r="5" spans="1:14">
      <c r="A5" s="570"/>
      <c r="B5" s="571" t="s">
        <v>420</v>
      </c>
      <c r="C5" s="570"/>
      <c r="D5" s="570"/>
      <c r="E5" s="571" t="s">
        <v>421</v>
      </c>
      <c r="F5" s="570"/>
      <c r="H5" s="188"/>
      <c r="I5" s="574">
        <v>19</v>
      </c>
      <c r="J5" s="188">
        <v>20</v>
      </c>
      <c r="K5" s="188">
        <v>21</v>
      </c>
      <c r="L5" s="188">
        <v>22</v>
      </c>
      <c r="M5" s="575">
        <v>23</v>
      </c>
    </row>
    <row r="6" spans="1:14">
      <c r="A6" s="570"/>
      <c r="B6" s="571" t="s">
        <v>419</v>
      </c>
      <c r="H6" s="188" t="s">
        <v>105</v>
      </c>
      <c r="I6" s="189">
        <v>100</v>
      </c>
      <c r="J6" s="190">
        <f>ROUND(J9/$I$9,2)*100</f>
        <v>101</v>
      </c>
      <c r="K6" s="190">
        <f>ROUND(K9/$I$9,2)*100</f>
        <v>118</v>
      </c>
      <c r="L6" s="190">
        <f>ROUND(L9/$I$9,2)*100</f>
        <v>120</v>
      </c>
      <c r="M6" s="190">
        <f>ROUND(M9/$I$9,2)*100</f>
        <v>117</v>
      </c>
    </row>
    <row r="7" spans="1:14">
      <c r="A7" s="178"/>
      <c r="H7" s="188" t="s">
        <v>364</v>
      </c>
      <c r="I7" s="189">
        <v>100</v>
      </c>
      <c r="J7" s="190">
        <f>ROUND(J10/$I$10,2)*100</f>
        <v>106</v>
      </c>
      <c r="K7" s="190">
        <f>ROUND(K10/$I$10,2)*100</f>
        <v>103</v>
      </c>
      <c r="L7" s="190">
        <f>ROUND(L10/$I$10,2)*100</f>
        <v>107</v>
      </c>
      <c r="M7" s="190">
        <f>ROUND(M10/$I$10,2)*100</f>
        <v>106</v>
      </c>
    </row>
    <row r="8" spans="1:14">
      <c r="A8" s="178"/>
      <c r="H8" s="188" t="s">
        <v>365</v>
      </c>
      <c r="I8" s="189">
        <v>100</v>
      </c>
      <c r="J8" s="190">
        <f>ROUND(J11/$I$11,2)*100</f>
        <v>96</v>
      </c>
      <c r="K8" s="190">
        <f>ROUND(K11/$I$11,2)*100</f>
        <v>131</v>
      </c>
      <c r="L8" s="190">
        <f>ROUND(L11/$I$11,2)*100</f>
        <v>132</v>
      </c>
      <c r="M8" s="190">
        <f>ROUND(M11/$I$11,2)*100</f>
        <v>128</v>
      </c>
    </row>
    <row r="9" spans="1:14">
      <c r="A9" s="178"/>
      <c r="H9" s="191" t="s">
        <v>105</v>
      </c>
      <c r="I9" s="192">
        <f>+‐161‐!D7</f>
        <v>32601505</v>
      </c>
      <c r="J9" s="192">
        <f>+‐161‐!E7</f>
        <v>32885829</v>
      </c>
      <c r="K9" s="192">
        <f>'-162-'!F7</f>
        <v>38315225</v>
      </c>
      <c r="L9" s="192">
        <f>+‐161‐!G7</f>
        <v>39140394</v>
      </c>
      <c r="M9" s="192">
        <f>'-162-'!H7</f>
        <v>38213357</v>
      </c>
    </row>
    <row r="10" spans="1:14">
      <c r="A10" s="178"/>
      <c r="H10" s="188" t="s">
        <v>364</v>
      </c>
      <c r="I10" s="193">
        <f>+‐161‐!D20</f>
        <v>15688379</v>
      </c>
      <c r="J10" s="193">
        <f>+‐161‐!E20</f>
        <v>16702672</v>
      </c>
      <c r="K10" s="193">
        <f>'-162-'!F20</f>
        <v>16200507</v>
      </c>
      <c r="L10" s="193">
        <f>'-162-'!G20</f>
        <v>16821900</v>
      </c>
      <c r="M10" s="193">
        <f>'-162-'!H20</f>
        <v>16556849</v>
      </c>
    </row>
    <row r="11" spans="1:14">
      <c r="A11" s="178"/>
      <c r="H11" s="188" t="s">
        <v>365</v>
      </c>
      <c r="I11" s="193">
        <f>I9-I10</f>
        <v>16913126</v>
      </c>
      <c r="J11" s="193">
        <f>J9-J10</f>
        <v>16183157</v>
      </c>
      <c r="K11" s="193">
        <f>K9-K10</f>
        <v>22114718</v>
      </c>
      <c r="L11" s="193">
        <f>L9-L10</f>
        <v>22318494</v>
      </c>
      <c r="M11" s="193">
        <f>M9-M10</f>
        <v>21656508</v>
      </c>
    </row>
    <row r="12" spans="1:14">
      <c r="A12" s="178"/>
      <c r="I12" s="194"/>
      <c r="J12" s="194"/>
      <c r="K12" s="194"/>
      <c r="L12" s="194"/>
      <c r="M12" s="195"/>
      <c r="N12" s="196"/>
    </row>
    <row r="13" spans="1:14" ht="13.5">
      <c r="A13" s="178"/>
      <c r="I13" s="197"/>
      <c r="J13" s="197"/>
      <c r="K13" s="197"/>
      <c r="L13" s="198"/>
      <c r="M13" s="198"/>
      <c r="N13" s="196"/>
    </row>
    <row r="14" spans="1:14" ht="13.5">
      <c r="A14" s="178"/>
      <c r="I14" s="197"/>
      <c r="J14" s="197"/>
      <c r="K14" s="197"/>
      <c r="L14" s="197"/>
      <c r="M14" s="197"/>
      <c r="N14" s="196"/>
    </row>
    <row r="15" spans="1:14">
      <c r="A15" s="178"/>
      <c r="I15" s="199"/>
      <c r="J15" s="199"/>
    </row>
    <row r="16" spans="1:14">
      <c r="A16" s="178"/>
    </row>
    <row r="17" spans="1:14">
      <c r="A17" s="178"/>
      <c r="H17" s="187" t="s">
        <v>366</v>
      </c>
    </row>
    <row r="18" spans="1:14">
      <c r="A18" s="178"/>
      <c r="H18" s="188"/>
      <c r="I18" s="575">
        <v>19</v>
      </c>
      <c r="J18" s="575">
        <v>20</v>
      </c>
      <c r="K18" s="575">
        <v>21</v>
      </c>
      <c r="L18" s="575">
        <v>22</v>
      </c>
      <c r="M18" s="575">
        <v>23</v>
      </c>
      <c r="N18" s="200"/>
    </row>
    <row r="19" spans="1:14">
      <c r="A19" s="178"/>
      <c r="H19" s="188" t="s">
        <v>364</v>
      </c>
      <c r="I19" s="201">
        <f>+‐161‐!D21</f>
        <v>48.1</v>
      </c>
      <c r="J19" s="201">
        <f>+‐161‐!E21</f>
        <v>50.8</v>
      </c>
      <c r="K19" s="201">
        <f>'-162-'!F21</f>
        <v>42.3</v>
      </c>
      <c r="L19" s="201">
        <f>'-162-'!G21</f>
        <v>43</v>
      </c>
      <c r="M19" s="201">
        <f>'-162-'!H21</f>
        <v>44</v>
      </c>
      <c r="N19" s="202"/>
    </row>
    <row r="20" spans="1:14">
      <c r="A20" s="178"/>
      <c r="H20" s="188" t="s">
        <v>365</v>
      </c>
      <c r="I20" s="203">
        <f>100-I19</f>
        <v>51.9</v>
      </c>
      <c r="J20" s="203">
        <f>100-J19</f>
        <v>49.2</v>
      </c>
      <c r="K20" s="203">
        <f>100-K19</f>
        <v>57.7</v>
      </c>
      <c r="L20" s="203">
        <f>100-L19</f>
        <v>57</v>
      </c>
      <c r="M20" s="203">
        <f>100-M19</f>
        <v>56</v>
      </c>
      <c r="N20" s="202"/>
    </row>
    <row r="21" spans="1:14">
      <c r="A21" s="178"/>
    </row>
    <row r="22" spans="1:14">
      <c r="A22" s="178"/>
    </row>
    <row r="23" spans="1:14">
      <c r="A23" s="178"/>
    </row>
    <row r="24" spans="1:14">
      <c r="A24" s="178"/>
    </row>
    <row r="25" spans="1:14">
      <c r="A25" s="178"/>
    </row>
    <row r="26" spans="1:14">
      <c r="A26" s="178"/>
    </row>
    <row r="27" spans="1:14">
      <c r="A27" s="178"/>
    </row>
    <row r="28" spans="1:14">
      <c r="A28" s="178"/>
    </row>
    <row r="29" spans="1:14">
      <c r="A29" s="178"/>
      <c r="J29" s="204"/>
    </row>
    <row r="30" spans="1:14">
      <c r="A30" s="178"/>
    </row>
    <row r="31" spans="1:14">
      <c r="A31" s="178"/>
    </row>
    <row r="32" spans="1:14">
      <c r="A32" s="178"/>
    </row>
    <row r="33" spans="1:13">
      <c r="A33" s="178"/>
      <c r="K33" s="205"/>
      <c r="L33" s="206"/>
      <c r="M33" s="206"/>
    </row>
    <row r="34" spans="1:13">
      <c r="A34" s="178"/>
      <c r="K34" s="98"/>
      <c r="L34" s="207"/>
      <c r="M34" s="207"/>
    </row>
    <row r="35" spans="1:13">
      <c r="A35" s="178"/>
      <c r="K35" s="208"/>
      <c r="L35" s="207"/>
      <c r="M35" s="207"/>
    </row>
    <row r="36" spans="1:13">
      <c r="A36" s="178"/>
      <c r="K36" s="98"/>
      <c r="L36" s="207"/>
      <c r="M36" s="207"/>
    </row>
    <row r="37" spans="1:13">
      <c r="A37" s="178"/>
      <c r="J37" s="209"/>
      <c r="K37" s="98"/>
      <c r="L37" s="207"/>
      <c r="M37" s="207"/>
    </row>
    <row r="38" spans="1:13">
      <c r="A38" s="178"/>
      <c r="B38" s="284" t="s">
        <v>417</v>
      </c>
      <c r="D38" s="568"/>
      <c r="E38" s="284" t="s">
        <v>416</v>
      </c>
      <c r="F38" s="210"/>
      <c r="J38" s="211"/>
      <c r="K38" s="98"/>
      <c r="L38" s="207"/>
      <c r="M38" s="207"/>
    </row>
    <row r="39" spans="1:13">
      <c r="A39" s="178"/>
      <c r="B39" s="284" t="s">
        <v>418</v>
      </c>
      <c r="C39" s="210"/>
      <c r="H39" s="187" t="s">
        <v>367</v>
      </c>
      <c r="J39" s="211"/>
      <c r="K39" s="98"/>
      <c r="L39" s="207"/>
      <c r="M39" s="207"/>
    </row>
    <row r="40" spans="1:13">
      <c r="A40" s="178"/>
      <c r="H40" s="212" t="s">
        <v>200</v>
      </c>
      <c r="I40" s="213">
        <f>SUM(I41:I51)</f>
        <v>36954082</v>
      </c>
      <c r="J40" s="211"/>
      <c r="K40" s="214"/>
      <c r="L40" s="207"/>
      <c r="M40" s="207"/>
    </row>
    <row r="41" spans="1:13">
      <c r="A41" s="178"/>
      <c r="H41" s="212" t="s">
        <v>215</v>
      </c>
      <c r="I41" s="213">
        <f>'-172-'!R8</f>
        <v>6042740</v>
      </c>
      <c r="J41" s="205"/>
      <c r="K41" s="214"/>
      <c r="L41" s="215"/>
      <c r="M41" s="207"/>
    </row>
    <row r="42" spans="1:13">
      <c r="A42" s="178"/>
      <c r="H42" s="212" t="s">
        <v>217</v>
      </c>
      <c r="I42" s="213">
        <f>+'-171-'!R10</f>
        <v>5147525</v>
      </c>
      <c r="J42" s="205"/>
      <c r="K42" s="214"/>
      <c r="L42" s="215"/>
      <c r="M42" s="207"/>
    </row>
    <row r="43" spans="1:13">
      <c r="A43" s="178"/>
      <c r="H43" s="212" t="s">
        <v>218</v>
      </c>
      <c r="I43" s="213">
        <f>+'-171-'!R11</f>
        <v>263193</v>
      </c>
      <c r="K43" s="214"/>
      <c r="L43" s="215"/>
      <c r="M43" s="207"/>
    </row>
    <row r="44" spans="1:13">
      <c r="A44" s="178"/>
      <c r="H44" s="212" t="s">
        <v>216</v>
      </c>
      <c r="I44" s="213">
        <f>+'-171-'!R12</f>
        <v>12043230</v>
      </c>
      <c r="K44" s="214"/>
      <c r="L44" s="215"/>
      <c r="M44" s="207"/>
    </row>
    <row r="45" spans="1:13">
      <c r="A45" s="178"/>
      <c r="H45" s="212" t="s">
        <v>219</v>
      </c>
      <c r="I45" s="213">
        <f>+'-171-'!R13</f>
        <v>1407922</v>
      </c>
      <c r="K45" s="214"/>
      <c r="L45" s="215"/>
      <c r="M45" s="207"/>
    </row>
    <row r="46" spans="1:13">
      <c r="A46" s="178"/>
      <c r="H46" s="212" t="s">
        <v>24</v>
      </c>
      <c r="I46" s="213">
        <f>+'-171-'!R14</f>
        <v>3588279</v>
      </c>
      <c r="K46" s="214"/>
      <c r="L46" s="215"/>
      <c r="M46" s="207"/>
    </row>
    <row r="47" spans="1:13">
      <c r="A47" s="178"/>
      <c r="H47" s="212" t="s">
        <v>368</v>
      </c>
      <c r="I47" s="213">
        <f>+'-171-'!R15</f>
        <v>607169</v>
      </c>
      <c r="K47" s="214"/>
    </row>
    <row r="48" spans="1:13" ht="24">
      <c r="A48" s="178"/>
      <c r="H48" s="216" t="s">
        <v>203</v>
      </c>
      <c r="I48" s="213">
        <f>+'-171-'!R16</f>
        <v>35000</v>
      </c>
      <c r="K48" s="214"/>
    </row>
    <row r="49" spans="1:13">
      <c r="A49" s="178"/>
      <c r="H49" s="212" t="s">
        <v>220</v>
      </c>
      <c r="I49" s="213">
        <f>+'-171-'!R17</f>
        <v>3513714</v>
      </c>
      <c r="K49" s="214"/>
    </row>
    <row r="50" spans="1:13">
      <c r="A50" s="178"/>
      <c r="D50" s="185">
        <v>100</v>
      </c>
      <c r="H50" s="212" t="s">
        <v>204</v>
      </c>
      <c r="I50" s="217">
        <f>+'-171-'!R18</f>
        <v>4305310</v>
      </c>
      <c r="K50" s="214"/>
    </row>
    <row r="51" spans="1:13">
      <c r="A51" s="178"/>
      <c r="H51" s="212" t="s">
        <v>369</v>
      </c>
      <c r="I51" s="218">
        <f>+'-171-'!R21</f>
        <v>0</v>
      </c>
      <c r="K51" s="214"/>
    </row>
    <row r="52" spans="1:13">
      <c r="A52" s="178"/>
      <c r="I52" s="219">
        <f>SUM(I41:I51)</f>
        <v>36954082</v>
      </c>
    </row>
    <row r="53" spans="1:13">
      <c r="A53" s="178"/>
    </row>
    <row r="54" spans="1:13">
      <c r="A54" s="178"/>
    </row>
    <row r="55" spans="1:13">
      <c r="A55" s="178"/>
      <c r="H55" s="187" t="s">
        <v>370</v>
      </c>
    </row>
    <row r="56" spans="1:13">
      <c r="A56" s="178"/>
      <c r="H56" s="188"/>
      <c r="I56" s="220" t="s">
        <v>361</v>
      </c>
      <c r="J56" s="220" t="s">
        <v>362</v>
      </c>
      <c r="K56" s="220" t="s">
        <v>77</v>
      </c>
      <c r="L56" s="220" t="s">
        <v>363</v>
      </c>
      <c r="M56" s="220" t="s">
        <v>371</v>
      </c>
    </row>
    <row r="57" spans="1:13">
      <c r="A57" s="178"/>
      <c r="H57" s="188" t="s">
        <v>29</v>
      </c>
      <c r="I57" s="221">
        <f>+'-171-'!H32</f>
        <v>90.7</v>
      </c>
      <c r="J57" s="221">
        <f>+'-171-'!K32</f>
        <v>92.3</v>
      </c>
      <c r="K57" s="221">
        <f>'-172-'!N32</f>
        <v>91.1</v>
      </c>
      <c r="L57" s="221">
        <f>'-172-'!Q32</f>
        <v>88.700000000000017</v>
      </c>
      <c r="M57" s="221">
        <f>'-172-'!T32</f>
        <v>88.700000000000017</v>
      </c>
    </row>
    <row r="58" spans="1:13">
      <c r="A58" s="178"/>
      <c r="H58" s="212" t="s">
        <v>215</v>
      </c>
      <c r="I58" s="221">
        <f>+'-171-'!H33</f>
        <v>30.6</v>
      </c>
      <c r="J58" s="221">
        <f>+'-171-'!K33</f>
        <v>29.2</v>
      </c>
      <c r="K58" s="221">
        <f>'-172-'!N33</f>
        <v>27.6</v>
      </c>
      <c r="L58" s="221">
        <f>'-172-'!Q33</f>
        <v>25.7</v>
      </c>
      <c r="M58" s="221">
        <f>'-172-'!T33</f>
        <v>25.7</v>
      </c>
    </row>
    <row r="59" spans="1:13">
      <c r="A59" s="178"/>
      <c r="H59" s="212" t="s">
        <v>216</v>
      </c>
      <c r="I59" s="221">
        <f>+'-171-'!H34</f>
        <v>13.4</v>
      </c>
      <c r="J59" s="221">
        <f>+'-171-'!K34</f>
        <v>14</v>
      </c>
      <c r="K59" s="221">
        <f>'-172-'!N34</f>
        <v>14.5</v>
      </c>
      <c r="L59" s="221">
        <f>'-172-'!Q34</f>
        <v>15.2</v>
      </c>
      <c r="M59" s="221">
        <f>'-172-'!T34</f>
        <v>15.2</v>
      </c>
    </row>
    <row r="60" spans="1:13">
      <c r="A60" s="178"/>
      <c r="H60" s="212" t="s">
        <v>24</v>
      </c>
      <c r="I60" s="221">
        <f>+'-171-'!H35</f>
        <v>17.5</v>
      </c>
      <c r="J60" s="221">
        <f>+'-171-'!K35</f>
        <v>17.399999999999999</v>
      </c>
      <c r="K60" s="221">
        <f>'-172-'!N35</f>
        <v>17.399999999999999</v>
      </c>
      <c r="L60" s="221">
        <f>'-172-'!Q35</f>
        <v>16.399999999999999</v>
      </c>
      <c r="M60" s="221">
        <f>'-172-'!T35</f>
        <v>16.399999999999999</v>
      </c>
    </row>
    <row r="61" spans="1:13">
      <c r="A61" s="178"/>
      <c r="H61" s="212" t="s">
        <v>217</v>
      </c>
      <c r="I61" s="221">
        <f>+'-171-'!H36</f>
        <v>16</v>
      </c>
      <c r="J61" s="221">
        <f>+'-171-'!K36</f>
        <v>17</v>
      </c>
      <c r="K61" s="221">
        <f>'-172-'!N36</f>
        <v>16.7</v>
      </c>
      <c r="L61" s="221">
        <f>'-172-'!Q36</f>
        <v>16.600000000000001</v>
      </c>
      <c r="M61" s="221">
        <f>'-172-'!T36</f>
        <v>16.600000000000001</v>
      </c>
    </row>
    <row r="62" spans="1:13">
      <c r="A62" s="178"/>
      <c r="I62" s="222"/>
      <c r="J62" s="222"/>
      <c r="K62" s="222"/>
      <c r="L62" s="222"/>
      <c r="M62" s="222"/>
    </row>
    <row r="63" spans="1:13">
      <c r="A63" s="178"/>
      <c r="I63" s="222"/>
      <c r="J63" s="222"/>
      <c r="K63" s="222"/>
      <c r="L63" s="222"/>
      <c r="M63" s="222"/>
    </row>
    <row r="64" spans="1:13">
      <c r="A64" s="178"/>
      <c r="I64" s="222"/>
      <c r="J64" s="222"/>
      <c r="K64" s="222"/>
      <c r="L64" s="222"/>
      <c r="M64" s="222"/>
    </row>
    <row r="65" spans="1:14">
      <c r="A65" s="178"/>
      <c r="I65" s="222"/>
      <c r="J65" s="222"/>
      <c r="K65" s="222"/>
      <c r="L65" s="222"/>
      <c r="M65" s="222"/>
    </row>
    <row r="66" spans="1:14">
      <c r="A66" s="178"/>
      <c r="I66" s="222"/>
      <c r="J66" s="222"/>
      <c r="K66" s="222"/>
      <c r="L66" s="222"/>
      <c r="M66" s="222"/>
    </row>
    <row r="67" spans="1:14">
      <c r="A67" s="178"/>
    </row>
    <row r="68" spans="1:14">
      <c r="A68" s="178"/>
    </row>
    <row r="69" spans="1:14">
      <c r="A69" s="178"/>
      <c r="B69" s="284" t="s">
        <v>406</v>
      </c>
      <c r="C69" s="210"/>
      <c r="H69" s="223"/>
      <c r="I69" s="223"/>
    </row>
    <row r="70" spans="1:14">
      <c r="A70" s="178"/>
      <c r="C70" s="210"/>
      <c r="H70" s="223"/>
      <c r="I70" s="223"/>
    </row>
    <row r="71" spans="1:14">
      <c r="A71" s="178"/>
      <c r="H71" s="224"/>
      <c r="I71" s="225"/>
    </row>
    <row r="72" spans="1:14">
      <c r="A72" s="178"/>
      <c r="H72" s="223"/>
      <c r="I72" s="71"/>
    </row>
    <row r="73" spans="1:14" ht="13.5">
      <c r="A73" s="178"/>
      <c r="H73" s="71"/>
      <c r="I73" s="226"/>
    </row>
    <row r="74" spans="1:14">
      <c r="A74" s="178"/>
      <c r="H74" s="227" t="s">
        <v>372</v>
      </c>
      <c r="I74" s="228"/>
      <c r="M74" s="285" t="s">
        <v>393</v>
      </c>
    </row>
    <row r="75" spans="1:14" ht="13.5">
      <c r="A75" s="178"/>
      <c r="H75" s="2" t="s">
        <v>60</v>
      </c>
      <c r="I75" s="188">
        <f>ROUND(J75/$J$83,3)*100</f>
        <v>23.7</v>
      </c>
      <c r="J75" s="229">
        <f>+N88</f>
        <v>8748058</v>
      </c>
      <c r="K75" s="230"/>
      <c r="L75" s="231" t="s">
        <v>47</v>
      </c>
      <c r="M75" s="284" t="s">
        <v>373</v>
      </c>
      <c r="N75" s="284" t="s">
        <v>374</v>
      </c>
    </row>
    <row r="76" spans="1:14" ht="13.5">
      <c r="A76" s="178"/>
      <c r="H76" s="2" t="s">
        <v>67</v>
      </c>
      <c r="I76" s="188">
        <f t="shared" ref="I76:I82" si="0">ROUND(J76/$J$83,3)*100</f>
        <v>6.5</v>
      </c>
      <c r="J76" s="229">
        <f>+N95</f>
        <v>2383495</v>
      </c>
      <c r="K76" s="230"/>
      <c r="L76" s="275" t="s">
        <v>48</v>
      </c>
      <c r="M76" s="238">
        <f>'-164-'!O7</f>
        <v>13410248</v>
      </c>
      <c r="N76" s="238">
        <f>'-164-'!P7</f>
        <v>13646826</v>
      </c>
    </row>
    <row r="77" spans="1:14" ht="13.5">
      <c r="A77" s="178"/>
      <c r="H77" s="2" t="s">
        <v>375</v>
      </c>
      <c r="I77" s="188">
        <f t="shared" si="0"/>
        <v>13</v>
      </c>
      <c r="J77" s="229">
        <f>+N84</f>
        <v>4793659</v>
      </c>
      <c r="K77" s="230"/>
      <c r="L77" s="277" t="s">
        <v>376</v>
      </c>
      <c r="M77" s="279">
        <f>'-164-'!O8</f>
        <v>186702</v>
      </c>
      <c r="N77" s="279">
        <f>'-164-'!P8</f>
        <v>192705</v>
      </c>
    </row>
    <row r="78" spans="1:14">
      <c r="A78" s="178"/>
      <c r="H78" s="233" t="s">
        <v>377</v>
      </c>
      <c r="I78" s="569">
        <f t="shared" si="0"/>
        <v>12.1</v>
      </c>
      <c r="J78" s="234">
        <f>SUM(N77:N83,N85,N89)</f>
        <v>4476379</v>
      </c>
      <c r="K78" s="235"/>
      <c r="L78" s="277" t="s">
        <v>50</v>
      </c>
      <c r="M78" s="279">
        <f>'-164-'!O9</f>
        <v>33410</v>
      </c>
      <c r="N78" s="279">
        <f>'-164-'!P9</f>
        <v>34829</v>
      </c>
    </row>
    <row r="79" spans="1:14">
      <c r="A79" s="178"/>
      <c r="H79" s="236" t="s">
        <v>378</v>
      </c>
      <c r="I79" s="188">
        <f t="shared" si="0"/>
        <v>4.3</v>
      </c>
      <c r="J79" s="237">
        <f>SUM(N86:N87,N90:N91,N94)</f>
        <v>1595400</v>
      </c>
      <c r="K79" s="235"/>
      <c r="L79" s="277" t="s">
        <v>51</v>
      </c>
      <c r="M79" s="279">
        <f>'-164-'!O10</f>
        <v>9522</v>
      </c>
      <c r="N79" s="279">
        <f>'-164-'!P10</f>
        <v>8384</v>
      </c>
    </row>
    <row r="80" spans="1:14" ht="13.5">
      <c r="A80" s="178"/>
      <c r="H80" s="2" t="s">
        <v>64</v>
      </c>
      <c r="I80" s="188">
        <f t="shared" si="0"/>
        <v>1.2</v>
      </c>
      <c r="J80" s="229">
        <f>+N92</f>
        <v>430597</v>
      </c>
      <c r="K80" s="230"/>
      <c r="L80" s="277" t="s">
        <v>52</v>
      </c>
      <c r="M80" s="279">
        <f>'-164-'!O11</f>
        <v>2377</v>
      </c>
      <c r="N80" s="279">
        <f>'-164-'!P11</f>
        <v>2204</v>
      </c>
    </row>
    <row r="81" spans="1:15" ht="13.5">
      <c r="A81" s="178"/>
      <c r="H81" s="2" t="s">
        <v>65</v>
      </c>
      <c r="I81" s="188">
        <f t="shared" si="0"/>
        <v>2.1999999999999997</v>
      </c>
      <c r="J81" s="229">
        <f>+N93</f>
        <v>823822</v>
      </c>
      <c r="K81" s="230"/>
      <c r="L81" s="277" t="s">
        <v>53</v>
      </c>
      <c r="M81" s="279">
        <f>'-164-'!O12</f>
        <v>931075</v>
      </c>
      <c r="N81" s="279">
        <f>'-164-'!P12</f>
        <v>931004</v>
      </c>
    </row>
    <row r="82" spans="1:15" ht="13.5">
      <c r="A82" s="178"/>
      <c r="H82" s="2" t="s">
        <v>48</v>
      </c>
      <c r="I82" s="188">
        <f t="shared" si="0"/>
        <v>37</v>
      </c>
      <c r="J82" s="229">
        <f>+N76</f>
        <v>13646826</v>
      </c>
      <c r="K82" s="230"/>
      <c r="L82" s="277" t="s">
        <v>54</v>
      </c>
      <c r="M82" s="279">
        <f>'-164-'!O13</f>
        <v>26584</v>
      </c>
      <c r="N82" s="279">
        <f>'-164-'!P13</f>
        <v>27490</v>
      </c>
    </row>
    <row r="83" spans="1:15" ht="12" customHeight="1">
      <c r="A83" s="178"/>
      <c r="H83" s="71"/>
      <c r="I83" s="185">
        <f>SUM(I75:I82)</f>
        <v>100</v>
      </c>
      <c r="J83" s="228">
        <f>SUM(J75:J82)</f>
        <v>36898236</v>
      </c>
      <c r="K83" s="99"/>
      <c r="L83" s="282" t="s">
        <v>55</v>
      </c>
      <c r="M83" s="279">
        <f>'-164-'!O14</f>
        <v>533201</v>
      </c>
      <c r="N83" s="279">
        <f>'-164-'!P14</f>
        <v>533201</v>
      </c>
    </row>
    <row r="84" spans="1:15" ht="12" customHeight="1">
      <c r="A84" s="178"/>
      <c r="H84" s="71"/>
      <c r="I84" s="99"/>
      <c r="L84" s="283" t="s">
        <v>379</v>
      </c>
      <c r="M84" s="238">
        <f>'-164-'!O15</f>
        <v>4699907</v>
      </c>
      <c r="N84" s="238">
        <f>'-164-'!P15</f>
        <v>4793659</v>
      </c>
    </row>
    <row r="85" spans="1:15">
      <c r="A85" s="178"/>
      <c r="H85" s="71"/>
      <c r="I85" s="99"/>
      <c r="L85" s="277" t="s">
        <v>57</v>
      </c>
      <c r="M85" s="279">
        <f>'-164-'!O16</f>
        <v>17000</v>
      </c>
      <c r="N85" s="279">
        <f>'-164-'!P16</f>
        <v>17409</v>
      </c>
    </row>
    <row r="86" spans="1:15">
      <c r="A86" s="178"/>
      <c r="H86" s="223"/>
      <c r="I86" s="223"/>
      <c r="L86" s="277" t="s">
        <v>58</v>
      </c>
      <c r="M86" s="279">
        <f>'-164-'!O17</f>
        <v>633830</v>
      </c>
      <c r="N86" s="279">
        <f>'-164-'!P17</f>
        <v>627352</v>
      </c>
    </row>
    <row r="87" spans="1:15">
      <c r="A87" s="178"/>
      <c r="H87" s="223"/>
      <c r="I87" s="223"/>
      <c r="L87" s="277" t="s">
        <v>59</v>
      </c>
      <c r="M87" s="279">
        <f>'-164-'!O18</f>
        <v>475090</v>
      </c>
      <c r="N87" s="279">
        <f>'-164-'!P18</f>
        <v>481446</v>
      </c>
    </row>
    <row r="88" spans="1:15">
      <c r="A88" s="178"/>
      <c r="H88" s="71"/>
      <c r="I88" s="99"/>
      <c r="L88" s="275" t="s">
        <v>60</v>
      </c>
      <c r="M88" s="238">
        <f>'-164-'!O19</f>
        <v>9639049</v>
      </c>
      <c r="N88" s="238">
        <f>'-164-'!P19</f>
        <v>8748058</v>
      </c>
    </row>
    <row r="89" spans="1:15">
      <c r="A89" s="178"/>
      <c r="H89" s="71"/>
      <c r="I89" s="99"/>
      <c r="L89" s="278" t="s">
        <v>61</v>
      </c>
      <c r="M89" s="280">
        <f>'-164-'!O20</f>
        <v>3094768</v>
      </c>
      <c r="N89" s="280">
        <f>'-164-'!P20</f>
        <v>2729153</v>
      </c>
    </row>
    <row r="90" spans="1:15">
      <c r="A90" s="178"/>
      <c r="L90" s="278" t="s">
        <v>62</v>
      </c>
      <c r="M90" s="280">
        <f>'-164-'!O21</f>
        <v>102966</v>
      </c>
      <c r="N90" s="280">
        <f>'-164-'!P21</f>
        <v>104009</v>
      </c>
    </row>
    <row r="91" spans="1:15">
      <c r="A91" s="178"/>
      <c r="I91" s="239"/>
      <c r="J91" s="239"/>
      <c r="L91" s="278" t="s">
        <v>63</v>
      </c>
      <c r="M91" s="281">
        <f>'-164-'!O22</f>
        <v>31898</v>
      </c>
      <c r="N91" s="281">
        <f>'-164-'!P22</f>
        <v>28268</v>
      </c>
      <c r="O91" s="223"/>
    </row>
    <row r="92" spans="1:15" ht="13.5">
      <c r="A92" s="178"/>
      <c r="I92" s="226"/>
      <c r="J92" s="226"/>
      <c r="L92" s="276" t="s">
        <v>64</v>
      </c>
      <c r="M92" s="240">
        <f>'-164-'!O23</f>
        <v>595130</v>
      </c>
      <c r="N92" s="240">
        <f>'-164-'!P23</f>
        <v>430597</v>
      </c>
      <c r="O92" s="223"/>
    </row>
    <row r="93" spans="1:15">
      <c r="A93" s="178"/>
      <c r="H93" s="187" t="s">
        <v>372</v>
      </c>
      <c r="L93" s="276" t="s">
        <v>65</v>
      </c>
      <c r="M93" s="238">
        <f>'-164-'!O24</f>
        <v>823821</v>
      </c>
      <c r="N93" s="238">
        <f>'-164-'!P24</f>
        <v>823822</v>
      </c>
      <c r="O93" s="223"/>
    </row>
    <row r="94" spans="1:15">
      <c r="A94" s="178"/>
      <c r="H94" s="241"/>
      <c r="I94" s="242" t="s">
        <v>380</v>
      </c>
      <c r="J94" s="242" t="s">
        <v>381</v>
      </c>
      <c r="L94" s="278" t="s">
        <v>66</v>
      </c>
      <c r="M94" s="232">
        <f>'-164-'!O25</f>
        <v>205829</v>
      </c>
      <c r="N94" s="232">
        <f>'-164-'!P25</f>
        <v>354325</v>
      </c>
      <c r="O94" s="223"/>
    </row>
    <row r="95" spans="1:15">
      <c r="A95" s="178"/>
      <c r="H95" s="242" t="s">
        <v>48</v>
      </c>
      <c r="I95" s="229">
        <f t="shared" ref="I95:I114" si="1">M76</f>
        <v>13410248</v>
      </c>
      <c r="J95" s="229">
        <f t="shared" ref="J95:J114" si="2">N76</f>
        <v>13646826</v>
      </c>
      <c r="K95" s="99"/>
      <c r="L95" s="276" t="s">
        <v>67</v>
      </c>
      <c r="M95" s="238">
        <f>'-164-'!O26</f>
        <v>3258595</v>
      </c>
      <c r="N95" s="238">
        <f>'-164-'!P26</f>
        <v>2383495</v>
      </c>
    </row>
    <row r="96" spans="1:15">
      <c r="A96" s="178"/>
      <c r="H96" s="242" t="s">
        <v>376</v>
      </c>
      <c r="I96" s="229">
        <f t="shared" si="1"/>
        <v>186702</v>
      </c>
      <c r="J96" s="229">
        <f t="shared" si="2"/>
        <v>192705</v>
      </c>
      <c r="K96" s="99"/>
      <c r="L96" s="99"/>
    </row>
    <row r="97" spans="1:12">
      <c r="A97" s="178"/>
      <c r="H97" s="242" t="s">
        <v>50</v>
      </c>
      <c r="I97" s="229">
        <f t="shared" si="1"/>
        <v>33410</v>
      </c>
      <c r="J97" s="229">
        <f t="shared" si="2"/>
        <v>34829</v>
      </c>
      <c r="K97" s="99"/>
      <c r="L97" s="99"/>
    </row>
    <row r="98" spans="1:12">
      <c r="A98" s="178"/>
      <c r="H98" s="243" t="s">
        <v>51</v>
      </c>
      <c r="I98" s="229">
        <f t="shared" si="1"/>
        <v>9522</v>
      </c>
      <c r="J98" s="229">
        <f t="shared" si="2"/>
        <v>8384</v>
      </c>
      <c r="K98" s="99"/>
      <c r="L98" s="99"/>
    </row>
    <row r="99" spans="1:12">
      <c r="A99" s="178"/>
      <c r="H99" s="243" t="s">
        <v>52</v>
      </c>
      <c r="I99" s="229">
        <f t="shared" si="1"/>
        <v>2377</v>
      </c>
      <c r="J99" s="229">
        <f t="shared" si="2"/>
        <v>2204</v>
      </c>
      <c r="K99" s="99"/>
      <c r="L99" s="99"/>
    </row>
    <row r="100" spans="1:12">
      <c r="A100" s="178"/>
      <c r="H100" s="242" t="s">
        <v>382</v>
      </c>
      <c r="I100" s="229">
        <f t="shared" si="1"/>
        <v>931075</v>
      </c>
      <c r="J100" s="229">
        <f t="shared" si="2"/>
        <v>931004</v>
      </c>
      <c r="K100" s="99"/>
      <c r="L100" s="99"/>
    </row>
    <row r="101" spans="1:12">
      <c r="A101" s="178"/>
      <c r="H101" s="242" t="s">
        <v>54</v>
      </c>
      <c r="I101" s="229">
        <f t="shared" si="1"/>
        <v>26584</v>
      </c>
      <c r="J101" s="229">
        <f t="shared" si="2"/>
        <v>27490</v>
      </c>
      <c r="K101" s="99"/>
      <c r="L101" s="99"/>
    </row>
    <row r="102" spans="1:12" ht="48">
      <c r="A102" s="178"/>
      <c r="H102" s="244" t="s">
        <v>383</v>
      </c>
      <c r="I102" s="229">
        <f t="shared" si="1"/>
        <v>533201</v>
      </c>
      <c r="J102" s="229">
        <f t="shared" si="2"/>
        <v>533201</v>
      </c>
      <c r="K102" s="99"/>
      <c r="L102" s="99"/>
    </row>
    <row r="103" spans="1:12">
      <c r="A103" s="178"/>
      <c r="H103" s="242" t="s">
        <v>375</v>
      </c>
      <c r="I103" s="229">
        <f t="shared" si="1"/>
        <v>4699907</v>
      </c>
      <c r="J103" s="229">
        <f t="shared" si="2"/>
        <v>4793659</v>
      </c>
      <c r="K103" s="99"/>
      <c r="L103" s="99"/>
    </row>
    <row r="104" spans="1:12">
      <c r="A104" s="178"/>
      <c r="H104" s="242" t="s">
        <v>57</v>
      </c>
      <c r="I104" s="229">
        <f t="shared" si="1"/>
        <v>17000</v>
      </c>
      <c r="J104" s="229">
        <f t="shared" si="2"/>
        <v>17409</v>
      </c>
      <c r="K104" s="99"/>
      <c r="L104" s="99"/>
    </row>
    <row r="105" spans="1:12">
      <c r="A105" s="178"/>
      <c r="H105" s="242" t="s">
        <v>58</v>
      </c>
      <c r="I105" s="229">
        <f t="shared" si="1"/>
        <v>633830</v>
      </c>
      <c r="J105" s="229">
        <f t="shared" si="2"/>
        <v>627352</v>
      </c>
      <c r="K105" s="99"/>
      <c r="L105" s="99"/>
    </row>
    <row r="106" spans="1:12">
      <c r="A106" s="178"/>
      <c r="H106" s="242" t="s">
        <v>59</v>
      </c>
      <c r="I106" s="229">
        <f t="shared" si="1"/>
        <v>475090</v>
      </c>
      <c r="J106" s="229">
        <f t="shared" si="2"/>
        <v>481446</v>
      </c>
      <c r="K106" s="99"/>
      <c r="L106" s="99"/>
    </row>
    <row r="107" spans="1:12">
      <c r="A107" s="178"/>
      <c r="H107" s="242" t="s">
        <v>60</v>
      </c>
      <c r="I107" s="229">
        <f t="shared" si="1"/>
        <v>9639049</v>
      </c>
      <c r="J107" s="229">
        <f t="shared" si="2"/>
        <v>8748058</v>
      </c>
      <c r="K107" s="99"/>
      <c r="L107" s="99"/>
    </row>
    <row r="108" spans="1:12">
      <c r="A108" s="178"/>
      <c r="H108" s="242" t="s">
        <v>61</v>
      </c>
      <c r="I108" s="229">
        <f t="shared" si="1"/>
        <v>3094768</v>
      </c>
      <c r="J108" s="229">
        <f t="shared" si="2"/>
        <v>2729153</v>
      </c>
      <c r="K108" s="99"/>
      <c r="L108" s="99"/>
    </row>
    <row r="109" spans="1:12">
      <c r="A109" s="178"/>
      <c r="H109" s="242" t="s">
        <v>62</v>
      </c>
      <c r="I109" s="229">
        <f t="shared" si="1"/>
        <v>102966</v>
      </c>
      <c r="J109" s="229">
        <f t="shared" si="2"/>
        <v>104009</v>
      </c>
      <c r="K109" s="99"/>
      <c r="L109" s="99"/>
    </row>
    <row r="110" spans="1:12">
      <c r="A110" s="178"/>
      <c r="H110" s="242" t="s">
        <v>63</v>
      </c>
      <c r="I110" s="245">
        <f t="shared" si="1"/>
        <v>31898</v>
      </c>
      <c r="J110" s="245">
        <f t="shared" si="2"/>
        <v>28268</v>
      </c>
      <c r="K110" s="99"/>
      <c r="L110" s="99"/>
    </row>
    <row r="111" spans="1:12">
      <c r="A111" s="178"/>
      <c r="H111" s="242" t="s">
        <v>64</v>
      </c>
      <c r="I111" s="229">
        <f t="shared" si="1"/>
        <v>595130</v>
      </c>
      <c r="J111" s="229">
        <f t="shared" si="2"/>
        <v>430597</v>
      </c>
      <c r="K111" s="99"/>
    </row>
    <row r="112" spans="1:12">
      <c r="A112" s="178"/>
      <c r="H112" s="242" t="s">
        <v>65</v>
      </c>
      <c r="I112" s="229">
        <f t="shared" si="1"/>
        <v>823821</v>
      </c>
      <c r="J112" s="229">
        <f t="shared" si="2"/>
        <v>823822</v>
      </c>
      <c r="K112" s="99"/>
    </row>
    <row r="113" spans="1:10">
      <c r="A113" s="178"/>
      <c r="H113" s="242" t="s">
        <v>66</v>
      </c>
      <c r="I113" s="229">
        <f t="shared" si="1"/>
        <v>205829</v>
      </c>
      <c r="J113" s="229">
        <f t="shared" si="2"/>
        <v>354325</v>
      </c>
    </row>
    <row r="114" spans="1:10">
      <c r="A114" s="178"/>
      <c r="H114" s="242" t="s">
        <v>67</v>
      </c>
      <c r="I114" s="229">
        <f t="shared" si="1"/>
        <v>3258595</v>
      </c>
      <c r="J114" s="229">
        <f t="shared" si="2"/>
        <v>2383495</v>
      </c>
    </row>
    <row r="115" spans="1:10">
      <c r="A115" s="178"/>
      <c r="I115" s="246">
        <f>SUM(I95:I114)</f>
        <v>38711002</v>
      </c>
      <c r="J115" s="246">
        <f>SUM(J95:J114)</f>
        <v>36898236</v>
      </c>
    </row>
    <row r="116" spans="1:10">
      <c r="A116" s="178"/>
    </row>
    <row r="117" spans="1:10">
      <c r="A117" s="178"/>
      <c r="I117" s="228"/>
    </row>
    <row r="118" spans="1:10">
      <c r="A118" s="178"/>
    </row>
    <row r="119" spans="1:10">
      <c r="A119" s="178"/>
    </row>
    <row r="120" spans="1:10">
      <c r="A120" s="178"/>
    </row>
    <row r="121" spans="1:10">
      <c r="A121" s="178"/>
    </row>
    <row r="122" spans="1:10">
      <c r="A122" s="178"/>
    </row>
    <row r="123" spans="1:10">
      <c r="A123" s="178"/>
    </row>
    <row r="124" spans="1:10">
      <c r="A124" s="178"/>
    </row>
    <row r="125" spans="1:10">
      <c r="A125" s="178"/>
    </row>
    <row r="126" spans="1:10">
      <c r="A126" s="178"/>
    </row>
    <row r="127" spans="1:10">
      <c r="A127" s="178"/>
    </row>
    <row r="128" spans="1:10">
      <c r="A128" s="178"/>
    </row>
    <row r="129" spans="1:9">
      <c r="A129" s="178"/>
    </row>
    <row r="130" spans="1:9">
      <c r="A130" s="178"/>
    </row>
    <row r="131" spans="1:9">
      <c r="A131" s="178"/>
    </row>
    <row r="132" spans="1:9">
      <c r="A132" s="178"/>
    </row>
    <row r="133" spans="1:9">
      <c r="A133" s="178"/>
    </row>
    <row r="134" spans="1:9">
      <c r="A134" s="178"/>
      <c r="B134" s="284" t="s">
        <v>407</v>
      </c>
      <c r="D134" s="210"/>
    </row>
    <row r="135" spans="1:9">
      <c r="A135" s="178"/>
      <c r="D135" s="210"/>
    </row>
    <row r="136" spans="1:9">
      <c r="A136" s="178"/>
    </row>
    <row r="137" spans="1:9">
      <c r="A137" s="178"/>
      <c r="H137" s="187" t="s">
        <v>384</v>
      </c>
    </row>
    <row r="138" spans="1:9">
      <c r="A138" s="178"/>
      <c r="H138" s="247" t="s">
        <v>47</v>
      </c>
      <c r="I138" s="53">
        <f>'-166-'!P7</f>
        <v>35616894</v>
      </c>
    </row>
    <row r="139" spans="1:9">
      <c r="A139" s="178"/>
      <c r="H139" s="247" t="s">
        <v>82</v>
      </c>
      <c r="I139" s="53">
        <f>'-166-'!P8</f>
        <v>424938</v>
      </c>
    </row>
    <row r="140" spans="1:9">
      <c r="A140" s="178"/>
      <c r="H140" s="247" t="s">
        <v>83</v>
      </c>
      <c r="I140" s="53">
        <f>'-166-'!P9</f>
        <v>4320166</v>
      </c>
    </row>
    <row r="141" spans="1:9">
      <c r="A141" s="178"/>
      <c r="H141" s="247" t="s">
        <v>84</v>
      </c>
      <c r="I141" s="53">
        <f>'-166-'!P10</f>
        <v>16851294</v>
      </c>
    </row>
    <row r="142" spans="1:9">
      <c r="A142" s="178"/>
      <c r="H142" s="247" t="s">
        <v>85</v>
      </c>
      <c r="I142" s="53">
        <f>'-166-'!P11</f>
        <v>2203464</v>
      </c>
    </row>
    <row r="143" spans="1:9">
      <c r="A143" s="178"/>
      <c r="H143" s="247" t="s">
        <v>86</v>
      </c>
      <c r="I143" s="53">
        <f>'-166-'!P12</f>
        <v>38542</v>
      </c>
    </row>
    <row r="144" spans="1:9">
      <c r="A144" s="178"/>
      <c r="H144" s="247" t="s">
        <v>87</v>
      </c>
      <c r="I144" s="53">
        <f>'-166-'!P13</f>
        <v>100327</v>
      </c>
    </row>
    <row r="145" spans="1:10">
      <c r="A145" s="178"/>
      <c r="H145" s="247" t="s">
        <v>88</v>
      </c>
      <c r="I145" s="53">
        <f>'-166-'!P14</f>
        <v>249501</v>
      </c>
    </row>
    <row r="146" spans="1:10">
      <c r="A146" s="178"/>
      <c r="H146" s="247" t="s">
        <v>89</v>
      </c>
      <c r="I146" s="53">
        <f>'-166-'!P15</f>
        <v>3136958</v>
      </c>
    </row>
    <row r="147" spans="1:10">
      <c r="A147" s="178"/>
      <c r="H147" s="247" t="s">
        <v>90</v>
      </c>
      <c r="I147" s="53">
        <f>'-166-'!P16</f>
        <v>761866</v>
      </c>
    </row>
    <row r="148" spans="1:10">
      <c r="A148" s="178"/>
      <c r="H148" s="247" t="s">
        <v>91</v>
      </c>
      <c r="I148" s="53">
        <f>'-166-'!P17</f>
        <v>4043455</v>
      </c>
    </row>
    <row r="149" spans="1:10">
      <c r="A149" s="178"/>
      <c r="H149" s="247" t="s">
        <v>92</v>
      </c>
      <c r="I149" s="286">
        <f>'-166-'!P18</f>
        <v>0</v>
      </c>
    </row>
    <row r="150" spans="1:10">
      <c r="A150" s="178"/>
      <c r="H150" s="247" t="s">
        <v>24</v>
      </c>
      <c r="I150" s="53">
        <f>'-166-'!P19</f>
        <v>3486383</v>
      </c>
    </row>
    <row r="151" spans="1:10">
      <c r="A151" s="178"/>
      <c r="H151" s="1"/>
      <c r="J151" s="288"/>
    </row>
    <row r="152" spans="1:10">
      <c r="A152" s="178"/>
      <c r="H152" s="1"/>
    </row>
    <row r="153" spans="1:10">
      <c r="A153" s="178"/>
      <c r="H153" s="187" t="s">
        <v>384</v>
      </c>
      <c r="I153" s="185" t="s">
        <v>385</v>
      </c>
      <c r="J153" s="185" t="s">
        <v>381</v>
      </c>
    </row>
    <row r="154" spans="1:10">
      <c r="A154" s="178"/>
      <c r="H154" s="247" t="s">
        <v>82</v>
      </c>
      <c r="I154" s="53">
        <f>'-166-'!O8</f>
        <v>431672</v>
      </c>
      <c r="J154" s="53">
        <f>'-166-'!P8</f>
        <v>424938</v>
      </c>
    </row>
    <row r="155" spans="1:10">
      <c r="A155" s="178"/>
      <c r="H155" s="247" t="s">
        <v>83</v>
      </c>
      <c r="I155" s="53">
        <f>'-166-'!O9</f>
        <v>4447143</v>
      </c>
      <c r="J155" s="53">
        <f>'-166-'!P9</f>
        <v>4320166</v>
      </c>
    </row>
    <row r="156" spans="1:10">
      <c r="A156" s="178"/>
      <c r="H156" s="247" t="s">
        <v>84</v>
      </c>
      <c r="I156" s="53">
        <f>'-166-'!O10</f>
        <v>17451872</v>
      </c>
      <c r="J156" s="53">
        <f>'-166-'!P10</f>
        <v>16851294</v>
      </c>
    </row>
    <row r="157" spans="1:10">
      <c r="A157" s="178"/>
      <c r="H157" s="247" t="s">
        <v>85</v>
      </c>
      <c r="I157" s="53">
        <f>'-166-'!O11</f>
        <v>3367957</v>
      </c>
      <c r="J157" s="53">
        <f>'-166-'!P11</f>
        <v>2203464</v>
      </c>
    </row>
    <row r="158" spans="1:10">
      <c r="A158" s="178"/>
      <c r="H158" s="247" t="s">
        <v>86</v>
      </c>
      <c r="I158" s="53">
        <f>'-166-'!O12</f>
        <v>39764</v>
      </c>
      <c r="J158" s="53">
        <f>'-166-'!P12</f>
        <v>38542</v>
      </c>
    </row>
    <row r="159" spans="1:10">
      <c r="A159" s="178"/>
      <c r="H159" s="247" t="s">
        <v>87</v>
      </c>
      <c r="I159" s="53">
        <f>'-166-'!O13</f>
        <v>107796</v>
      </c>
      <c r="J159" s="53">
        <f>'-166-'!P13</f>
        <v>100327</v>
      </c>
    </row>
    <row r="160" spans="1:10">
      <c r="A160" s="178"/>
      <c r="H160" s="247" t="s">
        <v>88</v>
      </c>
      <c r="I160" s="53">
        <f>'-166-'!O14</f>
        <v>261940</v>
      </c>
      <c r="J160" s="53">
        <f>'-166-'!P14</f>
        <v>249501</v>
      </c>
    </row>
    <row r="161" spans="1:10">
      <c r="A161" s="178"/>
      <c r="H161" s="247" t="s">
        <v>89</v>
      </c>
      <c r="I161" s="53">
        <f>'-166-'!O15</f>
        <v>3589726</v>
      </c>
      <c r="J161" s="53">
        <f>'-166-'!P15</f>
        <v>3136958</v>
      </c>
    </row>
    <row r="162" spans="1:10">
      <c r="A162" s="178"/>
      <c r="H162" s="247" t="s">
        <v>90</v>
      </c>
      <c r="I162" s="53">
        <f>'-166-'!O16</f>
        <v>1020841</v>
      </c>
      <c r="J162" s="53">
        <f>'-166-'!P16</f>
        <v>761866</v>
      </c>
    </row>
    <row r="163" spans="1:10">
      <c r="A163" s="178"/>
      <c r="H163" s="247" t="s">
        <v>91</v>
      </c>
      <c r="I163" s="53">
        <f>'-166-'!O17</f>
        <v>4411866</v>
      </c>
      <c r="J163" s="53">
        <f>'-166-'!P17</f>
        <v>4043455</v>
      </c>
    </row>
    <row r="164" spans="1:10">
      <c r="A164" s="178"/>
      <c r="H164" s="247" t="s">
        <v>92</v>
      </c>
      <c r="I164" s="53">
        <f>'-166-'!O18</f>
        <v>3</v>
      </c>
      <c r="J164" s="248">
        <f>'-166-'!P18</f>
        <v>0</v>
      </c>
    </row>
    <row r="165" spans="1:10">
      <c r="A165" s="178"/>
      <c r="H165" s="247" t="s">
        <v>24</v>
      </c>
      <c r="I165" s="53">
        <f>'-166-'!O19</f>
        <v>3487363</v>
      </c>
      <c r="J165" s="53">
        <f>'-166-'!P19</f>
        <v>3486383</v>
      </c>
    </row>
    <row r="166" spans="1:10">
      <c r="A166" s="178"/>
      <c r="H166" s="247" t="s">
        <v>93</v>
      </c>
      <c r="I166" s="53">
        <f>'-166-'!O20</f>
        <v>1</v>
      </c>
      <c r="J166" s="248">
        <f>'-166-'!P20</f>
        <v>0</v>
      </c>
    </row>
    <row r="167" spans="1:10">
      <c r="A167" s="178"/>
      <c r="H167" s="247" t="s">
        <v>94</v>
      </c>
      <c r="I167" s="53">
        <f>'-166-'!O21</f>
        <v>93058</v>
      </c>
      <c r="J167" s="248">
        <f>'-166-'!P21</f>
        <v>0</v>
      </c>
    </row>
    <row r="168" spans="1:10">
      <c r="A168" s="178"/>
      <c r="H168" s="247" t="s">
        <v>47</v>
      </c>
      <c r="I168" s="53">
        <f>SUM(I154:I167)</f>
        <v>38711002</v>
      </c>
      <c r="J168" s="53">
        <f>SUM(J154:J167)</f>
        <v>35616894</v>
      </c>
    </row>
    <row r="169" spans="1:10">
      <c r="A169" s="178"/>
    </row>
    <row r="170" spans="1:10">
      <c r="A170" s="178"/>
    </row>
    <row r="171" spans="1:10">
      <c r="A171" s="178"/>
    </row>
    <row r="172" spans="1:10">
      <c r="A172" s="178"/>
    </row>
    <row r="173" spans="1:10">
      <c r="A173" s="178"/>
    </row>
    <row r="174" spans="1:10">
      <c r="A174" s="178"/>
    </row>
    <row r="175" spans="1:10">
      <c r="A175" s="178"/>
    </row>
    <row r="176" spans="1:10">
      <c r="A176" s="178"/>
    </row>
    <row r="177" spans="1:1">
      <c r="A177" s="178"/>
    </row>
    <row r="178" spans="1:1">
      <c r="A178" s="178"/>
    </row>
    <row r="179" spans="1:1">
      <c r="A179" s="178"/>
    </row>
    <row r="180" spans="1:1">
      <c r="A180" s="178"/>
    </row>
    <row r="181" spans="1:1">
      <c r="A181" s="178"/>
    </row>
    <row r="182" spans="1:1">
      <c r="A182" s="178"/>
    </row>
    <row r="183" spans="1:1">
      <c r="A183" s="178"/>
    </row>
    <row r="184" spans="1:1">
      <c r="A184" s="178"/>
    </row>
    <row r="185" spans="1:1">
      <c r="A185" s="178"/>
    </row>
    <row r="186" spans="1:1">
      <c r="A186" s="178"/>
    </row>
    <row r="187" spans="1:1">
      <c r="A187" s="178"/>
    </row>
    <row r="188" spans="1:1">
      <c r="A188" s="178"/>
    </row>
    <row r="189" spans="1:1">
      <c r="A189" s="178"/>
    </row>
    <row r="190" spans="1:1">
      <c r="A190" s="178"/>
    </row>
    <row r="191" spans="1:1">
      <c r="A191" s="178"/>
    </row>
    <row r="192" spans="1:1">
      <c r="A192" s="178"/>
    </row>
    <row r="193" spans="1:14">
      <c r="A193" s="178"/>
    </row>
    <row r="194" spans="1:14">
      <c r="A194" s="178"/>
    </row>
    <row r="195" spans="1:14">
      <c r="A195" s="178"/>
    </row>
    <row r="196" spans="1:14">
      <c r="A196" s="178"/>
    </row>
    <row r="197" spans="1:14">
      <c r="A197" s="178"/>
    </row>
    <row r="198" spans="1:14">
      <c r="A198" s="178"/>
    </row>
    <row r="199" spans="1:14">
      <c r="A199" s="178"/>
    </row>
    <row r="200" spans="1:14">
      <c r="A200" s="178"/>
    </row>
    <row r="201" spans="1:14">
      <c r="A201" s="178"/>
    </row>
    <row r="202" spans="1:14">
      <c r="A202" s="178"/>
    </row>
    <row r="203" spans="1:14">
      <c r="A203" s="178"/>
      <c r="B203" s="284" t="s">
        <v>415</v>
      </c>
      <c r="D203" s="568"/>
      <c r="E203" s="284" t="s">
        <v>414</v>
      </c>
    </row>
    <row r="204" spans="1:14">
      <c r="B204" s="568" t="s">
        <v>408</v>
      </c>
      <c r="E204" s="568" t="s">
        <v>408</v>
      </c>
      <c r="M204" s="249"/>
      <c r="N204" s="249"/>
    </row>
    <row r="205" spans="1:14">
      <c r="A205" s="178"/>
      <c r="M205" s="249"/>
      <c r="N205" s="249"/>
    </row>
    <row r="206" spans="1:14">
      <c r="A206" s="178"/>
      <c r="L206" s="3"/>
      <c r="M206" s="249"/>
      <c r="N206" s="249"/>
    </row>
    <row r="207" spans="1:14">
      <c r="A207" s="178"/>
      <c r="H207" s="250">
        <v>-87</v>
      </c>
      <c r="L207" s="3"/>
      <c r="M207" s="249"/>
      <c r="N207" s="249"/>
    </row>
    <row r="208" spans="1:14">
      <c r="A208" s="178"/>
      <c r="H208" s="188"/>
      <c r="I208" s="188" t="str">
        <f>'-168-'!C14</f>
        <v>平成20年度</v>
      </c>
      <c r="J208" s="188" t="s">
        <v>394</v>
      </c>
      <c r="K208" s="251" t="s">
        <v>395</v>
      </c>
      <c r="L208" s="188" t="s">
        <v>396</v>
      </c>
      <c r="M208" s="249"/>
      <c r="N208" s="249"/>
    </row>
    <row r="209" spans="1:14">
      <c r="A209" s="178"/>
      <c r="H209" s="212" t="s">
        <v>107</v>
      </c>
      <c r="I209" s="252">
        <f>'-168-'!C19</f>
        <v>5408228</v>
      </c>
      <c r="J209" s="252">
        <f>'-168-'!F19</f>
        <v>5293339</v>
      </c>
      <c r="K209" s="253">
        <f>'-168-'!K19</f>
        <v>5446318</v>
      </c>
      <c r="L209" s="254">
        <f>'-168-'!O19</f>
        <v>5133268</v>
      </c>
      <c r="M209" s="225"/>
      <c r="N209" s="225"/>
    </row>
    <row r="210" spans="1:14">
      <c r="A210" s="178"/>
      <c r="H210" s="212" t="s">
        <v>110</v>
      </c>
      <c r="I210" s="252">
        <f>'-168-'!C25</f>
        <v>5963560</v>
      </c>
      <c r="J210" s="252">
        <f>'-168-'!F25</f>
        <v>6124484</v>
      </c>
      <c r="K210" s="253">
        <f>'-168-'!K25</f>
        <v>6172584</v>
      </c>
      <c r="L210" s="254">
        <f>'-168-'!O25</f>
        <v>6271451</v>
      </c>
      <c r="M210" s="249"/>
      <c r="N210" s="249"/>
    </row>
    <row r="211" spans="1:14">
      <c r="A211" s="178"/>
      <c r="H211" s="212" t="s">
        <v>114</v>
      </c>
      <c r="I211" s="252">
        <f>'-168-'!C29</f>
        <v>1315892</v>
      </c>
      <c r="J211" s="252">
        <f>'-168-'!F29</f>
        <v>1392658</v>
      </c>
      <c r="K211" s="253">
        <f>'-168-'!K29</f>
        <v>1533142</v>
      </c>
      <c r="L211" s="255">
        <f>'-168-'!O29</f>
        <v>1927661</v>
      </c>
      <c r="M211" s="225"/>
      <c r="N211" s="225"/>
    </row>
    <row r="212" spans="1:14">
      <c r="A212" s="178"/>
      <c r="H212" s="212" t="s">
        <v>386</v>
      </c>
      <c r="I212" s="252">
        <f>'-168-'!C27+'-168-'!C33</f>
        <v>250131</v>
      </c>
      <c r="J212" s="252">
        <f>'-168-'!F27+'-168-'!F33</f>
        <v>257664</v>
      </c>
      <c r="K212" s="253">
        <f>'-168-'!K27+'-168-'!K33</f>
        <v>263568</v>
      </c>
      <c r="L212" s="255">
        <f>'-168-'!O27+'-168-'!O33</f>
        <v>272634</v>
      </c>
      <c r="M212" s="249"/>
      <c r="N212" s="249"/>
    </row>
    <row r="213" spans="1:14">
      <c r="A213" s="178"/>
      <c r="L213" s="256"/>
    </row>
    <row r="214" spans="1:14">
      <c r="A214" s="178"/>
      <c r="L214" s="225"/>
    </row>
    <row r="215" spans="1:14">
      <c r="A215" s="178"/>
      <c r="L215" s="225"/>
    </row>
    <row r="216" spans="1:14">
      <c r="A216" s="178"/>
      <c r="J216" s="223"/>
      <c r="K216" s="223"/>
      <c r="L216" s="225"/>
    </row>
    <row r="217" spans="1:14">
      <c r="A217" s="178"/>
      <c r="H217" s="250">
        <v>-88</v>
      </c>
      <c r="J217" s="223"/>
      <c r="K217" s="257"/>
    </row>
    <row r="218" spans="1:14">
      <c r="A218" s="178"/>
      <c r="H218" s="188"/>
      <c r="I218" s="258" t="str">
        <f>'-168-'!O14</f>
        <v>平成23年度</v>
      </c>
      <c r="J218" s="223"/>
      <c r="K218" s="223"/>
    </row>
    <row r="219" spans="1:14">
      <c r="A219" s="178"/>
      <c r="H219" s="259" t="s">
        <v>107</v>
      </c>
      <c r="I219" s="254">
        <f>'-168-'!O19</f>
        <v>5133268</v>
      </c>
      <c r="J219" s="572">
        <f>I219/I225</f>
        <v>0.37730707223087018</v>
      </c>
      <c r="K219" s="100"/>
    </row>
    <row r="220" spans="1:14">
      <c r="A220" s="178"/>
      <c r="H220" s="259" t="s">
        <v>110</v>
      </c>
      <c r="I220" s="254">
        <f>'-168-'!O25</f>
        <v>6271451</v>
      </c>
      <c r="J220" s="572">
        <f>I220/I225</f>
        <v>0.46096615556588183</v>
      </c>
      <c r="K220" s="100"/>
    </row>
    <row r="221" spans="1:14">
      <c r="A221" s="178"/>
      <c r="H221" s="259" t="s">
        <v>113</v>
      </c>
      <c r="I221" s="254">
        <f>'-168-'!O27</f>
        <v>265053</v>
      </c>
      <c r="J221" s="572">
        <f>I221/I225</f>
        <v>1.9482008618293228E-2</v>
      </c>
      <c r="K221" s="100"/>
    </row>
    <row r="222" spans="1:14">
      <c r="A222" s="178"/>
      <c r="H222" s="289" t="s">
        <v>387</v>
      </c>
      <c r="I222" s="255">
        <f>'-168-'!O29</f>
        <v>1927661</v>
      </c>
      <c r="J222" s="572">
        <f>I222/I225</f>
        <v>0.14168754254865154</v>
      </c>
      <c r="K222" s="100"/>
    </row>
    <row r="223" spans="1:14">
      <c r="A223" s="178"/>
      <c r="G223" s="223"/>
      <c r="H223" s="260" t="s">
        <v>115</v>
      </c>
      <c r="I223" s="261">
        <v>0</v>
      </c>
      <c r="J223" s="572"/>
      <c r="K223" s="100"/>
      <c r="M223" s="262"/>
      <c r="N223" s="263"/>
    </row>
    <row r="224" spans="1:14">
      <c r="A224" s="178"/>
      <c r="G224" s="223"/>
      <c r="H224" s="260" t="s">
        <v>117</v>
      </c>
      <c r="I224" s="255">
        <f>'-168-'!O33</f>
        <v>7581</v>
      </c>
      <c r="J224" s="573">
        <f>I224/I225</f>
        <v>5.5722103630323353E-4</v>
      </c>
      <c r="K224" s="223"/>
    </row>
    <row r="225" spans="1:13">
      <c r="A225" s="178"/>
      <c r="G225" s="223"/>
      <c r="I225" s="264">
        <f>SUM(I219:I224)</f>
        <v>13605014</v>
      </c>
      <c r="J225" s="573">
        <f>SUM(J219:J224)</f>
        <v>0.99999999999999989</v>
      </c>
      <c r="K225" s="223"/>
    </row>
    <row r="226" spans="1:13">
      <c r="A226" s="178"/>
      <c r="G226" s="223"/>
      <c r="H226" s="223"/>
      <c r="J226" s="223"/>
      <c r="K226" s="223"/>
    </row>
    <row r="227" spans="1:13">
      <c r="A227" s="178"/>
      <c r="H227" s="263"/>
      <c r="I227" s="265"/>
      <c r="J227" s="263"/>
      <c r="K227" s="265"/>
      <c r="L227" s="263"/>
    </row>
    <row r="228" spans="1:13">
      <c r="A228" s="178"/>
      <c r="H228" s="223"/>
    </row>
    <row r="229" spans="1:13">
      <c r="A229" s="178"/>
      <c r="H229" s="223"/>
    </row>
    <row r="230" spans="1:13">
      <c r="A230" s="178"/>
    </row>
    <row r="231" spans="1:13">
      <c r="A231" s="178"/>
    </row>
    <row r="232" spans="1:13">
      <c r="A232" s="178"/>
    </row>
    <row r="233" spans="1:13">
      <c r="A233" s="178"/>
    </row>
    <row r="234" spans="1:13">
      <c r="A234" s="178"/>
    </row>
    <row r="235" spans="1:13">
      <c r="A235" s="178"/>
    </row>
    <row r="236" spans="1:13">
      <c r="A236" s="178"/>
    </row>
    <row r="237" spans="1:13">
      <c r="A237" s="178"/>
    </row>
    <row r="238" spans="1:13">
      <c r="A238" s="178"/>
    </row>
    <row r="239" spans="1:13">
      <c r="A239" s="570"/>
      <c r="B239" s="571" t="s">
        <v>413</v>
      </c>
      <c r="C239" s="570"/>
      <c r="D239" s="570"/>
      <c r="E239" s="571" t="s">
        <v>411</v>
      </c>
      <c r="F239" s="570"/>
    </row>
    <row r="240" spans="1:13">
      <c r="A240" s="570"/>
      <c r="B240" s="571" t="s">
        <v>412</v>
      </c>
      <c r="C240" s="570"/>
      <c r="M240" s="223"/>
    </row>
    <row r="241" spans="1:15">
      <c r="A241" s="178"/>
      <c r="H241" s="266" t="s">
        <v>388</v>
      </c>
      <c r="I241" s="223"/>
      <c r="J241" s="223"/>
      <c r="K241" s="223"/>
      <c r="L241" s="223"/>
      <c r="M241" s="267"/>
      <c r="N241" s="178"/>
    </row>
    <row r="242" spans="1:15">
      <c r="H242" s="241"/>
      <c r="I242" s="241" t="s">
        <v>422</v>
      </c>
      <c r="J242" s="241" t="s">
        <v>423</v>
      </c>
      <c r="K242" s="267"/>
      <c r="L242" s="267"/>
      <c r="M242" s="267"/>
    </row>
    <row r="243" spans="1:15">
      <c r="H243" s="241" t="str">
        <f>'-168-'!D3</f>
        <v>平成19年度</v>
      </c>
      <c r="I243" s="268">
        <f>'-168-'!D8</f>
        <v>115841</v>
      </c>
      <c r="J243" s="268">
        <f>'-168-'!D10</f>
        <v>282847</v>
      </c>
      <c r="K243" s="267"/>
      <c r="L243" s="267"/>
      <c r="M243" s="178"/>
      <c r="O243" s="178"/>
    </row>
    <row r="244" spans="1:15">
      <c r="H244" s="241">
        <v>20</v>
      </c>
      <c r="I244" s="268">
        <f>'-168-'!G8</f>
        <v>117343</v>
      </c>
      <c r="J244" s="268">
        <f>'-168-'!G10</f>
        <v>279884</v>
      </c>
      <c r="L244" s="178"/>
    </row>
    <row r="245" spans="1:15">
      <c r="H245" s="241">
        <v>21</v>
      </c>
      <c r="I245" s="268">
        <f>'-168-'!J8</f>
        <v>117439</v>
      </c>
      <c r="J245" s="268">
        <f>'-168-'!J10</f>
        <v>325411</v>
      </c>
    </row>
    <row r="246" spans="1:15">
      <c r="H246" s="241">
        <v>22</v>
      </c>
      <c r="I246" s="268">
        <f>'-168-'!L8</f>
        <v>120409</v>
      </c>
      <c r="J246" s="268">
        <f>'-168-'!L10</f>
        <v>330901</v>
      </c>
    </row>
    <row r="247" spans="1:15">
      <c r="H247" s="241" t="s">
        <v>396</v>
      </c>
      <c r="I247" s="268">
        <f>'-168-'!N8</f>
        <v>121399.00189479864</v>
      </c>
      <c r="J247" s="268">
        <f>'-168-'!N10</f>
        <v>316839.64488093014</v>
      </c>
    </row>
    <row r="251" spans="1:15">
      <c r="H251" s="187" t="s">
        <v>389</v>
      </c>
    </row>
    <row r="252" spans="1:15">
      <c r="H252" s="269"/>
      <c r="I252" s="269" t="s">
        <v>397</v>
      </c>
      <c r="J252" s="269">
        <v>20</v>
      </c>
      <c r="K252" s="269">
        <v>21</v>
      </c>
      <c r="L252" s="269">
        <v>22</v>
      </c>
      <c r="M252" s="270" t="s">
        <v>392</v>
      </c>
    </row>
    <row r="253" spans="1:15">
      <c r="H253" s="271" t="s">
        <v>390</v>
      </c>
      <c r="I253" s="272">
        <v>34449276</v>
      </c>
      <c r="J253" s="272">
        <v>33705835</v>
      </c>
      <c r="K253" s="273">
        <v>34676086</v>
      </c>
      <c r="L253" s="274">
        <v>35395176</v>
      </c>
      <c r="M253" s="274">
        <v>35437295</v>
      </c>
    </row>
    <row r="254" spans="1:15">
      <c r="H254" s="272" t="s">
        <v>391</v>
      </c>
      <c r="I254" s="272">
        <v>5724775</v>
      </c>
      <c r="J254" s="272">
        <v>5646309</v>
      </c>
      <c r="K254" s="273">
        <v>5533881</v>
      </c>
      <c r="L254" s="274">
        <v>5407209</v>
      </c>
      <c r="M254" s="274">
        <v>5311781</v>
      </c>
    </row>
  </sheetData>
  <sheetProtection selectLockedCells="1" selectUnlockedCells="1"/>
  <mergeCells count="1">
    <mergeCell ref="A1:F1"/>
  </mergeCells>
  <phoneticPr fontId="45"/>
  <pageMargins left="0.59027777777777779" right="0.59027777777777779" top="0.59027777777777779" bottom="0.59027777777777779" header="0.51180555555555551" footer="0.39374999999999999"/>
  <pageSetup paperSize="9" firstPageNumber="25" orientation="portrait" useFirstPageNumber="1" horizontalDpi="300" verticalDpi="300" r:id="rId1"/>
  <headerFooter alignWithMargins="0">
    <oddFooter>&amp;C&amp;"ＭＳ 明朝,標準"－&amp;P－</oddFooter>
  </headerFooter>
  <rowBreaks count="3" manualBreakCount="3">
    <brk id="66" max="16383" man="1"/>
    <brk id="131" max="16383" man="1"/>
    <brk id="20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view="pageBreakPreview" zoomScaleNormal="90" zoomScaleSheetLayoutView="100" workbookViewId="0">
      <pane xSplit="3" ySplit="1" topLeftCell="E2" activePane="bottomRight" state="frozen"/>
      <selection pane="topRight" activeCell="G1" sqref="G1"/>
      <selection pane="bottomLeft" activeCell="A2" sqref="A2"/>
      <selection pane="bottomRight" activeCell="H26" sqref="H26"/>
    </sheetView>
  </sheetViews>
  <sheetFormatPr defaultRowHeight="23.1" customHeight="1"/>
  <cols>
    <col min="1" max="1" width="2.5" style="6" customWidth="1"/>
    <col min="2" max="2" width="25.625" style="6" customWidth="1"/>
    <col min="3" max="3" width="2.5" style="6" customWidth="1"/>
    <col min="4" max="6" width="30.625" style="6" customWidth="1"/>
    <col min="7" max="7" width="30.625" style="87" customWidth="1"/>
    <col min="8" max="8" width="30.625" style="6" customWidth="1"/>
    <col min="9" max="16384" width="9" style="6"/>
  </cols>
  <sheetData>
    <row r="1" spans="1:9" ht="23.1" customHeight="1">
      <c r="A1" s="677" t="s">
        <v>0</v>
      </c>
      <c r="B1" s="677"/>
      <c r="C1" s="677"/>
      <c r="D1" s="677"/>
      <c r="E1" s="677"/>
    </row>
    <row r="2" spans="1:9" ht="23.1" customHeight="1">
      <c r="B2" s="101"/>
      <c r="C2" s="101"/>
      <c r="E2" s="101"/>
    </row>
    <row r="3" spans="1:9" ht="23.1" customHeight="1">
      <c r="B3" s="101"/>
      <c r="C3" s="101"/>
      <c r="E3" s="101"/>
    </row>
    <row r="4" spans="1:9" s="87" customFormat="1" ht="23.1" customHeight="1">
      <c r="A4" s="290" t="s">
        <v>1</v>
      </c>
      <c r="B4" s="290"/>
      <c r="C4" s="10"/>
      <c r="G4" s="407"/>
      <c r="H4" s="407" t="s">
        <v>2</v>
      </c>
    </row>
    <row r="5" spans="1:9" s="87" customFormat="1" ht="40.5" customHeight="1">
      <c r="A5" s="678" t="s">
        <v>3</v>
      </c>
      <c r="B5" s="678"/>
      <c r="C5" s="678"/>
      <c r="D5" s="402" t="s">
        <v>4</v>
      </c>
      <c r="E5" s="401" t="s">
        <v>5</v>
      </c>
      <c r="F5" s="362" t="s">
        <v>6</v>
      </c>
      <c r="G5" s="362" t="s">
        <v>7</v>
      </c>
      <c r="H5" s="363" t="s">
        <v>8</v>
      </c>
      <c r="I5" s="364"/>
    </row>
    <row r="6" spans="1:9" s="87" customFormat="1" ht="10.5" customHeight="1">
      <c r="A6" s="408"/>
      <c r="B6" s="404"/>
      <c r="C6" s="409"/>
      <c r="D6" s="404"/>
      <c r="E6" s="404"/>
      <c r="F6" s="404"/>
      <c r="G6" s="404"/>
      <c r="H6" s="410"/>
      <c r="I6" s="364"/>
    </row>
    <row r="7" spans="1:9" s="87" customFormat="1" ht="23.1" customHeight="1">
      <c r="A7" s="675" t="s">
        <v>9</v>
      </c>
      <c r="B7" s="675"/>
      <c r="C7" s="675"/>
      <c r="D7" s="336">
        <v>32601505</v>
      </c>
      <c r="E7" s="411">
        <v>32885829</v>
      </c>
      <c r="F7" s="411">
        <v>38315225</v>
      </c>
      <c r="G7" s="411">
        <v>39140394</v>
      </c>
      <c r="H7" s="412">
        <v>38213357</v>
      </c>
      <c r="I7" s="364"/>
    </row>
    <row r="8" spans="1:9" s="87" customFormat="1" ht="23.25" customHeight="1">
      <c r="A8" s="675" t="s">
        <v>10</v>
      </c>
      <c r="B8" s="675"/>
      <c r="C8" s="675"/>
      <c r="D8" s="336">
        <v>31846894</v>
      </c>
      <c r="E8" s="411">
        <v>31971566</v>
      </c>
      <c r="F8" s="411">
        <v>37371155</v>
      </c>
      <c r="G8" s="411">
        <v>38296600</v>
      </c>
      <c r="H8" s="412">
        <v>36954082</v>
      </c>
      <c r="I8" s="364"/>
    </row>
    <row r="9" spans="1:9" s="87" customFormat="1" ht="23.1" customHeight="1">
      <c r="A9" s="413"/>
      <c r="B9" s="378" t="s">
        <v>11</v>
      </c>
      <c r="C9" s="397"/>
      <c r="D9" s="336">
        <v>754611</v>
      </c>
      <c r="E9" s="411">
        <v>914263</v>
      </c>
      <c r="F9" s="411">
        <v>944070</v>
      </c>
      <c r="G9" s="411">
        <v>843794</v>
      </c>
      <c r="H9" s="412">
        <v>1259275</v>
      </c>
      <c r="I9" s="364"/>
    </row>
    <row r="10" spans="1:9" s="87" customFormat="1" ht="23.1" customHeight="1">
      <c r="A10" s="675" t="s">
        <v>12</v>
      </c>
      <c r="B10" s="675"/>
      <c r="C10" s="675"/>
      <c r="D10" s="336">
        <v>671450</v>
      </c>
      <c r="E10" s="411">
        <v>704624</v>
      </c>
      <c r="F10" s="411">
        <v>693074</v>
      </c>
      <c r="G10" s="411">
        <v>729625</v>
      </c>
      <c r="H10" s="412">
        <v>885586</v>
      </c>
      <c r="I10" s="364"/>
    </row>
    <row r="11" spans="1:9" s="87" customFormat="1" ht="23.1" customHeight="1">
      <c r="A11" s="413"/>
      <c r="B11" s="378" t="s">
        <v>13</v>
      </c>
      <c r="C11" s="397"/>
      <c r="D11" s="414">
        <v>3.6</v>
      </c>
      <c r="E11" s="415">
        <v>3.8</v>
      </c>
      <c r="F11" s="415">
        <v>3.7</v>
      </c>
      <c r="G11" s="415">
        <v>3.7</v>
      </c>
      <c r="H11" s="416">
        <v>4.3</v>
      </c>
      <c r="I11" s="364"/>
    </row>
    <row r="12" spans="1:9" s="87" customFormat="1" ht="23.1" customHeight="1">
      <c r="A12" s="413"/>
      <c r="B12" s="378" t="s">
        <v>14</v>
      </c>
      <c r="C12" s="397"/>
      <c r="D12" s="336">
        <v>2643</v>
      </c>
      <c r="E12" s="411">
        <v>33174</v>
      </c>
      <c r="F12" s="411">
        <v>-11550</v>
      </c>
      <c r="G12" s="411">
        <v>36551</v>
      </c>
      <c r="H12" s="412">
        <v>155958</v>
      </c>
      <c r="I12" s="364"/>
    </row>
    <row r="13" spans="1:9" s="87" customFormat="1" ht="23.1" customHeight="1">
      <c r="A13" s="413"/>
      <c r="B13" s="378" t="s">
        <v>15</v>
      </c>
      <c r="C13" s="397"/>
      <c r="D13" s="417">
        <v>-464137</v>
      </c>
      <c r="E13" s="411">
        <v>48518</v>
      </c>
      <c r="F13" s="411">
        <v>-210550</v>
      </c>
      <c r="G13" s="411">
        <v>520551</v>
      </c>
      <c r="H13" s="412">
        <v>443958</v>
      </c>
      <c r="I13" s="364"/>
    </row>
    <row r="14" spans="1:9" s="87" customFormat="1" ht="23.1" customHeight="1">
      <c r="A14" s="413"/>
      <c r="B14" s="378" t="s">
        <v>16</v>
      </c>
      <c r="C14" s="397"/>
      <c r="D14" s="336">
        <v>14357900</v>
      </c>
      <c r="E14" s="411">
        <v>14477259</v>
      </c>
      <c r="F14" s="411">
        <v>14439605</v>
      </c>
      <c r="G14" s="411">
        <v>14618928</v>
      </c>
      <c r="H14" s="412">
        <v>15300235</v>
      </c>
      <c r="I14" s="364"/>
    </row>
    <row r="15" spans="1:9" s="87" customFormat="1" ht="23.1" customHeight="1">
      <c r="A15" s="413"/>
      <c r="B15" s="378" t="s">
        <v>17</v>
      </c>
      <c r="C15" s="397"/>
      <c r="D15" s="336">
        <v>10942972</v>
      </c>
      <c r="E15" s="411">
        <v>10989022</v>
      </c>
      <c r="F15" s="411">
        <v>10727359</v>
      </c>
      <c r="G15" s="411">
        <v>10735620</v>
      </c>
      <c r="H15" s="412">
        <v>11130400</v>
      </c>
      <c r="I15" s="364"/>
    </row>
    <row r="16" spans="1:9" s="87" customFormat="1" ht="23.1" customHeight="1">
      <c r="A16" s="413"/>
      <c r="B16" s="378" t="s">
        <v>18</v>
      </c>
      <c r="C16" s="397"/>
      <c r="D16" s="336">
        <v>17697423</v>
      </c>
      <c r="E16" s="411">
        <v>18670106</v>
      </c>
      <c r="F16" s="411">
        <v>18967070</v>
      </c>
      <c r="G16" s="411">
        <v>19842644</v>
      </c>
      <c r="H16" s="412">
        <v>20485564</v>
      </c>
      <c r="I16" s="364"/>
    </row>
    <row r="17" spans="1:9" s="87" customFormat="1" ht="23.1" customHeight="1">
      <c r="A17" s="413"/>
      <c r="B17" s="378" t="s">
        <v>19</v>
      </c>
      <c r="C17" s="397"/>
      <c r="D17" s="418">
        <v>0.746</v>
      </c>
      <c r="E17" s="419">
        <v>0.76</v>
      </c>
      <c r="F17" s="419">
        <v>0.75</v>
      </c>
      <c r="G17" s="419">
        <v>0.74</v>
      </c>
      <c r="H17" s="420">
        <v>0.73</v>
      </c>
      <c r="I17" s="364"/>
    </row>
    <row r="18" spans="1:9" s="87" customFormat="1" ht="23.1" customHeight="1">
      <c r="A18" s="413"/>
      <c r="B18" s="378" t="s">
        <v>20</v>
      </c>
      <c r="C18" s="397"/>
      <c r="D18" s="336">
        <v>21201742</v>
      </c>
      <c r="E18" s="411">
        <v>22386872</v>
      </c>
      <c r="F18" s="411">
        <v>22697486</v>
      </c>
      <c r="G18" s="411">
        <v>24063267</v>
      </c>
      <c r="H18" s="412">
        <v>23711829</v>
      </c>
      <c r="I18" s="364"/>
    </row>
    <row r="19" spans="1:9" s="87" customFormat="1" ht="23.1" customHeight="1">
      <c r="A19" s="413"/>
      <c r="B19" s="378" t="s">
        <v>21</v>
      </c>
      <c r="C19" s="397"/>
      <c r="D19" s="414">
        <v>65</v>
      </c>
      <c r="E19" s="415">
        <v>68.099999999999994</v>
      </c>
      <c r="F19" s="415">
        <v>59.2</v>
      </c>
      <c r="G19" s="415">
        <v>61.5</v>
      </c>
      <c r="H19" s="416">
        <v>62.1</v>
      </c>
      <c r="I19" s="364"/>
    </row>
    <row r="20" spans="1:9" s="87" customFormat="1" ht="23.1" customHeight="1">
      <c r="A20" s="675" t="s">
        <v>22</v>
      </c>
      <c r="B20" s="675"/>
      <c r="C20" s="675"/>
      <c r="D20" s="336">
        <v>15688379</v>
      </c>
      <c r="E20" s="411">
        <v>16702672</v>
      </c>
      <c r="F20" s="411">
        <v>16200507</v>
      </c>
      <c r="G20" s="411">
        <v>16821900</v>
      </c>
      <c r="H20" s="412">
        <v>16556849</v>
      </c>
      <c r="I20" s="364"/>
    </row>
    <row r="21" spans="1:9" s="87" customFormat="1" ht="23.1" customHeight="1">
      <c r="A21" s="413"/>
      <c r="B21" s="378" t="s">
        <v>23</v>
      </c>
      <c r="C21" s="397"/>
      <c r="D21" s="414">
        <v>48.1</v>
      </c>
      <c r="E21" s="415">
        <v>50.8</v>
      </c>
      <c r="F21" s="415">
        <v>42.3</v>
      </c>
      <c r="G21" s="415">
        <v>43</v>
      </c>
      <c r="H21" s="416">
        <v>44</v>
      </c>
      <c r="I21" s="364"/>
    </row>
    <row r="22" spans="1:9" s="87" customFormat="1" ht="23.1" customHeight="1">
      <c r="A22" s="413"/>
      <c r="B22" s="378" t="s">
        <v>24</v>
      </c>
      <c r="C22" s="397"/>
      <c r="D22" s="336">
        <v>3407457</v>
      </c>
      <c r="E22" s="411">
        <v>3416892</v>
      </c>
      <c r="F22" s="411">
        <v>3528882</v>
      </c>
      <c r="G22" s="411">
        <v>3525300</v>
      </c>
      <c r="H22" s="412">
        <v>3588279</v>
      </c>
      <c r="I22" s="364"/>
    </row>
    <row r="23" spans="1:9" s="87" customFormat="1" ht="23.1" customHeight="1">
      <c r="A23" s="413"/>
      <c r="B23" s="378" t="s">
        <v>25</v>
      </c>
      <c r="C23" s="397"/>
      <c r="D23" s="414">
        <v>13.8</v>
      </c>
      <c r="E23" s="415">
        <v>13.4</v>
      </c>
      <c r="F23" s="415">
        <v>13.5</v>
      </c>
      <c r="G23" s="415">
        <v>12.4</v>
      </c>
      <c r="H23" s="416">
        <v>11.8</v>
      </c>
      <c r="I23" s="364"/>
    </row>
    <row r="24" spans="1:9" s="87" customFormat="1" ht="23.1" customHeight="1">
      <c r="A24" s="413"/>
      <c r="B24" s="378" t="s">
        <v>26</v>
      </c>
      <c r="C24" s="397"/>
      <c r="D24" s="414">
        <v>11.3</v>
      </c>
      <c r="E24" s="415">
        <v>11.4</v>
      </c>
      <c r="F24" s="415">
        <v>11.5</v>
      </c>
      <c r="G24" s="415">
        <v>11</v>
      </c>
      <c r="H24" s="416">
        <v>10.7</v>
      </c>
      <c r="I24" s="364"/>
    </row>
    <row r="25" spans="1:9" s="87" customFormat="1" ht="23.1" customHeight="1">
      <c r="A25" s="413"/>
      <c r="B25" s="378" t="s">
        <v>27</v>
      </c>
      <c r="C25" s="397"/>
      <c r="D25" s="336">
        <v>18108207</v>
      </c>
      <c r="E25" s="411">
        <v>18411787</v>
      </c>
      <c r="F25" s="411">
        <v>18658391</v>
      </c>
      <c r="G25" s="411">
        <v>19272385</v>
      </c>
      <c r="H25" s="412">
        <v>19658227</v>
      </c>
      <c r="I25" s="364"/>
    </row>
    <row r="26" spans="1:9" s="87" customFormat="1" ht="23.1" customHeight="1">
      <c r="A26" s="413"/>
      <c r="B26" s="378" t="s">
        <v>28</v>
      </c>
      <c r="C26" s="397"/>
      <c r="D26" s="336">
        <v>17260390</v>
      </c>
      <c r="E26" s="411">
        <v>17796715</v>
      </c>
      <c r="F26" s="411">
        <v>18221961</v>
      </c>
      <c r="G26" s="411">
        <v>18864357</v>
      </c>
      <c r="H26" s="412">
        <v>19167932</v>
      </c>
      <c r="I26" s="364"/>
    </row>
    <row r="27" spans="1:9" s="87" customFormat="1" ht="23.1" customHeight="1">
      <c r="A27" s="413"/>
      <c r="B27" s="378" t="s">
        <v>29</v>
      </c>
      <c r="C27" s="397"/>
      <c r="D27" s="414">
        <v>90.7</v>
      </c>
      <c r="E27" s="415">
        <v>92.3</v>
      </c>
      <c r="F27" s="415">
        <v>91.1</v>
      </c>
      <c r="G27" s="415">
        <v>88.7</v>
      </c>
      <c r="H27" s="416">
        <v>89.5</v>
      </c>
      <c r="I27" s="364"/>
    </row>
    <row r="28" spans="1:9" s="87" customFormat="1" ht="23.1" customHeight="1">
      <c r="A28" s="413"/>
      <c r="B28" s="378" t="s">
        <v>30</v>
      </c>
      <c r="C28" s="397"/>
      <c r="D28" s="336">
        <v>3186600</v>
      </c>
      <c r="E28" s="411">
        <v>2821176</v>
      </c>
      <c r="F28" s="411">
        <v>2634546</v>
      </c>
      <c r="G28" s="411">
        <v>3340392</v>
      </c>
      <c r="H28" s="412">
        <v>3516964</v>
      </c>
      <c r="I28" s="364"/>
    </row>
    <row r="29" spans="1:9" s="87" customFormat="1" ht="23.1" customHeight="1">
      <c r="A29" s="413"/>
      <c r="B29" s="378" t="s">
        <v>31</v>
      </c>
      <c r="C29" s="397"/>
      <c r="D29" s="336">
        <v>34449276</v>
      </c>
      <c r="E29" s="411">
        <v>33705835</v>
      </c>
      <c r="F29" s="411">
        <v>34676086</v>
      </c>
      <c r="G29" s="411">
        <v>35395176</v>
      </c>
      <c r="H29" s="412">
        <v>35437295</v>
      </c>
      <c r="I29" s="364"/>
    </row>
    <row r="30" spans="1:9" s="87" customFormat="1" ht="23.1" customHeight="1">
      <c r="A30" s="413"/>
      <c r="B30" s="378" t="s">
        <v>32</v>
      </c>
      <c r="C30" s="397"/>
      <c r="D30" s="336">
        <v>3178362</v>
      </c>
      <c r="E30" s="411">
        <v>2403929</v>
      </c>
      <c r="F30" s="411">
        <v>3743686</v>
      </c>
      <c r="G30" s="411">
        <v>3006184</v>
      </c>
      <c r="H30" s="412">
        <v>2382097</v>
      </c>
      <c r="I30" s="364"/>
    </row>
    <row r="31" spans="1:9" s="87" customFormat="1" ht="10.5" customHeight="1">
      <c r="A31" s="421"/>
      <c r="B31" s="406"/>
      <c r="C31" s="422"/>
      <c r="D31" s="423"/>
      <c r="E31" s="423"/>
      <c r="F31" s="423"/>
      <c r="G31" s="423"/>
      <c r="H31" s="424"/>
      <c r="I31" s="364"/>
    </row>
    <row r="32" spans="1:9" s="87" customFormat="1" ht="23.1" customHeight="1">
      <c r="A32" s="676" t="s">
        <v>33</v>
      </c>
      <c r="B32" s="676"/>
      <c r="C32" s="676"/>
      <c r="D32" s="676"/>
      <c r="E32" s="676"/>
      <c r="F32" s="398"/>
      <c r="G32" s="398"/>
      <c r="H32" s="407" t="s">
        <v>34</v>
      </c>
    </row>
    <row r="33" spans="2:3" ht="23.1" customHeight="1">
      <c r="B33" s="101" t="s">
        <v>35</v>
      </c>
      <c r="C33" s="101"/>
    </row>
  </sheetData>
  <sheetProtection selectLockedCells="1" selectUnlockedCells="1"/>
  <mergeCells count="7">
    <mergeCell ref="A32:E32"/>
    <mergeCell ref="A10:C10"/>
    <mergeCell ref="A20:C20"/>
    <mergeCell ref="A1:E1"/>
    <mergeCell ref="A5:C5"/>
    <mergeCell ref="A7:C7"/>
    <mergeCell ref="A8:C8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2" orientation="portrait" useFirstPageNumber="1" verticalDpi="300" r:id="rId1"/>
  <headerFooter alignWithMargins="0">
    <oddHeader>&amp;R財　政</oddHeader>
    <oddFooter>&amp;C&amp;"ＭＳ 明朝,標準"－&amp;P－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34"/>
  <sheetViews>
    <sheetView view="pageBreakPreview" zoomScaleNormal="90" zoomScaleSheetLayoutView="100" workbookViewId="0">
      <pane xSplit="2" topLeftCell="C1" activePane="topRight" state="frozen"/>
      <selection pane="topRight" activeCell="C13" sqref="C13"/>
    </sheetView>
  </sheetViews>
  <sheetFormatPr defaultRowHeight="24.95" customHeight="1"/>
  <cols>
    <col min="1" max="1" width="2.75" style="6" customWidth="1"/>
    <col min="2" max="2" width="21.625" style="6" customWidth="1"/>
    <col min="3" max="3" width="12.75" style="7" customWidth="1"/>
    <col min="4" max="4" width="12.75" style="8" customWidth="1"/>
    <col min="5" max="6" width="8.375" style="9" customWidth="1"/>
    <col min="7" max="8" width="12.75" style="8" customWidth="1"/>
    <col min="9" max="10" width="9.125" style="9" customWidth="1"/>
    <col min="11" max="12" width="14.125" style="8" customWidth="1"/>
    <col min="13" max="14" width="9.125" style="9" customWidth="1"/>
    <col min="15" max="16" width="14.125" style="8" customWidth="1"/>
    <col min="17" max="18" width="9.125" style="9" customWidth="1"/>
    <col min="19" max="16384" width="9" style="6"/>
  </cols>
  <sheetData>
    <row r="1" spans="1:19" ht="5.0999999999999996" customHeight="1">
      <c r="A1" s="10"/>
      <c r="B1" s="10"/>
      <c r="C1" s="8"/>
      <c r="O1" s="7"/>
      <c r="P1" s="7"/>
      <c r="Q1" s="11"/>
      <c r="R1" s="12"/>
    </row>
    <row r="2" spans="1:19" ht="18" customHeight="1">
      <c r="A2" s="292" t="s">
        <v>36</v>
      </c>
      <c r="B2" s="10"/>
      <c r="C2" s="8"/>
      <c r="O2" s="7"/>
      <c r="P2" s="7"/>
      <c r="Q2" s="11"/>
      <c r="R2" s="12" t="s">
        <v>2</v>
      </c>
    </row>
    <row r="3" spans="1:19" ht="17.25" customHeight="1">
      <c r="A3" s="682" t="s">
        <v>37</v>
      </c>
      <c r="B3" s="682"/>
      <c r="C3" s="683" t="s">
        <v>38</v>
      </c>
      <c r="D3" s="683"/>
      <c r="E3" s="683"/>
      <c r="F3" s="683"/>
      <c r="G3" s="678" t="s">
        <v>39</v>
      </c>
      <c r="H3" s="678"/>
      <c r="I3" s="678"/>
      <c r="J3" s="678"/>
      <c r="K3" s="678" t="s">
        <v>40</v>
      </c>
      <c r="L3" s="678"/>
      <c r="M3" s="678"/>
      <c r="N3" s="678"/>
      <c r="O3" s="684" t="s">
        <v>41</v>
      </c>
      <c r="P3" s="684"/>
      <c r="Q3" s="684"/>
      <c r="R3" s="684"/>
      <c r="S3" s="14"/>
    </row>
    <row r="4" spans="1:19" ht="13.5" customHeight="1">
      <c r="A4" s="682"/>
      <c r="B4" s="682"/>
      <c r="C4" s="686" t="s">
        <v>42</v>
      </c>
      <c r="D4" s="685" t="s">
        <v>43</v>
      </c>
      <c r="E4" s="15" t="s">
        <v>44</v>
      </c>
      <c r="F4" s="680" t="s">
        <v>45</v>
      </c>
      <c r="G4" s="685" t="s">
        <v>42</v>
      </c>
      <c r="H4" s="685" t="s">
        <v>43</v>
      </c>
      <c r="I4" s="16" t="s">
        <v>44</v>
      </c>
      <c r="J4" s="680" t="s">
        <v>45</v>
      </c>
      <c r="K4" s="685" t="s">
        <v>42</v>
      </c>
      <c r="L4" s="685" t="s">
        <v>43</v>
      </c>
      <c r="M4" s="16" t="s">
        <v>44</v>
      </c>
      <c r="N4" s="680" t="s">
        <v>45</v>
      </c>
      <c r="O4" s="679" t="s">
        <v>42</v>
      </c>
      <c r="P4" s="679" t="s">
        <v>43</v>
      </c>
      <c r="Q4" s="16" t="s">
        <v>44</v>
      </c>
      <c r="R4" s="680" t="s">
        <v>45</v>
      </c>
      <c r="S4" s="14"/>
    </row>
    <row r="5" spans="1:19" ht="13.5" customHeight="1">
      <c r="A5" s="682"/>
      <c r="B5" s="682"/>
      <c r="C5" s="686"/>
      <c r="D5" s="685"/>
      <c r="E5" s="17" t="s">
        <v>46</v>
      </c>
      <c r="F5" s="680"/>
      <c r="G5" s="685"/>
      <c r="H5" s="685"/>
      <c r="I5" s="18" t="s">
        <v>46</v>
      </c>
      <c r="J5" s="680"/>
      <c r="K5" s="685"/>
      <c r="L5" s="685"/>
      <c r="M5" s="18" t="s">
        <v>46</v>
      </c>
      <c r="N5" s="680"/>
      <c r="O5" s="679"/>
      <c r="P5" s="679"/>
      <c r="Q5" s="18" t="s">
        <v>46</v>
      </c>
      <c r="R5" s="680"/>
      <c r="S5" s="14"/>
    </row>
    <row r="6" spans="1:19" s="23" customFormat="1" ht="26.25" customHeight="1">
      <c r="A6" s="681" t="s">
        <v>47</v>
      </c>
      <c r="B6" s="681"/>
      <c r="C6" s="19">
        <f>SUM(C7:C26)</f>
        <v>36084482</v>
      </c>
      <c r="D6" s="19">
        <f>SUM(D7:D26)</f>
        <v>31730530</v>
      </c>
      <c r="E6" s="20">
        <v>100.2</v>
      </c>
      <c r="F6" s="21">
        <v>100</v>
      </c>
      <c r="G6" s="19">
        <f>SUM(G7:G26)</f>
        <v>39016409</v>
      </c>
      <c r="H6" s="19">
        <f>SUM(H7:H26)</f>
        <v>37020448</v>
      </c>
      <c r="I6" s="21">
        <f>ROUND(H6/D6,5)*100</f>
        <v>116.67099999999999</v>
      </c>
      <c r="J6" s="12">
        <f>SUM(J7:J26)</f>
        <v>100</v>
      </c>
      <c r="K6" s="42">
        <f>SUM(K7:K26)</f>
        <v>38841066</v>
      </c>
      <c r="L6" s="42">
        <f>SUM(L7:L26)</f>
        <v>37706987</v>
      </c>
      <c r="M6" s="43">
        <f>ROUND(L6/H6,5)*100</f>
        <v>101.854</v>
      </c>
      <c r="N6" s="43">
        <f>SUM(N7:N26)</f>
        <v>100</v>
      </c>
      <c r="O6" s="44">
        <f>SUM(O7:O26)</f>
        <v>38711002</v>
      </c>
      <c r="P6" s="44">
        <f>SUM(P7:P26)</f>
        <v>36898236</v>
      </c>
      <c r="Q6" s="43">
        <f>ROUND(P6/L6,5)*100</f>
        <v>97.855000000000004</v>
      </c>
      <c r="R6" s="430">
        <f>SUM(R7:R26)</f>
        <v>100.00000000000001</v>
      </c>
      <c r="S6" s="22"/>
    </row>
    <row r="7" spans="1:19" ht="26.25" customHeight="1">
      <c r="A7" s="24"/>
      <c r="B7" s="25" t="s">
        <v>48</v>
      </c>
      <c r="C7" s="19">
        <v>12551528</v>
      </c>
      <c r="D7" s="19">
        <v>12941174</v>
      </c>
      <c r="E7" s="21">
        <v>102.14</v>
      </c>
      <c r="F7" s="21">
        <v>40.78</v>
      </c>
      <c r="G7" s="26">
        <v>12890808</v>
      </c>
      <c r="H7" s="26">
        <v>13023285</v>
      </c>
      <c r="I7" s="21">
        <f t="shared" ref="I7:I32" si="0">ROUND(H7/D7,5)*100</f>
        <v>100.634</v>
      </c>
      <c r="J7" s="21">
        <f t="shared" ref="J7:J26" si="1">H7/$H$6*100</f>
        <v>35.178626147365911</v>
      </c>
      <c r="K7" s="19">
        <v>13142232</v>
      </c>
      <c r="L7" s="19">
        <v>13421193</v>
      </c>
      <c r="M7" s="41">
        <f>ROUND(L7/H7,5)*100</f>
        <v>103.05500000000001</v>
      </c>
      <c r="N7" s="41">
        <f t="shared" ref="N7:N26" si="2">L7/$L$6*100</f>
        <v>35.593384854642458</v>
      </c>
      <c r="O7" s="45">
        <v>13410248</v>
      </c>
      <c r="P7" s="45">
        <v>13646826</v>
      </c>
      <c r="Q7" s="41">
        <f>ROUND(P7/L7,5)*100</f>
        <v>101.681</v>
      </c>
      <c r="R7" s="425">
        <f t="shared" ref="R7:R26" si="3">P7/$P$6*100</f>
        <v>36.985036357835646</v>
      </c>
      <c r="S7" s="14"/>
    </row>
    <row r="8" spans="1:19" ht="26.25" customHeight="1">
      <c r="A8" s="24"/>
      <c r="B8" s="25" t="s">
        <v>49</v>
      </c>
      <c r="C8" s="19">
        <v>219098</v>
      </c>
      <c r="D8" s="19">
        <v>215708</v>
      </c>
      <c r="E8" s="21">
        <v>96.11</v>
      </c>
      <c r="F8" s="21">
        <v>0.68</v>
      </c>
      <c r="G8" s="26">
        <v>201841</v>
      </c>
      <c r="H8" s="26">
        <v>202466</v>
      </c>
      <c r="I8" s="21">
        <f t="shared" si="0"/>
        <v>93.861000000000004</v>
      </c>
      <c r="J8" s="21">
        <f t="shared" si="1"/>
        <v>0.5469031601130272</v>
      </c>
      <c r="K8" s="19">
        <v>191451</v>
      </c>
      <c r="L8" s="19">
        <v>196685</v>
      </c>
      <c r="M8" s="41">
        <f t="shared" ref="M8:M14" si="4">ROUND(L8/H8,5)*100</f>
        <v>97.14500000000001</v>
      </c>
      <c r="N8" s="41">
        <f t="shared" si="2"/>
        <v>0.52161420375486378</v>
      </c>
      <c r="O8" s="45">
        <v>186702</v>
      </c>
      <c r="P8" s="45">
        <v>192705</v>
      </c>
      <c r="Q8" s="41">
        <f t="shared" ref="Q8:Q14" si="5">ROUND(P8/L8,5)*100</f>
        <v>97.975999999999999</v>
      </c>
      <c r="R8" s="425">
        <f t="shared" si="3"/>
        <v>0.52226073896865965</v>
      </c>
      <c r="S8" s="14"/>
    </row>
    <row r="9" spans="1:19" ht="26.25" customHeight="1">
      <c r="A9" s="24"/>
      <c r="B9" s="25" t="s">
        <v>50</v>
      </c>
      <c r="C9" s="19">
        <v>36801</v>
      </c>
      <c r="D9" s="19">
        <v>34946</v>
      </c>
      <c r="E9" s="21">
        <v>99.88</v>
      </c>
      <c r="F9" s="21">
        <v>0.11</v>
      </c>
      <c r="G9" s="26">
        <v>27693</v>
      </c>
      <c r="H9" s="26">
        <v>31142</v>
      </c>
      <c r="I9" s="21">
        <f t="shared" si="0"/>
        <v>89.114999999999995</v>
      </c>
      <c r="J9" s="21">
        <f t="shared" si="1"/>
        <v>8.4121078167395488E-2</v>
      </c>
      <c r="K9" s="19">
        <v>27105</v>
      </c>
      <c r="L9" s="19">
        <v>32305</v>
      </c>
      <c r="M9" s="41">
        <f t="shared" si="4"/>
        <v>103.735</v>
      </c>
      <c r="N9" s="41">
        <f t="shared" si="2"/>
        <v>8.5673777117222336E-2</v>
      </c>
      <c r="O9" s="45">
        <v>33410</v>
      </c>
      <c r="P9" s="45">
        <v>34829</v>
      </c>
      <c r="Q9" s="41">
        <f t="shared" si="5"/>
        <v>107.813</v>
      </c>
      <c r="R9" s="425">
        <f t="shared" si="3"/>
        <v>9.4392046275599731E-2</v>
      </c>
      <c r="S9" s="14"/>
    </row>
    <row r="10" spans="1:19" ht="26.25" customHeight="1">
      <c r="A10" s="24"/>
      <c r="B10" s="25" t="s">
        <v>51</v>
      </c>
      <c r="C10" s="19">
        <v>7108</v>
      </c>
      <c r="D10" s="19">
        <v>6921</v>
      </c>
      <c r="E10" s="21">
        <v>21.89</v>
      </c>
      <c r="F10" s="21">
        <v>0.02</v>
      </c>
      <c r="G10" s="26">
        <v>5099</v>
      </c>
      <c r="H10" s="26">
        <v>4491</v>
      </c>
      <c r="I10" s="21">
        <f t="shared" si="0"/>
        <v>64.888999999999996</v>
      </c>
      <c r="J10" s="21">
        <f t="shared" si="1"/>
        <v>1.2131133583256475E-2</v>
      </c>
      <c r="K10" s="19">
        <v>6184</v>
      </c>
      <c r="L10" s="19">
        <v>6428</v>
      </c>
      <c r="M10" s="41">
        <f t="shared" si="4"/>
        <v>143.131</v>
      </c>
      <c r="N10" s="41">
        <f t="shared" si="2"/>
        <v>1.7047238486596662E-2</v>
      </c>
      <c r="O10" s="45">
        <v>9522</v>
      </c>
      <c r="P10" s="45">
        <v>8384</v>
      </c>
      <c r="Q10" s="41">
        <f t="shared" si="5"/>
        <v>130.429</v>
      </c>
      <c r="R10" s="425">
        <f t="shared" si="3"/>
        <v>2.2721953428884785E-2</v>
      </c>
      <c r="S10" s="14"/>
    </row>
    <row r="11" spans="1:19" ht="26.25" customHeight="1">
      <c r="A11" s="24"/>
      <c r="B11" s="27" t="s">
        <v>52</v>
      </c>
      <c r="C11" s="19">
        <v>4847</v>
      </c>
      <c r="D11" s="19">
        <v>3171</v>
      </c>
      <c r="E11" s="21">
        <v>36.03</v>
      </c>
      <c r="F11" s="21">
        <v>0.01</v>
      </c>
      <c r="G11" s="26">
        <v>3590</v>
      </c>
      <c r="H11" s="26">
        <v>4024</v>
      </c>
      <c r="I11" s="21">
        <f t="shared" si="0"/>
        <v>126.89999999999999</v>
      </c>
      <c r="J11" s="21">
        <f t="shared" si="1"/>
        <v>1.0869668568030295E-2</v>
      </c>
      <c r="K11" s="19">
        <v>4067</v>
      </c>
      <c r="L11" s="19">
        <v>2516</v>
      </c>
      <c r="M11" s="41">
        <f t="shared" si="4"/>
        <v>62.524999999999999</v>
      </c>
      <c r="N11" s="41">
        <f t="shared" si="2"/>
        <v>6.6725034275477903E-3</v>
      </c>
      <c r="O11" s="45">
        <v>2377</v>
      </c>
      <c r="P11" s="45">
        <v>2204</v>
      </c>
      <c r="Q11" s="41">
        <f t="shared" si="5"/>
        <v>87.599000000000004</v>
      </c>
      <c r="R11" s="425">
        <f t="shared" si="3"/>
        <v>5.9731852763909906E-3</v>
      </c>
      <c r="S11" s="14"/>
    </row>
    <row r="12" spans="1:19" ht="26.25" customHeight="1">
      <c r="A12" s="24"/>
      <c r="B12" s="25" t="s">
        <v>53</v>
      </c>
      <c r="C12" s="19">
        <v>867541</v>
      </c>
      <c r="D12" s="19">
        <v>867446</v>
      </c>
      <c r="E12" s="21">
        <v>94.26</v>
      </c>
      <c r="F12" s="21">
        <v>2.73</v>
      </c>
      <c r="G12" s="26">
        <v>906776</v>
      </c>
      <c r="H12" s="26">
        <v>924508</v>
      </c>
      <c r="I12" s="21">
        <f t="shared" si="0"/>
        <v>106.57799999999999</v>
      </c>
      <c r="J12" s="21">
        <f t="shared" si="1"/>
        <v>2.497290146245664</v>
      </c>
      <c r="K12" s="19">
        <v>907140</v>
      </c>
      <c r="L12" s="19">
        <v>943314</v>
      </c>
      <c r="M12" s="41">
        <f t="shared" si="4"/>
        <v>102.03400000000001</v>
      </c>
      <c r="N12" s="41">
        <f t="shared" si="2"/>
        <v>2.5016955080500067</v>
      </c>
      <c r="O12" s="45">
        <v>931075</v>
      </c>
      <c r="P12" s="45">
        <v>931004</v>
      </c>
      <c r="Q12" s="41">
        <f t="shared" si="5"/>
        <v>98.694999999999993</v>
      </c>
      <c r="R12" s="425">
        <f t="shared" si="3"/>
        <v>2.5231666901366236</v>
      </c>
      <c r="S12" s="14"/>
    </row>
    <row r="13" spans="1:19" ht="26.25" customHeight="1">
      <c r="A13" s="24"/>
      <c r="B13" s="25" t="s">
        <v>54</v>
      </c>
      <c r="C13" s="19">
        <v>72291</v>
      </c>
      <c r="D13" s="19">
        <v>71771</v>
      </c>
      <c r="E13" s="21">
        <v>98.45</v>
      </c>
      <c r="F13" s="21">
        <v>0.23</v>
      </c>
      <c r="G13" s="26">
        <v>42719</v>
      </c>
      <c r="H13" s="26">
        <v>45238</v>
      </c>
      <c r="I13" s="21">
        <f t="shared" si="0"/>
        <v>63.031000000000006</v>
      </c>
      <c r="J13" s="21">
        <f t="shared" si="1"/>
        <v>0.12219733267409406</v>
      </c>
      <c r="K13" s="19">
        <v>41701</v>
      </c>
      <c r="L13" s="19">
        <v>35377</v>
      </c>
      <c r="M13" s="41">
        <f t="shared" si="4"/>
        <v>78.201999999999998</v>
      </c>
      <c r="N13" s="41">
        <f t="shared" si="2"/>
        <v>9.3820808329236172E-2</v>
      </c>
      <c r="O13" s="45">
        <v>26584</v>
      </c>
      <c r="P13" s="45">
        <v>27490</v>
      </c>
      <c r="Q13" s="41">
        <f t="shared" si="5"/>
        <v>77.706000000000003</v>
      </c>
      <c r="R13" s="425">
        <f t="shared" si="3"/>
        <v>7.4502206555348602E-2</v>
      </c>
      <c r="S13" s="14"/>
    </row>
    <row r="14" spans="1:19" ht="26.25" customHeight="1">
      <c r="A14" s="24"/>
      <c r="B14" s="28" t="s">
        <v>55</v>
      </c>
      <c r="C14" s="19">
        <v>571057</v>
      </c>
      <c r="D14" s="19">
        <v>571057</v>
      </c>
      <c r="E14" s="21">
        <v>97.54</v>
      </c>
      <c r="F14" s="21">
        <v>1.8</v>
      </c>
      <c r="G14" s="26">
        <v>551371</v>
      </c>
      <c r="H14" s="26">
        <v>551371</v>
      </c>
      <c r="I14" s="21">
        <f t="shared" si="0"/>
        <v>96.552999999999997</v>
      </c>
      <c r="J14" s="21">
        <f t="shared" si="1"/>
        <v>1.4893687942404155</v>
      </c>
      <c r="K14" s="19">
        <v>552724</v>
      </c>
      <c r="L14" s="19">
        <v>552724</v>
      </c>
      <c r="M14" s="41">
        <f t="shared" si="4"/>
        <v>100.245</v>
      </c>
      <c r="N14" s="41">
        <f t="shared" si="2"/>
        <v>1.4658397394626095</v>
      </c>
      <c r="O14" s="45">
        <v>533201</v>
      </c>
      <c r="P14" s="45">
        <v>533201</v>
      </c>
      <c r="Q14" s="41">
        <f t="shared" si="5"/>
        <v>96.468000000000004</v>
      </c>
      <c r="R14" s="425">
        <f t="shared" si="3"/>
        <v>1.44505824072457</v>
      </c>
      <c r="S14" s="14"/>
    </row>
    <row r="15" spans="1:19" ht="26.25" customHeight="1">
      <c r="A15" s="24"/>
      <c r="B15" s="28" t="s">
        <v>56</v>
      </c>
      <c r="C15" s="19">
        <v>4097340</v>
      </c>
      <c r="D15" s="19">
        <v>4121856</v>
      </c>
      <c r="E15" s="21">
        <v>104.4</v>
      </c>
      <c r="F15" s="21">
        <v>12.99</v>
      </c>
      <c r="G15" s="26">
        <v>4280183</v>
      </c>
      <c r="H15" s="26">
        <v>4319050</v>
      </c>
      <c r="I15" s="21">
        <f t="shared" si="0"/>
        <v>104.78400000000001</v>
      </c>
      <c r="J15" s="21">
        <f t="shared" si="1"/>
        <v>11.666660543924266</v>
      </c>
      <c r="K15" s="19">
        <v>4520288</v>
      </c>
      <c r="L15" s="19">
        <v>4575097</v>
      </c>
      <c r="M15" s="41">
        <f>ROUND(L15/H15,5)*100</f>
        <v>105.928</v>
      </c>
      <c r="N15" s="41">
        <f t="shared" si="2"/>
        <v>12.133287127926716</v>
      </c>
      <c r="O15" s="45">
        <v>4699907</v>
      </c>
      <c r="P15" s="45">
        <v>4793659</v>
      </c>
      <c r="Q15" s="41">
        <f>ROUND(P15/L15,5)*100</f>
        <v>104.77700000000002</v>
      </c>
      <c r="R15" s="425">
        <f t="shared" si="3"/>
        <v>12.991566859727385</v>
      </c>
      <c r="S15" s="14"/>
    </row>
    <row r="16" spans="1:19" ht="26.25" customHeight="1">
      <c r="A16" s="24"/>
      <c r="B16" s="29" t="s">
        <v>57</v>
      </c>
      <c r="C16" s="19">
        <v>19500</v>
      </c>
      <c r="D16" s="19">
        <v>17684</v>
      </c>
      <c r="E16" s="21">
        <v>91.6</v>
      </c>
      <c r="F16" s="21">
        <v>0.06</v>
      </c>
      <c r="G16" s="26">
        <v>18000</v>
      </c>
      <c r="H16" s="26">
        <v>17388</v>
      </c>
      <c r="I16" s="21">
        <f t="shared" si="0"/>
        <v>98.326000000000008</v>
      </c>
      <c r="J16" s="21">
        <f t="shared" si="1"/>
        <v>4.6968637440584188E-2</v>
      </c>
      <c r="K16" s="19">
        <v>18000</v>
      </c>
      <c r="L16" s="19">
        <v>16973</v>
      </c>
      <c r="M16" s="41">
        <f>ROUND(L16/H16,5)*100</f>
        <v>97.613</v>
      </c>
      <c r="N16" s="41">
        <f t="shared" si="2"/>
        <v>4.5012877852054316E-2</v>
      </c>
      <c r="O16" s="45">
        <v>17000</v>
      </c>
      <c r="P16" s="45">
        <v>17409</v>
      </c>
      <c r="Q16" s="41">
        <f>ROUND(P16/L16,5)*100</f>
        <v>102.569</v>
      </c>
      <c r="R16" s="425">
        <f t="shared" si="3"/>
        <v>4.718111727617548E-2</v>
      </c>
      <c r="S16" s="14"/>
    </row>
    <row r="17" spans="1:19" ht="26.25" customHeight="1">
      <c r="A17" s="24"/>
      <c r="B17" s="25" t="s">
        <v>58</v>
      </c>
      <c r="C17" s="19">
        <v>498564</v>
      </c>
      <c r="D17" s="19">
        <v>513772</v>
      </c>
      <c r="E17" s="21">
        <v>104.34</v>
      </c>
      <c r="F17" s="21">
        <v>1.62</v>
      </c>
      <c r="G17" s="26">
        <v>528568</v>
      </c>
      <c r="H17" s="26">
        <v>533931</v>
      </c>
      <c r="I17" s="21">
        <f t="shared" si="0"/>
        <v>103.92399999999999</v>
      </c>
      <c r="J17" s="21">
        <f t="shared" si="1"/>
        <v>1.4422596938859302</v>
      </c>
      <c r="K17" s="19">
        <v>545340</v>
      </c>
      <c r="L17" s="19">
        <v>542508</v>
      </c>
      <c r="M17" s="41">
        <f t="shared" ref="M17:M33" si="6">ROUND(L17/H17,5)*100</f>
        <v>101.60599999999999</v>
      </c>
      <c r="N17" s="41">
        <f t="shared" si="2"/>
        <v>1.4387466174372405</v>
      </c>
      <c r="O17" s="45">
        <v>633830</v>
      </c>
      <c r="P17" s="45">
        <v>627352</v>
      </c>
      <c r="Q17" s="41">
        <f t="shared" ref="Q17:Q33" si="7">ROUND(P17/L17,5)*100</f>
        <v>115.63900000000001</v>
      </c>
      <c r="R17" s="425">
        <f t="shared" si="3"/>
        <v>1.7002222003241565</v>
      </c>
      <c r="S17" s="14"/>
    </row>
    <row r="18" spans="1:19" ht="26.25" customHeight="1">
      <c r="A18" s="24"/>
      <c r="B18" s="25" t="s">
        <v>59</v>
      </c>
      <c r="C18" s="19">
        <v>458432</v>
      </c>
      <c r="D18" s="19">
        <v>415720</v>
      </c>
      <c r="E18" s="21">
        <v>91.23</v>
      </c>
      <c r="F18" s="21">
        <v>1.31</v>
      </c>
      <c r="G18" s="26">
        <v>437529</v>
      </c>
      <c r="H18" s="26">
        <v>445221</v>
      </c>
      <c r="I18" s="21">
        <f t="shared" si="0"/>
        <v>107.09599999999999</v>
      </c>
      <c r="J18" s="21">
        <f t="shared" si="1"/>
        <v>1.2026353651906103</v>
      </c>
      <c r="K18" s="19">
        <v>464991</v>
      </c>
      <c r="L18" s="19">
        <v>451984</v>
      </c>
      <c r="M18" s="41">
        <f t="shared" si="6"/>
        <v>101.51900000000001</v>
      </c>
      <c r="N18" s="41">
        <f t="shared" si="2"/>
        <v>1.198674399521765</v>
      </c>
      <c r="O18" s="45">
        <v>475090</v>
      </c>
      <c r="P18" s="45">
        <v>481446</v>
      </c>
      <c r="Q18" s="41">
        <f t="shared" si="7"/>
        <v>106.518</v>
      </c>
      <c r="R18" s="425">
        <f t="shared" si="3"/>
        <v>1.304794082839082</v>
      </c>
      <c r="S18" s="14"/>
    </row>
    <row r="19" spans="1:19" ht="26.25" customHeight="1">
      <c r="A19" s="24"/>
      <c r="B19" s="25" t="s">
        <v>60</v>
      </c>
      <c r="C19" s="19">
        <v>9025355</v>
      </c>
      <c r="D19" s="19">
        <v>5655434</v>
      </c>
      <c r="E19" s="21">
        <v>90.12</v>
      </c>
      <c r="F19" s="21">
        <v>17.82</v>
      </c>
      <c r="G19" s="26">
        <v>10617139</v>
      </c>
      <c r="H19" s="26">
        <v>9280496</v>
      </c>
      <c r="I19" s="21">
        <f t="shared" si="0"/>
        <v>164.09899999999999</v>
      </c>
      <c r="J19" s="21">
        <f t="shared" si="1"/>
        <v>25.068567511662742</v>
      </c>
      <c r="K19" s="19">
        <v>10071965</v>
      </c>
      <c r="L19" s="19">
        <v>9223027</v>
      </c>
      <c r="M19" s="41">
        <f t="shared" si="6"/>
        <v>99.381</v>
      </c>
      <c r="N19" s="41">
        <f t="shared" si="2"/>
        <v>24.459729439533316</v>
      </c>
      <c r="O19" s="45">
        <v>9639049</v>
      </c>
      <c r="P19" s="45">
        <v>8748058</v>
      </c>
      <c r="Q19" s="41">
        <f t="shared" si="7"/>
        <v>94.85</v>
      </c>
      <c r="R19" s="425">
        <f t="shared" si="3"/>
        <v>23.708607641839571</v>
      </c>
      <c r="S19" s="14"/>
    </row>
    <row r="20" spans="1:19" ht="26.25" customHeight="1">
      <c r="A20" s="24"/>
      <c r="B20" s="25" t="s">
        <v>61</v>
      </c>
      <c r="C20" s="19">
        <v>1961779</v>
      </c>
      <c r="D20" s="19">
        <v>1931698</v>
      </c>
      <c r="E20" s="21">
        <v>104.84</v>
      </c>
      <c r="F20" s="21">
        <v>6.09</v>
      </c>
      <c r="G20" s="26">
        <v>2382146</v>
      </c>
      <c r="H20" s="26">
        <v>2264930</v>
      </c>
      <c r="I20" s="21">
        <f t="shared" si="0"/>
        <v>117.25099999999999</v>
      </c>
      <c r="J20" s="21">
        <f t="shared" si="1"/>
        <v>6.1180512996493182</v>
      </c>
      <c r="K20" s="19">
        <v>2814460</v>
      </c>
      <c r="L20" s="19">
        <v>2735873</v>
      </c>
      <c r="M20" s="41">
        <f t="shared" si="6"/>
        <v>120.79299999999999</v>
      </c>
      <c r="N20" s="41">
        <f t="shared" si="2"/>
        <v>7.2556128655943795</v>
      </c>
      <c r="O20" s="45">
        <v>3094768</v>
      </c>
      <c r="P20" s="45">
        <v>2729153</v>
      </c>
      <c r="Q20" s="41">
        <f t="shared" si="7"/>
        <v>99.754000000000005</v>
      </c>
      <c r="R20" s="425">
        <f t="shared" si="3"/>
        <v>7.396432176324093</v>
      </c>
      <c r="S20" s="14"/>
    </row>
    <row r="21" spans="1:19" ht="26.25" customHeight="1">
      <c r="A21" s="24"/>
      <c r="B21" s="25" t="s">
        <v>62</v>
      </c>
      <c r="C21" s="19">
        <v>91967</v>
      </c>
      <c r="D21" s="19">
        <v>93676</v>
      </c>
      <c r="E21" s="21">
        <v>213.1</v>
      </c>
      <c r="F21" s="21">
        <v>0.3</v>
      </c>
      <c r="G21" s="26">
        <v>78638</v>
      </c>
      <c r="H21" s="26">
        <v>85554</v>
      </c>
      <c r="I21" s="21">
        <f t="shared" si="0"/>
        <v>91.33</v>
      </c>
      <c r="J21" s="21">
        <f t="shared" si="1"/>
        <v>0.23109931030548306</v>
      </c>
      <c r="K21" s="19">
        <v>298613</v>
      </c>
      <c r="L21" s="19">
        <v>305327</v>
      </c>
      <c r="M21" s="41">
        <f t="shared" si="6"/>
        <v>356.88200000000001</v>
      </c>
      <c r="N21" s="41">
        <f t="shared" si="2"/>
        <v>0.80973587202817343</v>
      </c>
      <c r="O21" s="45">
        <v>102966</v>
      </c>
      <c r="P21" s="45">
        <v>104009</v>
      </c>
      <c r="Q21" s="41">
        <f t="shared" si="7"/>
        <v>34.064999999999998</v>
      </c>
      <c r="R21" s="425">
        <f t="shared" si="3"/>
        <v>0.28188068394380694</v>
      </c>
      <c r="S21" s="14"/>
    </row>
    <row r="22" spans="1:19" ht="26.25" customHeight="1">
      <c r="A22" s="24"/>
      <c r="B22" s="25" t="s">
        <v>63</v>
      </c>
      <c r="C22" s="19">
        <v>14427</v>
      </c>
      <c r="D22" s="19">
        <v>17076</v>
      </c>
      <c r="E22" s="21">
        <v>131.81</v>
      </c>
      <c r="F22" s="21">
        <v>0.05</v>
      </c>
      <c r="G22" s="26">
        <v>18022</v>
      </c>
      <c r="H22" s="26">
        <v>18315</v>
      </c>
      <c r="I22" s="21">
        <f t="shared" si="0"/>
        <v>107.256</v>
      </c>
      <c r="J22" s="21">
        <f t="shared" si="1"/>
        <v>4.9472659001857572E-2</v>
      </c>
      <c r="K22" s="19">
        <v>30762</v>
      </c>
      <c r="L22" s="19">
        <v>32397</v>
      </c>
      <c r="M22" s="41">
        <f t="shared" si="6"/>
        <v>176.88800000000001</v>
      </c>
      <c r="N22" s="41">
        <f t="shared" si="2"/>
        <v>8.5917763729040447E-2</v>
      </c>
      <c r="O22" s="45">
        <v>31898</v>
      </c>
      <c r="P22" s="45">
        <v>28268</v>
      </c>
      <c r="Q22" s="41">
        <f t="shared" si="7"/>
        <v>87.25500000000001</v>
      </c>
      <c r="R22" s="425">
        <f t="shared" si="3"/>
        <v>7.6610708436034722E-2</v>
      </c>
      <c r="S22" s="14"/>
    </row>
    <row r="23" spans="1:19" ht="26.25" customHeight="1">
      <c r="A23" s="24"/>
      <c r="B23" s="25" t="s">
        <v>64</v>
      </c>
      <c r="C23" s="19">
        <v>1872343</v>
      </c>
      <c r="D23" s="19">
        <v>1553043</v>
      </c>
      <c r="E23" s="21">
        <v>172.1</v>
      </c>
      <c r="F23" s="21">
        <v>4.8899999999999997</v>
      </c>
      <c r="G23" s="26">
        <v>771000</v>
      </c>
      <c r="H23" s="26">
        <v>670800</v>
      </c>
      <c r="I23" s="21">
        <f t="shared" si="0"/>
        <v>43.192999999999998</v>
      </c>
      <c r="J23" s="21">
        <f t="shared" si="1"/>
        <v>1.8119715893227442</v>
      </c>
      <c r="K23" s="19">
        <v>384677</v>
      </c>
      <c r="L23" s="19">
        <v>238694</v>
      </c>
      <c r="M23" s="41">
        <f t="shared" si="6"/>
        <v>35.582999999999998</v>
      </c>
      <c r="N23" s="41">
        <f t="shared" si="2"/>
        <v>0.63302326436211942</v>
      </c>
      <c r="O23" s="45">
        <v>595130</v>
      </c>
      <c r="P23" s="45">
        <v>430597</v>
      </c>
      <c r="Q23" s="41">
        <f t="shared" si="7"/>
        <v>180.39700000000002</v>
      </c>
      <c r="R23" s="425">
        <f t="shared" si="3"/>
        <v>1.1669853268866295</v>
      </c>
      <c r="S23" s="14"/>
    </row>
    <row r="24" spans="1:19" ht="26.25" customHeight="1">
      <c r="A24" s="24"/>
      <c r="B24" s="25" t="s">
        <v>65</v>
      </c>
      <c r="C24" s="19">
        <v>732295</v>
      </c>
      <c r="D24" s="19">
        <v>732296</v>
      </c>
      <c r="E24" s="21">
        <v>101</v>
      </c>
      <c r="F24" s="21">
        <v>2.31</v>
      </c>
      <c r="G24" s="26">
        <v>863554</v>
      </c>
      <c r="H24" s="26">
        <v>863555</v>
      </c>
      <c r="I24" s="21">
        <f t="shared" si="0"/>
        <v>117.92400000000001</v>
      </c>
      <c r="J24" s="21">
        <f t="shared" si="1"/>
        <v>2.332643300264762</v>
      </c>
      <c r="K24" s="19">
        <v>934336</v>
      </c>
      <c r="L24" s="19">
        <v>934337</v>
      </c>
      <c r="M24" s="41">
        <f t="shared" si="6"/>
        <v>108.197</v>
      </c>
      <c r="N24" s="41">
        <f t="shared" si="2"/>
        <v>2.4778882491990144</v>
      </c>
      <c r="O24" s="45">
        <v>823821</v>
      </c>
      <c r="P24" s="45">
        <v>823822</v>
      </c>
      <c r="Q24" s="41">
        <f t="shared" si="7"/>
        <v>88.171999999999997</v>
      </c>
      <c r="R24" s="425">
        <f t="shared" si="3"/>
        <v>2.2326866791138742</v>
      </c>
      <c r="S24" s="14"/>
    </row>
    <row r="25" spans="1:19" ht="26.25" customHeight="1">
      <c r="A25" s="24"/>
      <c r="B25" s="25" t="s">
        <v>66</v>
      </c>
      <c r="C25" s="19">
        <v>395859</v>
      </c>
      <c r="D25" s="19">
        <v>406062</v>
      </c>
      <c r="E25" s="21">
        <v>130.58000000000001</v>
      </c>
      <c r="F25" s="21">
        <v>1.28</v>
      </c>
      <c r="G25" s="26">
        <v>473523</v>
      </c>
      <c r="H25" s="26">
        <v>502108</v>
      </c>
      <c r="I25" s="21">
        <f t="shared" si="0"/>
        <v>123.65299999999999</v>
      </c>
      <c r="J25" s="21">
        <f t="shared" si="1"/>
        <v>1.3562990917884084</v>
      </c>
      <c r="K25" s="19">
        <v>551350</v>
      </c>
      <c r="L25" s="19">
        <v>574948</v>
      </c>
      <c r="M25" s="41">
        <f t="shared" si="6"/>
        <v>114.50700000000001</v>
      </c>
      <c r="N25" s="41">
        <f t="shared" si="2"/>
        <v>1.5247784183870219</v>
      </c>
      <c r="O25" s="45">
        <v>205829</v>
      </c>
      <c r="P25" s="45">
        <v>354325</v>
      </c>
      <c r="Q25" s="41">
        <f t="shared" si="7"/>
        <v>61.626999999999995</v>
      </c>
      <c r="R25" s="425">
        <f t="shared" si="3"/>
        <v>0.96027625819293905</v>
      </c>
      <c r="S25" s="14"/>
    </row>
    <row r="26" spans="1:19" ht="26.25" customHeight="1">
      <c r="A26" s="24"/>
      <c r="B26" s="25" t="s">
        <v>67</v>
      </c>
      <c r="C26" s="19">
        <v>2586350</v>
      </c>
      <c r="D26" s="19">
        <v>1560019</v>
      </c>
      <c r="E26" s="21">
        <v>74.62</v>
      </c>
      <c r="F26" s="21">
        <v>4.92</v>
      </c>
      <c r="G26" s="26">
        <v>3918210</v>
      </c>
      <c r="H26" s="26">
        <v>3232575</v>
      </c>
      <c r="I26" s="21">
        <f t="shared" si="0"/>
        <v>207.214</v>
      </c>
      <c r="J26" s="21">
        <f t="shared" si="1"/>
        <v>8.7318635366055002</v>
      </c>
      <c r="K26" s="19">
        <v>3333680</v>
      </c>
      <c r="L26" s="19">
        <v>2885280</v>
      </c>
      <c r="M26" s="41">
        <f t="shared" si="6"/>
        <v>89.256</v>
      </c>
      <c r="N26" s="41">
        <f t="shared" si="2"/>
        <v>7.6518444711586211</v>
      </c>
      <c r="O26" s="45">
        <v>3258595</v>
      </c>
      <c r="P26" s="45">
        <v>2383495</v>
      </c>
      <c r="Q26" s="41">
        <f t="shared" si="7"/>
        <v>82.608999999999995</v>
      </c>
      <c r="R26" s="425">
        <f t="shared" si="3"/>
        <v>6.4596448458945304</v>
      </c>
      <c r="S26" s="14"/>
    </row>
    <row r="27" spans="1:19" ht="26.25" customHeight="1">
      <c r="A27" s="687" t="s">
        <v>68</v>
      </c>
      <c r="B27" s="687"/>
      <c r="C27" s="19">
        <f>SUM(C28:C33)</f>
        <v>22593578</v>
      </c>
      <c r="D27" s="19">
        <f>SUM(D28:D33)</f>
        <v>21173386</v>
      </c>
      <c r="E27" s="21">
        <v>77.430000000000007</v>
      </c>
      <c r="F27" s="21">
        <v>100</v>
      </c>
      <c r="G27" s="19">
        <f>SUM(G28:G33)</f>
        <v>22955039</v>
      </c>
      <c r="H27" s="19">
        <f>SUM(H28:H33)</f>
        <v>21633635</v>
      </c>
      <c r="I27" s="21">
        <f t="shared" si="0"/>
        <v>102.17400000000001</v>
      </c>
      <c r="J27" s="12">
        <f>SUM(J28:J33)</f>
        <v>99.999999999999986</v>
      </c>
      <c r="K27" s="19">
        <f>SUM(K28:K33)</f>
        <v>23145362</v>
      </c>
      <c r="L27" s="19">
        <f>SUM(L28:L33)</f>
        <v>22208223</v>
      </c>
      <c r="M27" s="41">
        <f t="shared" si="6"/>
        <v>102.65599999999999</v>
      </c>
      <c r="N27" s="41">
        <f>SUM(N28:N33)</f>
        <v>100</v>
      </c>
      <c r="O27" s="45">
        <f>SUM(O28:O33)</f>
        <v>24224235</v>
      </c>
      <c r="P27" s="45">
        <f>SUM(P28:P33)</f>
        <v>22937138</v>
      </c>
      <c r="Q27" s="431">
        <f t="shared" si="7"/>
        <v>103.28200000000001</v>
      </c>
      <c r="R27" s="429">
        <f>SUM(R28:R33)</f>
        <v>100.00000000000001</v>
      </c>
      <c r="S27" s="14"/>
    </row>
    <row r="28" spans="1:19" ht="26.25" customHeight="1">
      <c r="A28" s="24"/>
      <c r="B28" s="25" t="s">
        <v>69</v>
      </c>
      <c r="C28" s="19">
        <v>12480936</v>
      </c>
      <c r="D28" s="19">
        <v>11689364</v>
      </c>
      <c r="E28" s="21">
        <v>89.22</v>
      </c>
      <c r="F28" s="21">
        <v>55.21</v>
      </c>
      <c r="G28" s="26">
        <v>13143965</v>
      </c>
      <c r="H28" s="26">
        <v>12329413</v>
      </c>
      <c r="I28" s="21">
        <f t="shared" si="0"/>
        <v>105.47500000000001</v>
      </c>
      <c r="J28" s="21">
        <f t="shared" ref="J28:J33" si="8">H28/$H$27*100</f>
        <v>56.991869373778378</v>
      </c>
      <c r="K28" s="19">
        <v>13215907</v>
      </c>
      <c r="L28" s="19">
        <v>12906569</v>
      </c>
      <c r="M28" s="41">
        <f t="shared" si="6"/>
        <v>104.681</v>
      </c>
      <c r="N28" s="41">
        <f t="shared" ref="N28:N33" si="9">L28/$L$27*100</f>
        <v>58.116171654076062</v>
      </c>
      <c r="O28" s="45">
        <v>13622123</v>
      </c>
      <c r="P28" s="45">
        <v>13187572</v>
      </c>
      <c r="Q28" s="431">
        <f>ROUND(P28/L28,5)*100</f>
        <v>102.17700000000001</v>
      </c>
      <c r="R28" s="425">
        <f t="shared" ref="R28:R33" si="10">P28/$P$27*100</f>
        <v>57.494409285064251</v>
      </c>
      <c r="S28" s="14"/>
    </row>
    <row r="29" spans="1:19" ht="26.25" customHeight="1">
      <c r="A29" s="24"/>
      <c r="B29" s="27" t="s">
        <v>70</v>
      </c>
      <c r="C29" s="19">
        <v>2312986</v>
      </c>
      <c r="D29" s="19">
        <v>1964452</v>
      </c>
      <c r="E29" s="21">
        <v>121.36</v>
      </c>
      <c r="F29" s="21">
        <v>9.2799999999999994</v>
      </c>
      <c r="G29" s="26">
        <v>2549159</v>
      </c>
      <c r="H29" s="26">
        <v>2186629</v>
      </c>
      <c r="I29" s="21">
        <f t="shared" si="0"/>
        <v>111.31</v>
      </c>
      <c r="J29" s="21">
        <f t="shared" si="8"/>
        <v>10.107543184490263</v>
      </c>
      <c r="K29" s="19">
        <v>2439124</v>
      </c>
      <c r="L29" s="19">
        <v>2076374</v>
      </c>
      <c r="M29" s="41">
        <f t="shared" si="6"/>
        <v>94.957999999999998</v>
      </c>
      <c r="N29" s="41">
        <f t="shared" si="9"/>
        <v>9.3495729036942752</v>
      </c>
      <c r="O29" s="45">
        <v>2442946</v>
      </c>
      <c r="P29" s="45">
        <v>2080429</v>
      </c>
      <c r="Q29" s="431">
        <f t="shared" si="7"/>
        <v>100.19499999999999</v>
      </c>
      <c r="R29" s="425">
        <f t="shared" si="10"/>
        <v>9.0701333357282845</v>
      </c>
      <c r="S29" s="14"/>
    </row>
    <row r="30" spans="1:19" ht="26.25" customHeight="1">
      <c r="A30" s="24"/>
      <c r="B30" s="25" t="s">
        <v>71</v>
      </c>
      <c r="C30" s="19">
        <v>904103</v>
      </c>
      <c r="D30" s="19">
        <v>806507</v>
      </c>
      <c r="E30" s="21">
        <v>12.94</v>
      </c>
      <c r="F30" s="21">
        <v>3.81</v>
      </c>
      <c r="G30" s="26">
        <v>81485</v>
      </c>
      <c r="H30" s="26">
        <v>81563</v>
      </c>
      <c r="I30" s="21">
        <f t="shared" si="0"/>
        <v>10.113</v>
      </c>
      <c r="J30" s="21">
        <f t="shared" si="8"/>
        <v>0.37701939595449402</v>
      </c>
      <c r="K30" s="19">
        <v>44281</v>
      </c>
      <c r="L30" s="19">
        <v>29925</v>
      </c>
      <c r="M30" s="41">
        <f t="shared" si="6"/>
        <v>36.689</v>
      </c>
      <c r="N30" s="41">
        <f t="shared" si="9"/>
        <v>0.13474738613710788</v>
      </c>
      <c r="O30" s="46">
        <v>0</v>
      </c>
      <c r="P30" s="46">
        <v>0</v>
      </c>
      <c r="Q30" s="426">
        <f t="shared" si="7"/>
        <v>0</v>
      </c>
      <c r="R30" s="427">
        <f t="shared" si="10"/>
        <v>0</v>
      </c>
      <c r="S30" s="14"/>
    </row>
    <row r="31" spans="1:19" ht="26.25" customHeight="1">
      <c r="A31" s="24"/>
      <c r="B31" s="25" t="s">
        <v>72</v>
      </c>
      <c r="C31" s="19">
        <v>1927274</v>
      </c>
      <c r="D31" s="19">
        <v>1927451</v>
      </c>
      <c r="E31" s="21">
        <v>75.680000000000007</v>
      </c>
      <c r="F31" s="21">
        <v>9.1</v>
      </c>
      <c r="G31" s="26">
        <v>2035900</v>
      </c>
      <c r="H31" s="26">
        <v>1924525</v>
      </c>
      <c r="I31" s="21">
        <f t="shared" si="0"/>
        <v>99.847999999999999</v>
      </c>
      <c r="J31" s="21">
        <f t="shared" si="8"/>
        <v>8.8959853487405152</v>
      </c>
      <c r="K31" s="19">
        <v>1947749</v>
      </c>
      <c r="L31" s="19">
        <v>1893224</v>
      </c>
      <c r="M31" s="41">
        <f t="shared" si="6"/>
        <v>98.373999999999995</v>
      </c>
      <c r="N31" s="41">
        <f t="shared" si="9"/>
        <v>8.5248783750055104</v>
      </c>
      <c r="O31" s="45">
        <v>2376149</v>
      </c>
      <c r="P31" s="45">
        <v>1981696</v>
      </c>
      <c r="Q31" s="41">
        <f t="shared" si="7"/>
        <v>104.67299999999999</v>
      </c>
      <c r="R31" s="425">
        <f t="shared" si="10"/>
        <v>8.6396829456229458</v>
      </c>
      <c r="S31" s="14"/>
    </row>
    <row r="32" spans="1:19" ht="26.25" customHeight="1">
      <c r="A32" s="24"/>
      <c r="B32" s="25" t="s">
        <v>73</v>
      </c>
      <c r="C32" s="19">
        <v>4316098</v>
      </c>
      <c r="D32" s="19">
        <v>4223786</v>
      </c>
      <c r="E32" s="21">
        <v>109.84</v>
      </c>
      <c r="F32" s="21">
        <v>19.95</v>
      </c>
      <c r="G32" s="26">
        <v>4506121</v>
      </c>
      <c r="H32" s="26">
        <v>4484559</v>
      </c>
      <c r="I32" s="21">
        <f t="shared" si="0"/>
        <v>106.17399999999999</v>
      </c>
      <c r="J32" s="21">
        <f t="shared" si="8"/>
        <v>20.729567638540633</v>
      </c>
      <c r="K32" s="19">
        <v>4846741</v>
      </c>
      <c r="L32" s="19">
        <v>4651733</v>
      </c>
      <c r="M32" s="41">
        <f t="shared" si="6"/>
        <v>103.72799999999999</v>
      </c>
      <c r="N32" s="41">
        <f t="shared" si="9"/>
        <v>20.945993742948275</v>
      </c>
      <c r="O32" s="45">
        <v>5089136</v>
      </c>
      <c r="P32" s="45">
        <v>4989954</v>
      </c>
      <c r="Q32" s="41">
        <f t="shared" si="7"/>
        <v>107.271</v>
      </c>
      <c r="R32" s="425">
        <f t="shared" si="10"/>
        <v>21.754911183775413</v>
      </c>
      <c r="S32" s="14"/>
    </row>
    <row r="33" spans="1:19" ht="26.25" customHeight="1">
      <c r="A33" s="24"/>
      <c r="B33" s="27" t="s">
        <v>74</v>
      </c>
      <c r="C33" s="19">
        <v>652181</v>
      </c>
      <c r="D33" s="19">
        <v>561826</v>
      </c>
      <c r="E33" s="21" t="s">
        <v>75</v>
      </c>
      <c r="F33" s="30">
        <v>2.65</v>
      </c>
      <c r="G33" s="26">
        <v>638409</v>
      </c>
      <c r="H33" s="26">
        <v>626946</v>
      </c>
      <c r="I33" s="21" t="s">
        <v>75</v>
      </c>
      <c r="J33" s="21">
        <f t="shared" si="8"/>
        <v>2.8980150584957172</v>
      </c>
      <c r="K33" s="48">
        <v>651560</v>
      </c>
      <c r="L33" s="48">
        <v>650398</v>
      </c>
      <c r="M33" s="49">
        <f t="shared" si="6"/>
        <v>103.741</v>
      </c>
      <c r="N33" s="49">
        <f t="shared" si="9"/>
        <v>2.9286359381387697</v>
      </c>
      <c r="O33" s="293">
        <v>693881</v>
      </c>
      <c r="P33" s="293">
        <v>697487</v>
      </c>
      <c r="Q33" s="49">
        <f t="shared" si="7"/>
        <v>107.24000000000001</v>
      </c>
      <c r="R33" s="428">
        <f t="shared" si="10"/>
        <v>3.0408632498091088</v>
      </c>
      <c r="S33" s="14"/>
    </row>
    <row r="34" spans="1:19" ht="15" customHeight="1">
      <c r="A34" s="33" t="s">
        <v>76</v>
      </c>
      <c r="B34" s="34"/>
      <c r="C34" s="35"/>
      <c r="D34" s="35"/>
      <c r="E34" s="36"/>
      <c r="F34" s="36"/>
      <c r="G34" s="35"/>
      <c r="H34" s="35"/>
      <c r="I34" s="36"/>
      <c r="J34" s="36"/>
      <c r="K34" s="37"/>
      <c r="L34" s="37"/>
      <c r="M34" s="38"/>
      <c r="N34" s="38"/>
      <c r="O34" s="37"/>
      <c r="P34" s="37"/>
      <c r="Q34" s="39"/>
      <c r="R34" s="40" t="s">
        <v>34</v>
      </c>
    </row>
  </sheetData>
  <sheetProtection selectLockedCells="1" selectUnlockedCells="1"/>
  <mergeCells count="19">
    <mergeCell ref="F4:F5"/>
    <mergeCell ref="G4:G5"/>
    <mergeCell ref="A27:B27"/>
    <mergeCell ref="O4:O5"/>
    <mergeCell ref="P4:P5"/>
    <mergeCell ref="R4:R5"/>
    <mergeCell ref="A6:B6"/>
    <mergeCell ref="A3:B5"/>
    <mergeCell ref="C3:F3"/>
    <mergeCell ref="G3:J3"/>
    <mergeCell ref="K3:N3"/>
    <mergeCell ref="O3:R3"/>
    <mergeCell ref="N4:N5"/>
    <mergeCell ref="H4:H5"/>
    <mergeCell ref="J4:J5"/>
    <mergeCell ref="K4:K5"/>
    <mergeCell ref="L4:L5"/>
    <mergeCell ref="C4:C5"/>
    <mergeCell ref="D4:D5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3" orientation="portrait" useFirstPageNumber="1" horizontalDpi="300" verticalDpi="300" r:id="rId1"/>
  <headerFooter alignWithMargins="0">
    <oddHeader>&amp;L&amp;"ＭＳ 明朝,標準"&amp;10財　政</oddHeader>
    <oddFooter>&amp;C&amp;"ＭＳ 明朝,標準"－&amp;P－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34"/>
  <sheetViews>
    <sheetView view="pageBreakPreview" zoomScaleNormal="90" zoomScaleSheetLayoutView="100" workbookViewId="0">
      <pane xSplit="2" topLeftCell="I1" activePane="topRight" state="frozen"/>
      <selection pane="topRight" activeCell="J14" sqref="J14"/>
    </sheetView>
  </sheetViews>
  <sheetFormatPr defaultRowHeight="24.95" customHeight="1"/>
  <cols>
    <col min="1" max="1" width="2.75" style="6" customWidth="1"/>
    <col min="2" max="2" width="21.625" style="6" customWidth="1"/>
    <col min="3" max="3" width="12.75" style="7" customWidth="1"/>
    <col min="4" max="4" width="12.75" style="8" customWidth="1"/>
    <col min="5" max="6" width="8.375" style="9" customWidth="1"/>
    <col min="7" max="7" width="12.75" style="8" customWidth="1"/>
    <col min="8" max="8" width="12.625" style="8" customWidth="1"/>
    <col min="9" max="9" width="8.75" style="9" customWidth="1"/>
    <col min="10" max="10" width="7.25" style="9" customWidth="1"/>
    <col min="11" max="12" width="11.5" style="8" customWidth="1"/>
    <col min="13" max="14" width="7.125" style="9" customWidth="1"/>
    <col min="15" max="16" width="12.25" style="8" customWidth="1"/>
    <col min="17" max="17" width="7.375" style="9" customWidth="1"/>
    <col min="18" max="18" width="6.75" style="9" customWidth="1"/>
    <col min="19" max="16384" width="9" style="6"/>
  </cols>
  <sheetData>
    <row r="1" spans="1:19" ht="5.0999999999999996" customHeight="1">
      <c r="A1" s="10"/>
      <c r="B1" s="10"/>
      <c r="C1" s="8"/>
      <c r="O1" s="7"/>
      <c r="P1" s="7"/>
      <c r="Q1" s="11"/>
      <c r="R1" s="12"/>
    </row>
    <row r="2" spans="1:19" ht="18" customHeight="1">
      <c r="A2" s="292" t="s">
        <v>36</v>
      </c>
      <c r="B2" s="10"/>
      <c r="C2" s="8"/>
      <c r="O2" s="7"/>
      <c r="P2" s="7"/>
      <c r="Q2" s="11"/>
      <c r="R2" s="12" t="s">
        <v>2</v>
      </c>
    </row>
    <row r="3" spans="1:19" ht="17.25" customHeight="1">
      <c r="A3" s="682" t="s">
        <v>37</v>
      </c>
      <c r="B3" s="682"/>
      <c r="C3" s="683" t="s">
        <v>38</v>
      </c>
      <c r="D3" s="683"/>
      <c r="E3" s="683"/>
      <c r="F3" s="683"/>
      <c r="G3" s="678" t="s">
        <v>39</v>
      </c>
      <c r="H3" s="678"/>
      <c r="I3" s="678"/>
      <c r="J3" s="678"/>
      <c r="K3" s="678" t="s">
        <v>40</v>
      </c>
      <c r="L3" s="678"/>
      <c r="M3" s="678"/>
      <c r="N3" s="678"/>
      <c r="O3" s="684" t="s">
        <v>41</v>
      </c>
      <c r="P3" s="684"/>
      <c r="Q3" s="684"/>
      <c r="R3" s="684"/>
      <c r="S3" s="14"/>
    </row>
    <row r="4" spans="1:19" ht="13.5" customHeight="1">
      <c r="A4" s="682"/>
      <c r="B4" s="682"/>
      <c r="C4" s="686" t="s">
        <v>42</v>
      </c>
      <c r="D4" s="685" t="s">
        <v>43</v>
      </c>
      <c r="E4" s="15" t="s">
        <v>44</v>
      </c>
      <c r="F4" s="680" t="s">
        <v>45</v>
      </c>
      <c r="G4" s="685" t="s">
        <v>42</v>
      </c>
      <c r="H4" s="685" t="s">
        <v>43</v>
      </c>
      <c r="I4" s="16" t="s">
        <v>44</v>
      </c>
      <c r="J4" s="680" t="s">
        <v>45</v>
      </c>
      <c r="K4" s="685" t="s">
        <v>42</v>
      </c>
      <c r="L4" s="685" t="s">
        <v>43</v>
      </c>
      <c r="M4" s="16" t="s">
        <v>44</v>
      </c>
      <c r="N4" s="680" t="s">
        <v>45</v>
      </c>
      <c r="O4" s="679" t="s">
        <v>42</v>
      </c>
      <c r="P4" s="679" t="s">
        <v>43</v>
      </c>
      <c r="Q4" s="16" t="s">
        <v>44</v>
      </c>
      <c r="R4" s="680" t="s">
        <v>45</v>
      </c>
      <c r="S4" s="14"/>
    </row>
    <row r="5" spans="1:19" ht="13.5" customHeight="1">
      <c r="A5" s="682"/>
      <c r="B5" s="682"/>
      <c r="C5" s="686"/>
      <c r="D5" s="685"/>
      <c r="E5" s="17" t="s">
        <v>46</v>
      </c>
      <c r="F5" s="680"/>
      <c r="G5" s="685"/>
      <c r="H5" s="685"/>
      <c r="I5" s="18" t="s">
        <v>46</v>
      </c>
      <c r="J5" s="680"/>
      <c r="K5" s="685"/>
      <c r="L5" s="685"/>
      <c r="M5" s="18" t="s">
        <v>46</v>
      </c>
      <c r="N5" s="680"/>
      <c r="O5" s="679"/>
      <c r="P5" s="679"/>
      <c r="Q5" s="18" t="s">
        <v>46</v>
      </c>
      <c r="R5" s="680"/>
      <c r="S5" s="14"/>
    </row>
    <row r="6" spans="1:19" s="23" customFormat="1" ht="26.25" customHeight="1">
      <c r="A6" s="681" t="s">
        <v>47</v>
      </c>
      <c r="B6" s="681"/>
      <c r="C6" s="19">
        <f>SUM(C7:C26)</f>
        <v>36084482</v>
      </c>
      <c r="D6" s="19">
        <f>SUM(D7:D26)</f>
        <v>31730530</v>
      </c>
      <c r="E6" s="20">
        <v>100.2</v>
      </c>
      <c r="F6" s="21">
        <v>100</v>
      </c>
      <c r="G6" s="19">
        <f>SUM(G7:G26)</f>
        <v>39016409</v>
      </c>
      <c r="H6" s="19">
        <f>SUM(H7:H26)</f>
        <v>37020448</v>
      </c>
      <c r="I6" s="21">
        <f>ROUND(H6/D6,5)*100</f>
        <v>116.67099999999999</v>
      </c>
      <c r="J6" s="12">
        <f>SUM(J7:J26)</f>
        <v>100</v>
      </c>
      <c r="K6" s="42">
        <f>SUM(K7:K26)</f>
        <v>38841066</v>
      </c>
      <c r="L6" s="42">
        <f>SUM(L7:L26)</f>
        <v>37706987</v>
      </c>
      <c r="M6" s="43">
        <f>ROUND(L6/H6,5)*100</f>
        <v>101.854</v>
      </c>
      <c r="N6" s="43">
        <f>SUM(N7:N26)</f>
        <v>100</v>
      </c>
      <c r="O6" s="44">
        <f>SUM(O7:O26)</f>
        <v>38711002</v>
      </c>
      <c r="P6" s="44">
        <f>SUM(P7:P26)</f>
        <v>36898236</v>
      </c>
      <c r="Q6" s="43">
        <f>ROUND(P6/L6,5)*100</f>
        <v>97.855000000000004</v>
      </c>
      <c r="R6" s="430">
        <f>SUM(R7:R26)</f>
        <v>100.00000000000001</v>
      </c>
      <c r="S6" s="22"/>
    </row>
    <row r="7" spans="1:19" ht="26.25" customHeight="1">
      <c r="A7" s="24"/>
      <c r="B7" s="25" t="s">
        <v>48</v>
      </c>
      <c r="C7" s="19">
        <v>12551528</v>
      </c>
      <c r="D7" s="19">
        <v>12941174</v>
      </c>
      <c r="E7" s="21">
        <v>102.14</v>
      </c>
      <c r="F7" s="21">
        <v>40.78</v>
      </c>
      <c r="G7" s="26">
        <v>12890808</v>
      </c>
      <c r="H7" s="26">
        <v>13023285</v>
      </c>
      <c r="I7" s="21">
        <f t="shared" ref="I7:I32" si="0">ROUND(H7/D7,5)*100</f>
        <v>100.634</v>
      </c>
      <c r="J7" s="21">
        <f t="shared" ref="J7:J26" si="1">H7/$H$6*100</f>
        <v>35.178626147365911</v>
      </c>
      <c r="K7" s="19">
        <v>13142232</v>
      </c>
      <c r="L7" s="19">
        <v>13421193</v>
      </c>
      <c r="M7" s="41">
        <f>ROUND(L7/H7,5)*100</f>
        <v>103.05500000000001</v>
      </c>
      <c r="N7" s="41">
        <f t="shared" ref="N7:N26" si="2">L7/$L$6*100</f>
        <v>35.593384854642458</v>
      </c>
      <c r="O7" s="45">
        <v>13410248</v>
      </c>
      <c r="P7" s="45">
        <v>13646826</v>
      </c>
      <c r="Q7" s="41">
        <f>ROUND(P7/L7,5)*100</f>
        <v>101.681</v>
      </c>
      <c r="R7" s="425">
        <f t="shared" ref="R7:R26" si="3">P7/$P$6*100</f>
        <v>36.985036357835646</v>
      </c>
      <c r="S7" s="14"/>
    </row>
    <row r="8" spans="1:19" ht="26.25" customHeight="1">
      <c r="A8" s="24"/>
      <c r="B8" s="25" t="s">
        <v>49</v>
      </c>
      <c r="C8" s="19">
        <v>219098</v>
      </c>
      <c r="D8" s="19">
        <v>215708</v>
      </c>
      <c r="E8" s="21">
        <v>96.11</v>
      </c>
      <c r="F8" s="21">
        <v>0.68</v>
      </c>
      <c r="G8" s="26">
        <v>201841</v>
      </c>
      <c r="H8" s="26">
        <v>202466</v>
      </c>
      <c r="I8" s="21">
        <f t="shared" si="0"/>
        <v>93.861000000000004</v>
      </c>
      <c r="J8" s="21">
        <f t="shared" si="1"/>
        <v>0.5469031601130272</v>
      </c>
      <c r="K8" s="19">
        <v>191451</v>
      </c>
      <c r="L8" s="19">
        <v>196685</v>
      </c>
      <c r="M8" s="41">
        <f t="shared" ref="M8:M14" si="4">ROUND(L8/H8,5)*100</f>
        <v>97.14500000000001</v>
      </c>
      <c r="N8" s="41">
        <f t="shared" si="2"/>
        <v>0.52161420375486378</v>
      </c>
      <c r="O8" s="45">
        <v>186702</v>
      </c>
      <c r="P8" s="45">
        <v>192705</v>
      </c>
      <c r="Q8" s="41">
        <f t="shared" ref="Q8:Q14" si="5">ROUND(P8/L8,5)*100</f>
        <v>97.975999999999999</v>
      </c>
      <c r="R8" s="425">
        <f t="shared" si="3"/>
        <v>0.52226073896865965</v>
      </c>
      <c r="S8" s="14"/>
    </row>
    <row r="9" spans="1:19" ht="26.25" customHeight="1">
      <c r="A9" s="24"/>
      <c r="B9" s="25" t="s">
        <v>50</v>
      </c>
      <c r="C9" s="19">
        <v>36801</v>
      </c>
      <c r="D9" s="19">
        <v>34946</v>
      </c>
      <c r="E9" s="21">
        <v>99.88</v>
      </c>
      <c r="F9" s="21">
        <v>0.11</v>
      </c>
      <c r="G9" s="26">
        <v>27693</v>
      </c>
      <c r="H9" s="26">
        <v>31142</v>
      </c>
      <c r="I9" s="21">
        <f t="shared" si="0"/>
        <v>89.114999999999995</v>
      </c>
      <c r="J9" s="21">
        <f t="shared" si="1"/>
        <v>8.4121078167395488E-2</v>
      </c>
      <c r="K9" s="19">
        <v>27105</v>
      </c>
      <c r="L9" s="19">
        <v>32305</v>
      </c>
      <c r="M9" s="41">
        <f t="shared" si="4"/>
        <v>103.735</v>
      </c>
      <c r="N9" s="41">
        <f t="shared" si="2"/>
        <v>8.5673777117222336E-2</v>
      </c>
      <c r="O9" s="45">
        <v>33410</v>
      </c>
      <c r="P9" s="45">
        <v>34829</v>
      </c>
      <c r="Q9" s="41">
        <f t="shared" si="5"/>
        <v>107.813</v>
      </c>
      <c r="R9" s="425">
        <f t="shared" si="3"/>
        <v>9.4392046275599731E-2</v>
      </c>
      <c r="S9" s="14"/>
    </row>
    <row r="10" spans="1:19" ht="26.25" customHeight="1">
      <c r="A10" s="24"/>
      <c r="B10" s="25" t="s">
        <v>51</v>
      </c>
      <c r="C10" s="19">
        <v>7108</v>
      </c>
      <c r="D10" s="19">
        <v>6921</v>
      </c>
      <c r="E10" s="21">
        <v>21.89</v>
      </c>
      <c r="F10" s="21">
        <v>0.02</v>
      </c>
      <c r="G10" s="26">
        <v>5099</v>
      </c>
      <c r="H10" s="26">
        <v>4491</v>
      </c>
      <c r="I10" s="21">
        <f t="shared" si="0"/>
        <v>64.888999999999996</v>
      </c>
      <c r="J10" s="21">
        <f t="shared" si="1"/>
        <v>1.2131133583256475E-2</v>
      </c>
      <c r="K10" s="19">
        <v>6184</v>
      </c>
      <c r="L10" s="19">
        <v>6428</v>
      </c>
      <c r="M10" s="41">
        <f t="shared" si="4"/>
        <v>143.131</v>
      </c>
      <c r="N10" s="41">
        <f t="shared" si="2"/>
        <v>1.7047238486596662E-2</v>
      </c>
      <c r="O10" s="45">
        <v>9522</v>
      </c>
      <c r="P10" s="45">
        <v>8384</v>
      </c>
      <c r="Q10" s="41">
        <f t="shared" si="5"/>
        <v>130.429</v>
      </c>
      <c r="R10" s="425">
        <f t="shared" si="3"/>
        <v>2.2721953428884785E-2</v>
      </c>
      <c r="S10" s="14"/>
    </row>
    <row r="11" spans="1:19" ht="26.25" customHeight="1">
      <c r="A11" s="24"/>
      <c r="B11" s="27" t="s">
        <v>52</v>
      </c>
      <c r="C11" s="19">
        <v>4847</v>
      </c>
      <c r="D11" s="19">
        <v>3171</v>
      </c>
      <c r="E11" s="21">
        <v>36.03</v>
      </c>
      <c r="F11" s="21">
        <v>0.01</v>
      </c>
      <c r="G11" s="26">
        <v>3590</v>
      </c>
      <c r="H11" s="26">
        <v>4024</v>
      </c>
      <c r="I11" s="21">
        <f t="shared" si="0"/>
        <v>126.89999999999999</v>
      </c>
      <c r="J11" s="21">
        <f t="shared" si="1"/>
        <v>1.0869668568030295E-2</v>
      </c>
      <c r="K11" s="19">
        <v>4067</v>
      </c>
      <c r="L11" s="19">
        <v>2516</v>
      </c>
      <c r="M11" s="41">
        <f t="shared" si="4"/>
        <v>62.524999999999999</v>
      </c>
      <c r="N11" s="41">
        <f t="shared" si="2"/>
        <v>6.6725034275477903E-3</v>
      </c>
      <c r="O11" s="45">
        <v>2377</v>
      </c>
      <c r="P11" s="45">
        <v>2204</v>
      </c>
      <c r="Q11" s="41">
        <f t="shared" si="5"/>
        <v>87.599000000000004</v>
      </c>
      <c r="R11" s="425">
        <f t="shared" si="3"/>
        <v>5.9731852763909906E-3</v>
      </c>
      <c r="S11" s="14"/>
    </row>
    <row r="12" spans="1:19" ht="26.25" customHeight="1">
      <c r="A12" s="24"/>
      <c r="B12" s="25" t="s">
        <v>53</v>
      </c>
      <c r="C12" s="19">
        <v>867541</v>
      </c>
      <c r="D12" s="19">
        <v>867446</v>
      </c>
      <c r="E12" s="21">
        <v>94.26</v>
      </c>
      <c r="F12" s="21">
        <v>2.73</v>
      </c>
      <c r="G12" s="26">
        <v>906776</v>
      </c>
      <c r="H12" s="26">
        <v>924508</v>
      </c>
      <c r="I12" s="21">
        <f t="shared" si="0"/>
        <v>106.57799999999999</v>
      </c>
      <c r="J12" s="21">
        <f t="shared" si="1"/>
        <v>2.497290146245664</v>
      </c>
      <c r="K12" s="19">
        <v>907140</v>
      </c>
      <c r="L12" s="19">
        <v>943314</v>
      </c>
      <c r="M12" s="41">
        <f t="shared" si="4"/>
        <v>102.03400000000001</v>
      </c>
      <c r="N12" s="41">
        <f t="shared" si="2"/>
        <v>2.5016955080500067</v>
      </c>
      <c r="O12" s="45">
        <v>931075</v>
      </c>
      <c r="P12" s="45">
        <v>931004</v>
      </c>
      <c r="Q12" s="41">
        <f t="shared" si="5"/>
        <v>98.694999999999993</v>
      </c>
      <c r="R12" s="425">
        <f t="shared" si="3"/>
        <v>2.5231666901366236</v>
      </c>
      <c r="S12" s="14"/>
    </row>
    <row r="13" spans="1:19" ht="26.25" customHeight="1">
      <c r="A13" s="24"/>
      <c r="B13" s="25" t="s">
        <v>54</v>
      </c>
      <c r="C13" s="19">
        <v>72291</v>
      </c>
      <c r="D13" s="19">
        <v>71771</v>
      </c>
      <c r="E13" s="21">
        <v>98.45</v>
      </c>
      <c r="F13" s="21">
        <v>0.23</v>
      </c>
      <c r="G13" s="26">
        <v>42719</v>
      </c>
      <c r="H13" s="26">
        <v>45238</v>
      </c>
      <c r="I13" s="21">
        <f t="shared" si="0"/>
        <v>63.031000000000006</v>
      </c>
      <c r="J13" s="21">
        <f t="shared" si="1"/>
        <v>0.12219733267409406</v>
      </c>
      <c r="K13" s="19">
        <v>41701</v>
      </c>
      <c r="L13" s="19">
        <v>35377</v>
      </c>
      <c r="M13" s="41">
        <f t="shared" si="4"/>
        <v>78.201999999999998</v>
      </c>
      <c r="N13" s="41">
        <f t="shared" si="2"/>
        <v>9.3820808329236172E-2</v>
      </c>
      <c r="O13" s="45">
        <v>26584</v>
      </c>
      <c r="P13" s="45">
        <v>27490</v>
      </c>
      <c r="Q13" s="41">
        <f t="shared" si="5"/>
        <v>77.706000000000003</v>
      </c>
      <c r="R13" s="425">
        <f t="shared" si="3"/>
        <v>7.4502206555348602E-2</v>
      </c>
      <c r="S13" s="14"/>
    </row>
    <row r="14" spans="1:19" ht="26.25" customHeight="1">
      <c r="A14" s="24"/>
      <c r="B14" s="28" t="s">
        <v>55</v>
      </c>
      <c r="C14" s="19">
        <v>571057</v>
      </c>
      <c r="D14" s="19">
        <v>571057</v>
      </c>
      <c r="E14" s="21">
        <v>97.54</v>
      </c>
      <c r="F14" s="21">
        <v>1.8</v>
      </c>
      <c r="G14" s="26">
        <v>551371</v>
      </c>
      <c r="H14" s="26">
        <v>551371</v>
      </c>
      <c r="I14" s="21">
        <f t="shared" si="0"/>
        <v>96.552999999999997</v>
      </c>
      <c r="J14" s="21">
        <f t="shared" si="1"/>
        <v>1.4893687942404155</v>
      </c>
      <c r="K14" s="19">
        <v>552724</v>
      </c>
      <c r="L14" s="19">
        <v>552724</v>
      </c>
      <c r="M14" s="41">
        <f t="shared" si="4"/>
        <v>100.245</v>
      </c>
      <c r="N14" s="41">
        <f t="shared" si="2"/>
        <v>1.4658397394626095</v>
      </c>
      <c r="O14" s="45">
        <v>533201</v>
      </c>
      <c r="P14" s="45">
        <v>533201</v>
      </c>
      <c r="Q14" s="41">
        <f t="shared" si="5"/>
        <v>96.468000000000004</v>
      </c>
      <c r="R14" s="425">
        <f t="shared" si="3"/>
        <v>1.44505824072457</v>
      </c>
      <c r="S14" s="14"/>
    </row>
    <row r="15" spans="1:19" ht="26.25" customHeight="1">
      <c r="A15" s="24"/>
      <c r="B15" s="28" t="s">
        <v>56</v>
      </c>
      <c r="C15" s="19">
        <v>4097340</v>
      </c>
      <c r="D15" s="19">
        <v>4121856</v>
      </c>
      <c r="E15" s="21">
        <v>104.4</v>
      </c>
      <c r="F15" s="21">
        <v>12.99</v>
      </c>
      <c r="G15" s="26">
        <v>4280183</v>
      </c>
      <c r="H15" s="26">
        <v>4319050</v>
      </c>
      <c r="I15" s="21">
        <f t="shared" si="0"/>
        <v>104.78400000000001</v>
      </c>
      <c r="J15" s="21">
        <f t="shared" si="1"/>
        <v>11.666660543924266</v>
      </c>
      <c r="K15" s="19">
        <v>4520288</v>
      </c>
      <c r="L15" s="19">
        <v>4575097</v>
      </c>
      <c r="M15" s="41">
        <f>ROUND(L15/H15,5)*100</f>
        <v>105.928</v>
      </c>
      <c r="N15" s="41">
        <f t="shared" si="2"/>
        <v>12.133287127926716</v>
      </c>
      <c r="O15" s="45">
        <v>4699907</v>
      </c>
      <c r="P15" s="45">
        <v>4793659</v>
      </c>
      <c r="Q15" s="41">
        <f>ROUND(P15/L15,5)*100</f>
        <v>104.77700000000002</v>
      </c>
      <c r="R15" s="425">
        <f t="shared" si="3"/>
        <v>12.991566859727385</v>
      </c>
      <c r="S15" s="14"/>
    </row>
    <row r="16" spans="1:19" ht="26.25" customHeight="1">
      <c r="A16" s="24"/>
      <c r="B16" s="29" t="s">
        <v>57</v>
      </c>
      <c r="C16" s="19">
        <v>19500</v>
      </c>
      <c r="D16" s="19">
        <v>17684</v>
      </c>
      <c r="E16" s="21">
        <v>91.6</v>
      </c>
      <c r="F16" s="21">
        <v>0.06</v>
      </c>
      <c r="G16" s="26">
        <v>18000</v>
      </c>
      <c r="H16" s="26">
        <v>17388</v>
      </c>
      <c r="I16" s="21">
        <f t="shared" si="0"/>
        <v>98.326000000000008</v>
      </c>
      <c r="J16" s="21">
        <f t="shared" si="1"/>
        <v>4.6968637440584188E-2</v>
      </c>
      <c r="K16" s="19">
        <v>18000</v>
      </c>
      <c r="L16" s="19">
        <v>16973</v>
      </c>
      <c r="M16" s="41">
        <f>ROUND(L16/H16,5)*100</f>
        <v>97.613</v>
      </c>
      <c r="N16" s="41">
        <f t="shared" si="2"/>
        <v>4.5012877852054316E-2</v>
      </c>
      <c r="O16" s="45">
        <v>17000</v>
      </c>
      <c r="P16" s="45">
        <v>17409</v>
      </c>
      <c r="Q16" s="41">
        <f>ROUND(P16/L16,5)*100</f>
        <v>102.569</v>
      </c>
      <c r="R16" s="425">
        <f t="shared" si="3"/>
        <v>4.718111727617548E-2</v>
      </c>
      <c r="S16" s="14"/>
    </row>
    <row r="17" spans="1:19" ht="26.25" customHeight="1">
      <c r="A17" s="24"/>
      <c r="B17" s="25" t="s">
        <v>58</v>
      </c>
      <c r="C17" s="19">
        <v>498564</v>
      </c>
      <c r="D17" s="19">
        <v>513772</v>
      </c>
      <c r="E17" s="21">
        <v>104.34</v>
      </c>
      <c r="F17" s="21">
        <v>1.62</v>
      </c>
      <c r="G17" s="26">
        <v>528568</v>
      </c>
      <c r="H17" s="26">
        <v>533931</v>
      </c>
      <c r="I17" s="21">
        <f t="shared" si="0"/>
        <v>103.92399999999999</v>
      </c>
      <c r="J17" s="21">
        <f t="shared" si="1"/>
        <v>1.4422596938859302</v>
      </c>
      <c r="K17" s="19">
        <v>545340</v>
      </c>
      <c r="L17" s="19">
        <v>542508</v>
      </c>
      <c r="M17" s="41">
        <f t="shared" ref="M17:M27" si="6">ROUND(L17/H17,5)*100</f>
        <v>101.60599999999999</v>
      </c>
      <c r="N17" s="41">
        <f t="shared" si="2"/>
        <v>1.4387466174372405</v>
      </c>
      <c r="O17" s="45">
        <v>633830</v>
      </c>
      <c r="P17" s="45">
        <v>627352</v>
      </c>
      <c r="Q17" s="41">
        <f t="shared" ref="Q17:Q33" si="7">ROUND(P17/L17,5)*100</f>
        <v>115.63900000000001</v>
      </c>
      <c r="R17" s="425">
        <f t="shared" si="3"/>
        <v>1.7002222003241565</v>
      </c>
      <c r="S17" s="14"/>
    </row>
    <row r="18" spans="1:19" ht="26.25" customHeight="1">
      <c r="A18" s="24"/>
      <c r="B18" s="25" t="s">
        <v>59</v>
      </c>
      <c r="C18" s="19">
        <v>458432</v>
      </c>
      <c r="D18" s="19">
        <v>415720</v>
      </c>
      <c r="E18" s="21">
        <v>91.23</v>
      </c>
      <c r="F18" s="21">
        <v>1.31</v>
      </c>
      <c r="G18" s="26">
        <v>437529</v>
      </c>
      <c r="H18" s="26">
        <v>445221</v>
      </c>
      <c r="I18" s="21">
        <f t="shared" si="0"/>
        <v>107.09599999999999</v>
      </c>
      <c r="J18" s="21">
        <f t="shared" si="1"/>
        <v>1.2026353651906103</v>
      </c>
      <c r="K18" s="19">
        <v>464991</v>
      </c>
      <c r="L18" s="19">
        <v>451984</v>
      </c>
      <c r="M18" s="41">
        <f t="shared" si="6"/>
        <v>101.51900000000001</v>
      </c>
      <c r="N18" s="41">
        <f t="shared" si="2"/>
        <v>1.198674399521765</v>
      </c>
      <c r="O18" s="45">
        <v>475090</v>
      </c>
      <c r="P18" s="45">
        <v>481446</v>
      </c>
      <c r="Q18" s="41">
        <f t="shared" si="7"/>
        <v>106.518</v>
      </c>
      <c r="R18" s="425">
        <f t="shared" si="3"/>
        <v>1.304794082839082</v>
      </c>
      <c r="S18" s="14"/>
    </row>
    <row r="19" spans="1:19" ht="26.25" customHeight="1">
      <c r="A19" s="24"/>
      <c r="B19" s="25" t="s">
        <v>60</v>
      </c>
      <c r="C19" s="19">
        <v>9025355</v>
      </c>
      <c r="D19" s="19">
        <v>5655434</v>
      </c>
      <c r="E19" s="21">
        <v>90.12</v>
      </c>
      <c r="F19" s="21">
        <v>17.82</v>
      </c>
      <c r="G19" s="26">
        <v>10617139</v>
      </c>
      <c r="H19" s="26">
        <v>9280496</v>
      </c>
      <c r="I19" s="21">
        <f t="shared" si="0"/>
        <v>164.09899999999999</v>
      </c>
      <c r="J19" s="21">
        <f t="shared" si="1"/>
        <v>25.068567511662742</v>
      </c>
      <c r="K19" s="19">
        <v>10071965</v>
      </c>
      <c r="L19" s="19">
        <v>9223027</v>
      </c>
      <c r="M19" s="41">
        <f t="shared" si="6"/>
        <v>99.381</v>
      </c>
      <c r="N19" s="41">
        <f t="shared" si="2"/>
        <v>24.459729439533316</v>
      </c>
      <c r="O19" s="45">
        <v>9639049</v>
      </c>
      <c r="P19" s="45">
        <v>8748058</v>
      </c>
      <c r="Q19" s="41">
        <f t="shared" si="7"/>
        <v>94.85</v>
      </c>
      <c r="R19" s="425">
        <f t="shared" si="3"/>
        <v>23.708607641839571</v>
      </c>
      <c r="S19" s="14"/>
    </row>
    <row r="20" spans="1:19" ht="26.25" customHeight="1">
      <c r="A20" s="24"/>
      <c r="B20" s="25" t="s">
        <v>61</v>
      </c>
      <c r="C20" s="19">
        <v>1961779</v>
      </c>
      <c r="D20" s="19">
        <v>1931698</v>
      </c>
      <c r="E20" s="21">
        <v>104.84</v>
      </c>
      <c r="F20" s="21">
        <v>6.09</v>
      </c>
      <c r="G20" s="26">
        <v>2382146</v>
      </c>
      <c r="H20" s="26">
        <v>2264930</v>
      </c>
      <c r="I20" s="21">
        <f t="shared" si="0"/>
        <v>117.25099999999999</v>
      </c>
      <c r="J20" s="21">
        <f t="shared" si="1"/>
        <v>6.1180512996493182</v>
      </c>
      <c r="K20" s="19">
        <v>2814460</v>
      </c>
      <c r="L20" s="19">
        <v>2735873</v>
      </c>
      <c r="M20" s="41">
        <f t="shared" si="6"/>
        <v>120.79299999999999</v>
      </c>
      <c r="N20" s="41">
        <f t="shared" si="2"/>
        <v>7.2556128655943795</v>
      </c>
      <c r="O20" s="45">
        <v>3094768</v>
      </c>
      <c r="P20" s="45">
        <v>2729153</v>
      </c>
      <c r="Q20" s="41">
        <f t="shared" si="7"/>
        <v>99.754000000000005</v>
      </c>
      <c r="R20" s="425">
        <f t="shared" si="3"/>
        <v>7.396432176324093</v>
      </c>
      <c r="S20" s="14"/>
    </row>
    <row r="21" spans="1:19" ht="26.25" customHeight="1">
      <c r="A21" s="24"/>
      <c r="B21" s="25" t="s">
        <v>62</v>
      </c>
      <c r="C21" s="19">
        <v>91967</v>
      </c>
      <c r="D21" s="19">
        <v>93676</v>
      </c>
      <c r="E21" s="21">
        <v>213.1</v>
      </c>
      <c r="F21" s="21">
        <v>0.3</v>
      </c>
      <c r="G21" s="26">
        <v>78638</v>
      </c>
      <c r="H21" s="26">
        <v>85554</v>
      </c>
      <c r="I21" s="21">
        <f t="shared" si="0"/>
        <v>91.33</v>
      </c>
      <c r="J21" s="21">
        <f t="shared" si="1"/>
        <v>0.23109931030548306</v>
      </c>
      <c r="K21" s="19">
        <v>298613</v>
      </c>
      <c r="L21" s="19">
        <v>305327</v>
      </c>
      <c r="M21" s="41">
        <f t="shared" si="6"/>
        <v>356.88200000000001</v>
      </c>
      <c r="N21" s="41">
        <f t="shared" si="2"/>
        <v>0.80973587202817343</v>
      </c>
      <c r="O21" s="45">
        <v>102966</v>
      </c>
      <c r="P21" s="45">
        <v>104009</v>
      </c>
      <c r="Q21" s="41">
        <f t="shared" si="7"/>
        <v>34.064999999999998</v>
      </c>
      <c r="R21" s="425">
        <f t="shared" si="3"/>
        <v>0.28188068394380694</v>
      </c>
      <c r="S21" s="14"/>
    </row>
    <row r="22" spans="1:19" ht="26.25" customHeight="1">
      <c r="A22" s="24"/>
      <c r="B22" s="25" t="s">
        <v>63</v>
      </c>
      <c r="C22" s="19">
        <v>14427</v>
      </c>
      <c r="D22" s="19">
        <v>17076</v>
      </c>
      <c r="E22" s="21">
        <v>131.81</v>
      </c>
      <c r="F22" s="21">
        <v>0.05</v>
      </c>
      <c r="G22" s="26">
        <v>18022</v>
      </c>
      <c r="H22" s="26">
        <v>18315</v>
      </c>
      <c r="I22" s="21">
        <f t="shared" si="0"/>
        <v>107.256</v>
      </c>
      <c r="J22" s="21">
        <f t="shared" si="1"/>
        <v>4.9472659001857572E-2</v>
      </c>
      <c r="K22" s="19">
        <v>30762</v>
      </c>
      <c r="L22" s="19">
        <v>32397</v>
      </c>
      <c r="M22" s="41">
        <f t="shared" si="6"/>
        <v>176.88800000000001</v>
      </c>
      <c r="N22" s="41">
        <f t="shared" si="2"/>
        <v>8.5917763729040447E-2</v>
      </c>
      <c r="O22" s="45">
        <v>31898</v>
      </c>
      <c r="P22" s="45">
        <v>28268</v>
      </c>
      <c r="Q22" s="41">
        <f t="shared" si="7"/>
        <v>87.25500000000001</v>
      </c>
      <c r="R22" s="425">
        <f t="shared" si="3"/>
        <v>7.6610708436034722E-2</v>
      </c>
      <c r="S22" s="14"/>
    </row>
    <row r="23" spans="1:19" ht="26.25" customHeight="1">
      <c r="A23" s="24"/>
      <c r="B23" s="25" t="s">
        <v>64</v>
      </c>
      <c r="C23" s="19">
        <v>1872343</v>
      </c>
      <c r="D23" s="19">
        <v>1553043</v>
      </c>
      <c r="E23" s="21">
        <v>172.1</v>
      </c>
      <c r="F23" s="21">
        <v>4.8899999999999997</v>
      </c>
      <c r="G23" s="26">
        <v>771000</v>
      </c>
      <c r="H23" s="26">
        <v>670800</v>
      </c>
      <c r="I23" s="21">
        <f t="shared" si="0"/>
        <v>43.192999999999998</v>
      </c>
      <c r="J23" s="21">
        <f t="shared" si="1"/>
        <v>1.8119715893227442</v>
      </c>
      <c r="K23" s="19">
        <v>384677</v>
      </c>
      <c r="L23" s="19">
        <v>238694</v>
      </c>
      <c r="M23" s="41">
        <f t="shared" si="6"/>
        <v>35.582999999999998</v>
      </c>
      <c r="N23" s="41">
        <f t="shared" si="2"/>
        <v>0.63302326436211942</v>
      </c>
      <c r="O23" s="45">
        <v>595130</v>
      </c>
      <c r="P23" s="45">
        <v>430597</v>
      </c>
      <c r="Q23" s="41">
        <f t="shared" si="7"/>
        <v>180.39700000000002</v>
      </c>
      <c r="R23" s="425">
        <f t="shared" si="3"/>
        <v>1.1669853268866295</v>
      </c>
      <c r="S23" s="14"/>
    </row>
    <row r="24" spans="1:19" ht="26.25" customHeight="1">
      <c r="A24" s="24"/>
      <c r="B24" s="25" t="s">
        <v>65</v>
      </c>
      <c r="C24" s="19">
        <v>732295</v>
      </c>
      <c r="D24" s="19">
        <v>732296</v>
      </c>
      <c r="E24" s="21">
        <v>101</v>
      </c>
      <c r="F24" s="21">
        <v>2.31</v>
      </c>
      <c r="G24" s="26">
        <v>863554</v>
      </c>
      <c r="H24" s="26">
        <v>863555</v>
      </c>
      <c r="I24" s="21">
        <f t="shared" si="0"/>
        <v>117.92400000000001</v>
      </c>
      <c r="J24" s="21">
        <f t="shared" si="1"/>
        <v>2.332643300264762</v>
      </c>
      <c r="K24" s="19">
        <v>934336</v>
      </c>
      <c r="L24" s="19">
        <v>934337</v>
      </c>
      <c r="M24" s="41">
        <f t="shared" si="6"/>
        <v>108.197</v>
      </c>
      <c r="N24" s="41">
        <f t="shared" si="2"/>
        <v>2.4778882491990144</v>
      </c>
      <c r="O24" s="45">
        <v>823821</v>
      </c>
      <c r="P24" s="45">
        <v>823822</v>
      </c>
      <c r="Q24" s="41">
        <f t="shared" si="7"/>
        <v>88.171999999999997</v>
      </c>
      <c r="R24" s="425">
        <f t="shared" si="3"/>
        <v>2.2326866791138742</v>
      </c>
      <c r="S24" s="14"/>
    </row>
    <row r="25" spans="1:19" ht="26.25" customHeight="1">
      <c r="A25" s="24"/>
      <c r="B25" s="25" t="s">
        <v>66</v>
      </c>
      <c r="C25" s="19">
        <v>395859</v>
      </c>
      <c r="D25" s="19">
        <v>406062</v>
      </c>
      <c r="E25" s="21">
        <v>130.58000000000001</v>
      </c>
      <c r="F25" s="21">
        <v>1.28</v>
      </c>
      <c r="G25" s="26">
        <v>473523</v>
      </c>
      <c r="H25" s="26">
        <v>502108</v>
      </c>
      <c r="I25" s="21">
        <f t="shared" si="0"/>
        <v>123.65299999999999</v>
      </c>
      <c r="J25" s="21">
        <f t="shared" si="1"/>
        <v>1.3562990917884084</v>
      </c>
      <c r="K25" s="19">
        <v>551350</v>
      </c>
      <c r="L25" s="19">
        <v>574948</v>
      </c>
      <c r="M25" s="41">
        <f t="shared" si="6"/>
        <v>114.50700000000001</v>
      </c>
      <c r="N25" s="41">
        <f t="shared" si="2"/>
        <v>1.5247784183870219</v>
      </c>
      <c r="O25" s="45">
        <v>205829</v>
      </c>
      <c r="P25" s="45">
        <v>354325</v>
      </c>
      <c r="Q25" s="41">
        <f t="shared" si="7"/>
        <v>61.626999999999995</v>
      </c>
      <c r="R25" s="425">
        <f t="shared" si="3"/>
        <v>0.96027625819293905</v>
      </c>
      <c r="S25" s="14"/>
    </row>
    <row r="26" spans="1:19" ht="26.25" customHeight="1">
      <c r="A26" s="24"/>
      <c r="B26" s="25" t="s">
        <v>67</v>
      </c>
      <c r="C26" s="19">
        <v>2586350</v>
      </c>
      <c r="D26" s="19">
        <v>1560019</v>
      </c>
      <c r="E26" s="21">
        <v>74.62</v>
      </c>
      <c r="F26" s="21">
        <v>4.92</v>
      </c>
      <c r="G26" s="26">
        <v>3918210</v>
      </c>
      <c r="H26" s="26">
        <v>3232575</v>
      </c>
      <c r="I26" s="21">
        <f t="shared" si="0"/>
        <v>207.214</v>
      </c>
      <c r="J26" s="21">
        <f t="shared" si="1"/>
        <v>8.7318635366055002</v>
      </c>
      <c r="K26" s="19">
        <v>3333680</v>
      </c>
      <c r="L26" s="19">
        <v>2885280</v>
      </c>
      <c r="M26" s="41">
        <f t="shared" si="6"/>
        <v>89.256</v>
      </c>
      <c r="N26" s="41">
        <f t="shared" si="2"/>
        <v>7.6518444711586211</v>
      </c>
      <c r="O26" s="45">
        <v>3258595</v>
      </c>
      <c r="P26" s="45">
        <v>2383495</v>
      </c>
      <c r="Q26" s="41">
        <f t="shared" si="7"/>
        <v>82.608999999999995</v>
      </c>
      <c r="R26" s="425">
        <f t="shared" si="3"/>
        <v>6.4596448458945304</v>
      </c>
      <c r="S26" s="14"/>
    </row>
    <row r="27" spans="1:19" ht="26.25" customHeight="1">
      <c r="A27" s="687" t="s">
        <v>68</v>
      </c>
      <c r="B27" s="687"/>
      <c r="C27" s="19">
        <f>SUM(C28:C33)</f>
        <v>22593578</v>
      </c>
      <c r="D27" s="19">
        <f>SUM(D28:D33)</f>
        <v>21173386</v>
      </c>
      <c r="E27" s="21">
        <v>77.430000000000007</v>
      </c>
      <c r="F27" s="21">
        <v>100</v>
      </c>
      <c r="G27" s="19">
        <f>SUM(G28:G33)</f>
        <v>22955039</v>
      </c>
      <c r="H27" s="19">
        <f>SUM(H28:H33)</f>
        <v>21633635</v>
      </c>
      <c r="I27" s="21">
        <f t="shared" si="0"/>
        <v>102.17400000000001</v>
      </c>
      <c r="J27" s="12">
        <f>SUM(J28:J33)</f>
        <v>99.999999999999986</v>
      </c>
      <c r="K27" s="19">
        <f>SUM(K28:K33)</f>
        <v>23145362</v>
      </c>
      <c r="L27" s="19">
        <f>SUM(L28:L33)</f>
        <v>22208223</v>
      </c>
      <c r="M27" s="41">
        <f t="shared" si="6"/>
        <v>102.65599999999999</v>
      </c>
      <c r="N27" s="41">
        <f>SUM(N28:N33)</f>
        <v>100</v>
      </c>
      <c r="O27" s="45">
        <f>SUM(O28:O33)</f>
        <v>24224235</v>
      </c>
      <c r="P27" s="45">
        <f>SUM(P28:P33)</f>
        <v>22937138</v>
      </c>
      <c r="Q27" s="431">
        <f t="shared" si="7"/>
        <v>103.28200000000001</v>
      </c>
      <c r="R27" s="429">
        <f>SUM(R28:R33)</f>
        <v>100.00000000000001</v>
      </c>
      <c r="S27" s="14"/>
    </row>
    <row r="28" spans="1:19" ht="26.25" customHeight="1">
      <c r="A28" s="24"/>
      <c r="B28" s="25" t="s">
        <v>69</v>
      </c>
      <c r="C28" s="19">
        <v>12480936</v>
      </c>
      <c r="D28" s="19">
        <v>11689364</v>
      </c>
      <c r="E28" s="21">
        <v>89.22</v>
      </c>
      <c r="F28" s="21">
        <v>55.21</v>
      </c>
      <c r="G28" s="26">
        <v>13143965</v>
      </c>
      <c r="H28" s="26">
        <v>12329413</v>
      </c>
      <c r="I28" s="21">
        <f t="shared" si="0"/>
        <v>105.47500000000001</v>
      </c>
      <c r="J28" s="21">
        <f t="shared" ref="J28:J33" si="8">H28/$H$27*100</f>
        <v>56.991869373778378</v>
      </c>
      <c r="K28" s="19">
        <v>13215907</v>
      </c>
      <c r="L28" s="19">
        <v>12906569</v>
      </c>
      <c r="M28" s="41">
        <f t="shared" ref="M28:M33" si="9">ROUND(L28/H28,5)*100</f>
        <v>104.681</v>
      </c>
      <c r="N28" s="41">
        <f t="shared" ref="N28:N33" si="10">L28/$L$27*100</f>
        <v>58.116171654076062</v>
      </c>
      <c r="O28" s="45">
        <v>13622123</v>
      </c>
      <c r="P28" s="45">
        <v>13187572</v>
      </c>
      <c r="Q28" s="431">
        <f>ROUND(P28/L28,5)*100</f>
        <v>102.17700000000001</v>
      </c>
      <c r="R28" s="425">
        <f t="shared" ref="R28:R33" si="11">P28/$P$27*100</f>
        <v>57.494409285064251</v>
      </c>
      <c r="S28" s="14"/>
    </row>
    <row r="29" spans="1:19" ht="26.25" customHeight="1">
      <c r="A29" s="24"/>
      <c r="B29" s="27" t="s">
        <v>70</v>
      </c>
      <c r="C29" s="19">
        <v>2312986</v>
      </c>
      <c r="D29" s="19">
        <v>1964452</v>
      </c>
      <c r="E29" s="21">
        <v>121.36</v>
      </c>
      <c r="F29" s="21">
        <v>9.2799999999999994</v>
      </c>
      <c r="G29" s="26">
        <v>2549159</v>
      </c>
      <c r="H29" s="26">
        <v>2186629</v>
      </c>
      <c r="I29" s="21">
        <f t="shared" si="0"/>
        <v>111.31</v>
      </c>
      <c r="J29" s="21">
        <f t="shared" si="8"/>
        <v>10.107543184490263</v>
      </c>
      <c r="K29" s="19">
        <v>2439124</v>
      </c>
      <c r="L29" s="19">
        <v>2076374</v>
      </c>
      <c r="M29" s="41">
        <f t="shared" si="9"/>
        <v>94.957999999999998</v>
      </c>
      <c r="N29" s="41">
        <f t="shared" si="10"/>
        <v>9.3495729036942752</v>
      </c>
      <c r="O29" s="45">
        <v>2442946</v>
      </c>
      <c r="P29" s="45">
        <v>2080429</v>
      </c>
      <c r="Q29" s="431">
        <f t="shared" si="7"/>
        <v>100.19499999999999</v>
      </c>
      <c r="R29" s="425">
        <f t="shared" si="11"/>
        <v>9.0701333357282845</v>
      </c>
      <c r="S29" s="14"/>
    </row>
    <row r="30" spans="1:19" ht="26.25" customHeight="1">
      <c r="A30" s="24"/>
      <c r="B30" s="25" t="s">
        <v>71</v>
      </c>
      <c r="C30" s="19">
        <v>904103</v>
      </c>
      <c r="D30" s="19">
        <v>806507</v>
      </c>
      <c r="E30" s="21">
        <v>12.94</v>
      </c>
      <c r="F30" s="21">
        <v>3.81</v>
      </c>
      <c r="G30" s="26">
        <v>81485</v>
      </c>
      <c r="H30" s="26">
        <v>81563</v>
      </c>
      <c r="I30" s="21">
        <f t="shared" si="0"/>
        <v>10.113</v>
      </c>
      <c r="J30" s="21">
        <f t="shared" si="8"/>
        <v>0.37701939595449402</v>
      </c>
      <c r="K30" s="19">
        <v>44281</v>
      </c>
      <c r="L30" s="19">
        <v>29925</v>
      </c>
      <c r="M30" s="41">
        <f t="shared" si="9"/>
        <v>36.689</v>
      </c>
      <c r="N30" s="41">
        <f t="shared" si="10"/>
        <v>0.13474738613710788</v>
      </c>
      <c r="O30" s="46">
        <v>0</v>
      </c>
      <c r="P30" s="46">
        <v>0</v>
      </c>
      <c r="Q30" s="426">
        <f t="shared" si="7"/>
        <v>0</v>
      </c>
      <c r="R30" s="427">
        <f t="shared" si="11"/>
        <v>0</v>
      </c>
      <c r="S30" s="14"/>
    </row>
    <row r="31" spans="1:19" ht="26.25" customHeight="1">
      <c r="A31" s="24"/>
      <c r="B31" s="25" t="s">
        <v>72</v>
      </c>
      <c r="C31" s="19">
        <v>1927274</v>
      </c>
      <c r="D31" s="19">
        <v>1927451</v>
      </c>
      <c r="E31" s="21">
        <v>75.680000000000007</v>
      </c>
      <c r="F31" s="21">
        <v>9.1</v>
      </c>
      <c r="G31" s="26">
        <v>2035900</v>
      </c>
      <c r="H31" s="26">
        <v>1924525</v>
      </c>
      <c r="I31" s="21">
        <f t="shared" si="0"/>
        <v>99.847999999999999</v>
      </c>
      <c r="J31" s="21">
        <f t="shared" si="8"/>
        <v>8.8959853487405152</v>
      </c>
      <c r="K31" s="19">
        <v>1947749</v>
      </c>
      <c r="L31" s="19">
        <v>1893224</v>
      </c>
      <c r="M31" s="41">
        <f t="shared" si="9"/>
        <v>98.373999999999995</v>
      </c>
      <c r="N31" s="41">
        <f t="shared" si="10"/>
        <v>8.5248783750055104</v>
      </c>
      <c r="O31" s="45">
        <v>2376149</v>
      </c>
      <c r="P31" s="45">
        <v>1981696</v>
      </c>
      <c r="Q31" s="41">
        <f t="shared" si="7"/>
        <v>104.67299999999999</v>
      </c>
      <c r="R31" s="425">
        <f t="shared" si="11"/>
        <v>8.6396829456229458</v>
      </c>
      <c r="S31" s="14"/>
    </row>
    <row r="32" spans="1:19" ht="26.25" customHeight="1">
      <c r="A32" s="24"/>
      <c r="B32" s="25" t="s">
        <v>73</v>
      </c>
      <c r="C32" s="19">
        <v>4316098</v>
      </c>
      <c r="D32" s="19">
        <v>4223786</v>
      </c>
      <c r="E32" s="21">
        <v>109.84</v>
      </c>
      <c r="F32" s="21">
        <v>19.95</v>
      </c>
      <c r="G32" s="26">
        <v>4506121</v>
      </c>
      <c r="H32" s="26">
        <v>4484559</v>
      </c>
      <c r="I32" s="21">
        <f t="shared" si="0"/>
        <v>106.17399999999999</v>
      </c>
      <c r="J32" s="21">
        <f t="shared" si="8"/>
        <v>20.729567638540633</v>
      </c>
      <c r="K32" s="19">
        <v>4846741</v>
      </c>
      <c r="L32" s="19">
        <v>4651733</v>
      </c>
      <c r="M32" s="41">
        <f t="shared" si="9"/>
        <v>103.72799999999999</v>
      </c>
      <c r="N32" s="41">
        <f t="shared" si="10"/>
        <v>20.945993742948275</v>
      </c>
      <c r="O32" s="45">
        <v>5089136</v>
      </c>
      <c r="P32" s="45">
        <v>4989954</v>
      </c>
      <c r="Q32" s="41">
        <f t="shared" si="7"/>
        <v>107.271</v>
      </c>
      <c r="R32" s="425">
        <f t="shared" si="11"/>
        <v>21.754911183775413</v>
      </c>
      <c r="S32" s="14"/>
    </row>
    <row r="33" spans="1:19" ht="26.25" customHeight="1">
      <c r="A33" s="24"/>
      <c r="B33" s="27" t="s">
        <v>74</v>
      </c>
      <c r="C33" s="19">
        <v>652181</v>
      </c>
      <c r="D33" s="19">
        <v>561826</v>
      </c>
      <c r="E33" s="21" t="s">
        <v>75</v>
      </c>
      <c r="F33" s="30">
        <v>2.65</v>
      </c>
      <c r="G33" s="26">
        <v>638409</v>
      </c>
      <c r="H33" s="26">
        <v>626946</v>
      </c>
      <c r="I33" s="21" t="s">
        <v>75</v>
      </c>
      <c r="J33" s="21">
        <f t="shared" si="8"/>
        <v>2.8980150584957172</v>
      </c>
      <c r="K33" s="48">
        <v>651560</v>
      </c>
      <c r="L33" s="48">
        <v>650398</v>
      </c>
      <c r="M33" s="49">
        <f t="shared" si="9"/>
        <v>103.741</v>
      </c>
      <c r="N33" s="49">
        <f t="shared" si="10"/>
        <v>2.9286359381387697</v>
      </c>
      <c r="O33" s="293">
        <v>693881</v>
      </c>
      <c r="P33" s="293">
        <v>697487</v>
      </c>
      <c r="Q33" s="49">
        <f t="shared" si="7"/>
        <v>107.24000000000001</v>
      </c>
      <c r="R33" s="428">
        <f t="shared" si="11"/>
        <v>3.0408632498091088</v>
      </c>
      <c r="S33" s="14"/>
    </row>
    <row r="34" spans="1:19" ht="15" customHeight="1">
      <c r="A34" s="33" t="s">
        <v>76</v>
      </c>
      <c r="B34" s="34"/>
      <c r="C34" s="35"/>
      <c r="D34" s="35"/>
      <c r="E34" s="36"/>
      <c r="F34" s="36"/>
      <c r="G34" s="35"/>
      <c r="H34" s="35"/>
      <c r="I34" s="36"/>
      <c r="J34" s="36"/>
      <c r="K34" s="37"/>
      <c r="L34" s="37"/>
      <c r="M34" s="38"/>
      <c r="N34" s="38"/>
      <c r="O34" s="37"/>
      <c r="P34" s="37"/>
      <c r="Q34" s="39"/>
      <c r="R34" s="40" t="s">
        <v>34</v>
      </c>
    </row>
  </sheetData>
  <sheetProtection selectLockedCells="1" selectUnlockedCells="1"/>
  <mergeCells count="19">
    <mergeCell ref="A27:B27"/>
    <mergeCell ref="O4:O5"/>
    <mergeCell ref="P4:P5"/>
    <mergeCell ref="N4:N5"/>
    <mergeCell ref="H4:H5"/>
    <mergeCell ref="J4:J5"/>
    <mergeCell ref="K4:K5"/>
    <mergeCell ref="L4:L5"/>
    <mergeCell ref="R4:R5"/>
    <mergeCell ref="A6:B6"/>
    <mergeCell ref="A3:B5"/>
    <mergeCell ref="C3:F3"/>
    <mergeCell ref="K3:N3"/>
    <mergeCell ref="O3:R3"/>
    <mergeCell ref="C4:C5"/>
    <mergeCell ref="D4:D5"/>
    <mergeCell ref="F4:F5"/>
    <mergeCell ref="G4:G5"/>
    <mergeCell ref="G3:J3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4" orientation="portrait" useFirstPageNumber="1" verticalDpi="300" r:id="rId1"/>
  <headerFooter alignWithMargins="0">
    <oddHeader>&amp;R&amp;"ＭＳ 明朝,標準"&amp;10財　政</oddHeader>
    <oddFooter>&amp;C&amp;"ＭＳ 明朝,標準"－&amp;P－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31"/>
  <sheetViews>
    <sheetView view="pageBreakPreview" zoomScaleNormal="115" zoomScaleSheetLayoutView="100" workbookViewId="0">
      <pane xSplit="2" ySplit="5" topLeftCell="C6" activePane="bottomRight" state="frozen"/>
      <selection pane="topRight" activeCell="C1" sqref="C1"/>
      <selection pane="bottomLeft" activeCell="A18" sqref="A18"/>
      <selection pane="bottomRight" activeCell="D4" sqref="D4:D5"/>
    </sheetView>
  </sheetViews>
  <sheetFormatPr defaultRowHeight="26.1" customHeight="1"/>
  <cols>
    <col min="1" max="1" width="1.75" style="88" customWidth="1"/>
    <col min="2" max="2" width="17.5" style="88" customWidth="1"/>
    <col min="3" max="3" width="12.5" style="395" customWidth="1"/>
    <col min="4" max="4" width="11.75" style="395" customWidth="1"/>
    <col min="5" max="5" width="8" style="370" customWidth="1"/>
    <col min="6" max="6" width="7.875" style="370" customWidth="1"/>
    <col min="7" max="7" width="12" style="395" customWidth="1"/>
    <col min="8" max="8" width="11.875" style="395" customWidth="1"/>
    <col min="9" max="9" width="8.625" style="370" customWidth="1"/>
    <col min="10" max="10" width="7.625" style="370" customWidth="1"/>
    <col min="11" max="12" width="12.625" style="395" customWidth="1"/>
    <col min="13" max="14" width="7.625" style="370" customWidth="1"/>
    <col min="15" max="16" width="12.625" style="395" customWidth="1"/>
    <col min="17" max="17" width="9.125" style="370" customWidth="1"/>
    <col min="18" max="18" width="7.625" style="370" customWidth="1"/>
    <col min="19" max="16384" width="9" style="88"/>
  </cols>
  <sheetData>
    <row r="1" spans="1:19" ht="5.0999999999999996" customHeight="1">
      <c r="A1" s="689"/>
      <c r="B1" s="689"/>
      <c r="C1" s="689"/>
      <c r="D1" s="365"/>
      <c r="E1" s="366"/>
      <c r="F1" s="366"/>
      <c r="G1" s="365"/>
      <c r="H1" s="365"/>
      <c r="I1" s="367"/>
      <c r="J1" s="366"/>
      <c r="K1" s="365"/>
      <c r="L1" s="365"/>
      <c r="M1" s="366"/>
      <c r="N1" s="366"/>
      <c r="O1" s="365"/>
      <c r="P1" s="365"/>
      <c r="Q1" s="366"/>
      <c r="R1" s="21"/>
      <c r="S1" s="87"/>
    </row>
    <row r="2" spans="1:19" ht="15" customHeight="1">
      <c r="A2" s="690" t="s">
        <v>78</v>
      </c>
      <c r="B2" s="690"/>
      <c r="C2" s="690"/>
      <c r="D2" s="368"/>
      <c r="E2" s="369"/>
      <c r="F2" s="369"/>
      <c r="G2" s="368"/>
      <c r="H2" s="368"/>
      <c r="J2" s="369"/>
      <c r="K2" s="368"/>
      <c r="L2" s="368"/>
      <c r="M2" s="369"/>
      <c r="N2" s="369"/>
      <c r="O2" s="64"/>
      <c r="P2" s="64"/>
      <c r="Q2" s="65"/>
      <c r="R2" s="396" t="s">
        <v>2</v>
      </c>
      <c r="S2" s="87"/>
    </row>
    <row r="3" spans="1:19" ht="40.5" customHeight="1">
      <c r="A3" s="678" t="s">
        <v>79</v>
      </c>
      <c r="B3" s="678"/>
      <c r="C3" s="683" t="s">
        <v>80</v>
      </c>
      <c r="D3" s="683"/>
      <c r="E3" s="683"/>
      <c r="F3" s="683"/>
      <c r="G3" s="678" t="s">
        <v>409</v>
      </c>
      <c r="H3" s="678"/>
      <c r="I3" s="678"/>
      <c r="J3" s="678"/>
      <c r="K3" s="678" t="s">
        <v>40</v>
      </c>
      <c r="L3" s="678"/>
      <c r="M3" s="678"/>
      <c r="N3" s="678"/>
      <c r="O3" s="684" t="s">
        <v>81</v>
      </c>
      <c r="P3" s="684"/>
      <c r="Q3" s="684"/>
      <c r="R3" s="684"/>
      <c r="S3" s="364"/>
    </row>
    <row r="4" spans="1:19" s="87" customFormat="1" ht="30" customHeight="1">
      <c r="A4" s="678"/>
      <c r="B4" s="678"/>
      <c r="C4" s="685" t="s">
        <v>42</v>
      </c>
      <c r="D4" s="685" t="s">
        <v>43</v>
      </c>
      <c r="E4" s="16" t="s">
        <v>44</v>
      </c>
      <c r="F4" s="680" t="s">
        <v>45</v>
      </c>
      <c r="G4" s="685" t="s">
        <v>42</v>
      </c>
      <c r="H4" s="685" t="s">
        <v>43</v>
      </c>
      <c r="I4" s="673" t="s">
        <v>44</v>
      </c>
      <c r="J4" s="692" t="s">
        <v>45</v>
      </c>
      <c r="K4" s="685" t="s">
        <v>42</v>
      </c>
      <c r="L4" s="685" t="s">
        <v>43</v>
      </c>
      <c r="M4" s="16" t="s">
        <v>44</v>
      </c>
      <c r="N4" s="691" t="s">
        <v>45</v>
      </c>
      <c r="O4" s="685" t="s">
        <v>42</v>
      </c>
      <c r="P4" s="685" t="s">
        <v>43</v>
      </c>
      <c r="Q4" s="16" t="s">
        <v>44</v>
      </c>
      <c r="R4" s="680" t="s">
        <v>45</v>
      </c>
      <c r="S4" s="364"/>
    </row>
    <row r="5" spans="1:19" ht="30" customHeight="1">
      <c r="A5" s="678"/>
      <c r="B5" s="678"/>
      <c r="C5" s="685"/>
      <c r="D5" s="685"/>
      <c r="E5" s="18" t="s">
        <v>46</v>
      </c>
      <c r="F5" s="680"/>
      <c r="G5" s="685"/>
      <c r="H5" s="685"/>
      <c r="I5" s="674" t="s">
        <v>46</v>
      </c>
      <c r="J5" s="692"/>
      <c r="K5" s="685"/>
      <c r="L5" s="685"/>
      <c r="M5" s="18" t="s">
        <v>46</v>
      </c>
      <c r="N5" s="691"/>
      <c r="O5" s="685"/>
      <c r="P5" s="685"/>
      <c r="Q5" s="18" t="s">
        <v>46</v>
      </c>
      <c r="R5" s="680"/>
      <c r="S5" s="364"/>
    </row>
    <row r="6" spans="1:19" ht="9" customHeight="1">
      <c r="A6" s="371"/>
      <c r="B6" s="372"/>
      <c r="C6" s="373"/>
      <c r="D6" s="374"/>
      <c r="E6" s="375"/>
      <c r="F6" s="375"/>
      <c r="G6" s="374"/>
      <c r="H6" s="374"/>
      <c r="I6" s="375"/>
      <c r="J6" s="375"/>
      <c r="K6" s="374"/>
      <c r="L6" s="374"/>
      <c r="M6" s="375"/>
      <c r="N6" s="375"/>
      <c r="O6" s="374"/>
      <c r="P6" s="374"/>
      <c r="Q6" s="375"/>
      <c r="R6" s="376"/>
      <c r="S6" s="364"/>
    </row>
    <row r="7" spans="1:19" s="56" customFormat="1" ht="26.1" customHeight="1">
      <c r="A7" s="688" t="s">
        <v>47</v>
      </c>
      <c r="B7" s="688"/>
      <c r="C7" s="592">
        <f>SUM(C8:C21)</f>
        <v>36084482</v>
      </c>
      <c r="D7" s="26">
        <f>SUM(D8:D21)</f>
        <v>30866975</v>
      </c>
      <c r="E7" s="21">
        <v>99.78</v>
      </c>
      <c r="F7" s="21">
        <f>ROUND(D7/$D$7,5)*100</f>
        <v>100</v>
      </c>
      <c r="G7" s="26">
        <f>SUM(G8:G21)</f>
        <v>39016409</v>
      </c>
      <c r="H7" s="26">
        <f>SUM(H8:H21)</f>
        <v>36086112</v>
      </c>
      <c r="I7" s="21">
        <f>ROUND(H7/D7,5)*100</f>
        <v>116.90799999999999</v>
      </c>
      <c r="J7" s="21">
        <f t="shared" ref="J7:J21" si="0">ROUND(H7/$H$7,5)*100</f>
        <v>100</v>
      </c>
      <c r="K7" s="26">
        <f>SUM(K8:K21)</f>
        <v>38841066</v>
      </c>
      <c r="L7" s="26">
        <f>SUM(L8:L21)</f>
        <v>36883165</v>
      </c>
      <c r="M7" s="21">
        <f>ROUND(L7/H7,5)*100</f>
        <v>102.20899999999999</v>
      </c>
      <c r="N7" s="21">
        <f t="shared" ref="N7:N21" si="1">ROUND(L7/$L$7,5)*100</f>
        <v>100</v>
      </c>
      <c r="O7" s="26">
        <f>SUM(O8:O21)</f>
        <v>38711002</v>
      </c>
      <c r="P7" s="26">
        <f>SUM(P8:P21)</f>
        <v>35616894</v>
      </c>
      <c r="Q7" s="21">
        <f>ROUND(P7/L7,5)*100</f>
        <v>96.567000000000007</v>
      </c>
      <c r="R7" s="399">
        <f t="shared" ref="R7:R21" si="2">ROUND(P7/$P$7,5)*100</f>
        <v>100</v>
      </c>
      <c r="S7" s="377"/>
    </row>
    <row r="8" spans="1:19" ht="26.1" customHeight="1">
      <c r="A8" s="371"/>
      <c r="B8" s="378" t="s">
        <v>82</v>
      </c>
      <c r="C8" s="592">
        <v>312778</v>
      </c>
      <c r="D8" s="379">
        <v>309230</v>
      </c>
      <c r="E8" s="21">
        <v>98.71</v>
      </c>
      <c r="F8" s="21">
        <f>ROUND(D8/$D$7,5)*100</f>
        <v>1.002</v>
      </c>
      <c r="G8" s="26">
        <v>336023</v>
      </c>
      <c r="H8" s="379">
        <v>322454</v>
      </c>
      <c r="I8" s="21">
        <f>ROUND(H8/D8,5)*100</f>
        <v>104.276</v>
      </c>
      <c r="J8" s="21">
        <f>ROUND(H8/$H$7,5)*100</f>
        <v>0.89400000000000002</v>
      </c>
      <c r="K8" s="26">
        <v>319164</v>
      </c>
      <c r="L8" s="379">
        <v>313828</v>
      </c>
      <c r="M8" s="21">
        <f t="shared" ref="M8:M17" si="3">ROUND(L8/H8,5)*100</f>
        <v>97.324999999999989</v>
      </c>
      <c r="N8" s="21">
        <f t="shared" si="1"/>
        <v>0.85099999999999998</v>
      </c>
      <c r="O8" s="26">
        <v>431672</v>
      </c>
      <c r="P8" s="379">
        <v>424938</v>
      </c>
      <c r="Q8" s="21">
        <f t="shared" ref="Q8:Q29" si="4">ROUND(P8/L8,5)*100</f>
        <v>135.405</v>
      </c>
      <c r="R8" s="399">
        <f t="shared" si="2"/>
        <v>1.1930000000000001</v>
      </c>
      <c r="S8" s="364"/>
    </row>
    <row r="9" spans="1:19" ht="26.1" customHeight="1">
      <c r="A9" s="371"/>
      <c r="B9" s="378" t="s">
        <v>83</v>
      </c>
      <c r="C9" s="592">
        <v>5124886</v>
      </c>
      <c r="D9" s="379">
        <v>4961553</v>
      </c>
      <c r="E9" s="21">
        <v>119.33</v>
      </c>
      <c r="F9" s="21">
        <f t="shared" ref="F9:F21" si="5">ROUND(D9/$D$7,5)*100</f>
        <v>16.073999999999998</v>
      </c>
      <c r="G9" s="26">
        <v>4306379</v>
      </c>
      <c r="H9" s="379">
        <v>4190293</v>
      </c>
      <c r="I9" s="21">
        <f t="shared" ref="I9:I17" si="6">ROUND(H9/D9,5)*100</f>
        <v>84.454999999999998</v>
      </c>
      <c r="J9" s="21">
        <f t="shared" si="0"/>
        <v>11.612</v>
      </c>
      <c r="K9" s="26">
        <v>4903571</v>
      </c>
      <c r="L9" s="379">
        <v>4812391</v>
      </c>
      <c r="M9" s="21">
        <f t="shared" si="3"/>
        <v>114.846</v>
      </c>
      <c r="N9" s="21">
        <f t="shared" si="1"/>
        <v>13.048000000000002</v>
      </c>
      <c r="O9" s="26">
        <v>4447143</v>
      </c>
      <c r="P9" s="379">
        <v>4320166</v>
      </c>
      <c r="Q9" s="21">
        <f t="shared" si="4"/>
        <v>89.771999999999991</v>
      </c>
      <c r="R9" s="399">
        <f t="shared" si="2"/>
        <v>12.13</v>
      </c>
      <c r="S9" s="364"/>
    </row>
    <row r="10" spans="1:19" ht="26.1" customHeight="1">
      <c r="A10" s="371"/>
      <c r="B10" s="378" t="s">
        <v>84</v>
      </c>
      <c r="C10" s="592">
        <v>12489976</v>
      </c>
      <c r="D10" s="379">
        <v>12178193</v>
      </c>
      <c r="E10" s="21">
        <v>107.43</v>
      </c>
      <c r="F10" s="21">
        <f t="shared" si="5"/>
        <v>39.454000000000001</v>
      </c>
      <c r="G10" s="26">
        <v>14251915</v>
      </c>
      <c r="H10" s="379">
        <v>13814510</v>
      </c>
      <c r="I10" s="21">
        <f t="shared" si="6"/>
        <v>113.43600000000001</v>
      </c>
      <c r="J10" s="21">
        <f t="shared" si="0"/>
        <v>38.281999999999996</v>
      </c>
      <c r="K10" s="26">
        <v>16385706</v>
      </c>
      <c r="L10" s="379">
        <v>16164680</v>
      </c>
      <c r="M10" s="21">
        <f t="shared" si="3"/>
        <v>117.012</v>
      </c>
      <c r="N10" s="21">
        <f t="shared" si="1"/>
        <v>43.826999999999998</v>
      </c>
      <c r="O10" s="26">
        <v>17451872</v>
      </c>
      <c r="P10" s="379">
        <v>16851294</v>
      </c>
      <c r="Q10" s="21">
        <f t="shared" si="4"/>
        <v>104.248</v>
      </c>
      <c r="R10" s="399">
        <f t="shared" si="2"/>
        <v>47.313000000000002</v>
      </c>
      <c r="S10" s="364"/>
    </row>
    <row r="11" spans="1:19" ht="26.1" customHeight="1">
      <c r="A11" s="371"/>
      <c r="B11" s="378" t="s">
        <v>85</v>
      </c>
      <c r="C11" s="592">
        <v>1931024</v>
      </c>
      <c r="D11" s="379">
        <v>1868526</v>
      </c>
      <c r="E11" s="21">
        <v>87.77</v>
      </c>
      <c r="F11" s="21">
        <f t="shared" si="5"/>
        <v>6.0529999999999999</v>
      </c>
      <c r="G11" s="26">
        <v>2078405</v>
      </c>
      <c r="H11" s="379">
        <v>1977738</v>
      </c>
      <c r="I11" s="21">
        <f t="shared" si="6"/>
        <v>105.84499999999998</v>
      </c>
      <c r="J11" s="21">
        <f t="shared" si="0"/>
        <v>5.4809999999999999</v>
      </c>
      <c r="K11" s="26">
        <v>2165212</v>
      </c>
      <c r="L11" s="379">
        <v>2047054</v>
      </c>
      <c r="M11" s="21">
        <f t="shared" si="3"/>
        <v>103.505</v>
      </c>
      <c r="N11" s="21">
        <f t="shared" si="1"/>
        <v>5.55</v>
      </c>
      <c r="O11" s="26">
        <v>3367957</v>
      </c>
      <c r="P11" s="379">
        <v>2203464</v>
      </c>
      <c r="Q11" s="21">
        <f t="shared" si="4"/>
        <v>107.64100000000001</v>
      </c>
      <c r="R11" s="399">
        <f t="shared" si="2"/>
        <v>6.1870000000000003</v>
      </c>
      <c r="S11" s="364"/>
    </row>
    <row r="12" spans="1:19" ht="26.1" customHeight="1">
      <c r="A12" s="371"/>
      <c r="B12" s="378" t="s">
        <v>86</v>
      </c>
      <c r="C12" s="592">
        <v>61836</v>
      </c>
      <c r="D12" s="379">
        <v>59600</v>
      </c>
      <c r="E12" s="21">
        <v>145.19999999999999</v>
      </c>
      <c r="F12" s="21">
        <f t="shared" si="5"/>
        <v>0.193</v>
      </c>
      <c r="G12" s="26">
        <v>54833</v>
      </c>
      <c r="H12" s="379">
        <v>51285</v>
      </c>
      <c r="I12" s="21">
        <f t="shared" si="6"/>
        <v>86.048999999999992</v>
      </c>
      <c r="J12" s="21">
        <f t="shared" si="0"/>
        <v>0.14200000000000002</v>
      </c>
      <c r="K12" s="26">
        <v>35516</v>
      </c>
      <c r="L12" s="379">
        <v>33585</v>
      </c>
      <c r="M12" s="21">
        <f t="shared" si="3"/>
        <v>65.486999999999995</v>
      </c>
      <c r="N12" s="21">
        <f t="shared" si="1"/>
        <v>9.0999999999999998E-2</v>
      </c>
      <c r="O12" s="26">
        <v>39764</v>
      </c>
      <c r="P12" s="379">
        <v>38542</v>
      </c>
      <c r="Q12" s="21">
        <f t="shared" si="4"/>
        <v>114.75999999999999</v>
      </c>
      <c r="R12" s="399">
        <f t="shared" si="2"/>
        <v>0.108</v>
      </c>
      <c r="S12" s="364"/>
    </row>
    <row r="13" spans="1:19" ht="26.1" customHeight="1">
      <c r="A13" s="371"/>
      <c r="B13" s="378" t="s">
        <v>87</v>
      </c>
      <c r="C13" s="592">
        <v>53398</v>
      </c>
      <c r="D13" s="379">
        <v>51961</v>
      </c>
      <c r="E13" s="21">
        <v>102.12</v>
      </c>
      <c r="F13" s="21">
        <f t="shared" si="5"/>
        <v>0.16800000000000001</v>
      </c>
      <c r="G13" s="26">
        <v>168006</v>
      </c>
      <c r="H13" s="379">
        <v>119626</v>
      </c>
      <c r="I13" s="21">
        <f t="shared" si="6"/>
        <v>230.22300000000001</v>
      </c>
      <c r="J13" s="21">
        <f t="shared" si="0"/>
        <v>0.33200000000000002</v>
      </c>
      <c r="K13" s="26">
        <v>143593</v>
      </c>
      <c r="L13" s="379">
        <v>127097</v>
      </c>
      <c r="M13" s="21">
        <f t="shared" si="3"/>
        <v>106.24499999999999</v>
      </c>
      <c r="N13" s="21">
        <f t="shared" si="1"/>
        <v>0.34499999999999997</v>
      </c>
      <c r="O13" s="26">
        <v>107796</v>
      </c>
      <c r="P13" s="379">
        <v>100327</v>
      </c>
      <c r="Q13" s="21">
        <f t="shared" si="4"/>
        <v>78.936999999999998</v>
      </c>
      <c r="R13" s="399">
        <f t="shared" si="2"/>
        <v>0.28200000000000003</v>
      </c>
      <c r="S13" s="364"/>
    </row>
    <row r="14" spans="1:19" ht="26.1" customHeight="1">
      <c r="A14" s="371"/>
      <c r="B14" s="378" t="s">
        <v>88</v>
      </c>
      <c r="C14" s="592">
        <v>1930804</v>
      </c>
      <c r="D14" s="379">
        <v>179938</v>
      </c>
      <c r="E14" s="21">
        <v>96.13</v>
      </c>
      <c r="F14" s="21">
        <f t="shared" si="5"/>
        <v>0.58299999999999996</v>
      </c>
      <c r="G14" s="26">
        <v>2060712</v>
      </c>
      <c r="H14" s="379">
        <v>1901641</v>
      </c>
      <c r="I14" s="380">
        <f t="shared" si="6"/>
        <v>1056.8310000000001</v>
      </c>
      <c r="J14" s="21">
        <f t="shared" si="0"/>
        <v>5.27</v>
      </c>
      <c r="K14" s="26">
        <v>370791</v>
      </c>
      <c r="L14" s="379">
        <v>359970</v>
      </c>
      <c r="M14" s="21">
        <f t="shared" si="3"/>
        <v>18.929000000000002</v>
      </c>
      <c r="N14" s="21">
        <f t="shared" si="1"/>
        <v>0.97599999999999998</v>
      </c>
      <c r="O14" s="26">
        <v>261940</v>
      </c>
      <c r="P14" s="379">
        <v>249501</v>
      </c>
      <c r="Q14" s="21">
        <f t="shared" si="4"/>
        <v>69.311999999999998</v>
      </c>
      <c r="R14" s="399">
        <f t="shared" si="2"/>
        <v>0.70099999999999996</v>
      </c>
      <c r="S14" s="364"/>
    </row>
    <row r="15" spans="1:19" ht="26.1" customHeight="1">
      <c r="A15" s="371"/>
      <c r="B15" s="378" t="s">
        <v>89</v>
      </c>
      <c r="C15" s="592">
        <v>3622647</v>
      </c>
      <c r="D15" s="379">
        <v>2735494</v>
      </c>
      <c r="E15" s="21">
        <v>90.41</v>
      </c>
      <c r="F15" s="21">
        <f t="shared" si="5"/>
        <v>8.8620000000000001</v>
      </c>
      <c r="G15" s="26">
        <v>4076191</v>
      </c>
      <c r="H15" s="379">
        <v>3731501</v>
      </c>
      <c r="I15" s="21">
        <f t="shared" si="6"/>
        <v>136.41</v>
      </c>
      <c r="J15" s="21">
        <f t="shared" si="0"/>
        <v>10.341000000000001</v>
      </c>
      <c r="K15" s="26">
        <v>3715214</v>
      </c>
      <c r="L15" s="379">
        <v>3288595</v>
      </c>
      <c r="M15" s="21">
        <f t="shared" si="3"/>
        <v>88.131</v>
      </c>
      <c r="N15" s="21">
        <f t="shared" si="1"/>
        <v>8.9160000000000004</v>
      </c>
      <c r="O15" s="26">
        <v>3589726</v>
      </c>
      <c r="P15" s="379">
        <v>3136958</v>
      </c>
      <c r="Q15" s="21">
        <f t="shared" si="4"/>
        <v>95.388999999999996</v>
      </c>
      <c r="R15" s="399">
        <f t="shared" si="2"/>
        <v>8.8079999999999998</v>
      </c>
      <c r="S15" s="364"/>
    </row>
    <row r="16" spans="1:19" ht="26.1" customHeight="1">
      <c r="A16" s="371"/>
      <c r="B16" s="378" t="s">
        <v>90</v>
      </c>
      <c r="C16" s="592">
        <v>927898</v>
      </c>
      <c r="D16" s="379">
        <v>786415</v>
      </c>
      <c r="E16" s="21">
        <v>98.83</v>
      </c>
      <c r="F16" s="21">
        <f t="shared" si="5"/>
        <v>2.548</v>
      </c>
      <c r="G16" s="26">
        <v>984129</v>
      </c>
      <c r="H16" s="379">
        <v>886289</v>
      </c>
      <c r="I16" s="21">
        <f t="shared" si="6"/>
        <v>112.7</v>
      </c>
      <c r="J16" s="21">
        <f t="shared" si="0"/>
        <v>2.456</v>
      </c>
      <c r="K16" s="26">
        <v>878614</v>
      </c>
      <c r="L16" s="379">
        <v>867033</v>
      </c>
      <c r="M16" s="21">
        <f t="shared" si="3"/>
        <v>97.826999999999998</v>
      </c>
      <c r="N16" s="21">
        <f t="shared" si="1"/>
        <v>2.351</v>
      </c>
      <c r="O16" s="26">
        <v>1020841</v>
      </c>
      <c r="P16" s="379">
        <v>761866</v>
      </c>
      <c r="Q16" s="21">
        <f t="shared" si="4"/>
        <v>87.87</v>
      </c>
      <c r="R16" s="399">
        <f t="shared" si="2"/>
        <v>2.1389999999999998</v>
      </c>
      <c r="S16" s="364"/>
    </row>
    <row r="17" spans="1:19" ht="26.1" customHeight="1">
      <c r="A17" s="371"/>
      <c r="B17" s="378" t="s">
        <v>91</v>
      </c>
      <c r="C17" s="592">
        <v>6260075</v>
      </c>
      <c r="D17" s="379">
        <v>4397641</v>
      </c>
      <c r="E17" s="21">
        <v>80.819999999999993</v>
      </c>
      <c r="F17" s="21">
        <f t="shared" si="5"/>
        <v>14.247000000000002</v>
      </c>
      <c r="G17" s="26">
        <v>7219851</v>
      </c>
      <c r="H17" s="379">
        <v>5644755</v>
      </c>
      <c r="I17" s="21">
        <f t="shared" si="6"/>
        <v>128.35900000000001</v>
      </c>
      <c r="J17" s="21">
        <f t="shared" si="0"/>
        <v>15.641999999999999</v>
      </c>
      <c r="K17" s="26">
        <v>6469920</v>
      </c>
      <c r="L17" s="379">
        <v>5431601</v>
      </c>
      <c r="M17" s="21">
        <f t="shared" si="3"/>
        <v>96.224000000000004</v>
      </c>
      <c r="N17" s="21">
        <f t="shared" si="1"/>
        <v>14.727</v>
      </c>
      <c r="O17" s="26">
        <v>4411866</v>
      </c>
      <c r="P17" s="379">
        <v>4043455</v>
      </c>
      <c r="Q17" s="21">
        <f t="shared" si="4"/>
        <v>74.442999999999998</v>
      </c>
      <c r="R17" s="399">
        <f t="shared" si="2"/>
        <v>11.353</v>
      </c>
      <c r="S17" s="364"/>
    </row>
    <row r="18" spans="1:19" ht="26.1" customHeight="1">
      <c r="A18" s="371"/>
      <c r="B18" s="378" t="s">
        <v>92</v>
      </c>
      <c r="C18" s="592">
        <v>3</v>
      </c>
      <c r="D18" s="381">
        <v>0</v>
      </c>
      <c r="E18" s="338">
        <v>0</v>
      </c>
      <c r="F18" s="338">
        <f t="shared" si="5"/>
        <v>0</v>
      </c>
      <c r="G18" s="26">
        <v>3</v>
      </c>
      <c r="H18" s="381">
        <v>0</v>
      </c>
      <c r="I18" s="338">
        <v>0</v>
      </c>
      <c r="J18" s="338">
        <f t="shared" si="0"/>
        <v>0</v>
      </c>
      <c r="K18" s="26">
        <v>3</v>
      </c>
      <c r="L18" s="381">
        <v>0</v>
      </c>
      <c r="M18" s="338">
        <v>0</v>
      </c>
      <c r="N18" s="338">
        <f t="shared" si="1"/>
        <v>0</v>
      </c>
      <c r="O18" s="26">
        <v>3</v>
      </c>
      <c r="P18" s="381">
        <v>0</v>
      </c>
      <c r="Q18" s="338">
        <v>0</v>
      </c>
      <c r="R18" s="400">
        <f t="shared" si="2"/>
        <v>0</v>
      </c>
      <c r="S18" s="364"/>
    </row>
    <row r="19" spans="1:19" ht="26.1" customHeight="1">
      <c r="A19" s="371"/>
      <c r="B19" s="378" t="s">
        <v>24</v>
      </c>
      <c r="C19" s="592">
        <v>3341258</v>
      </c>
      <c r="D19" s="379">
        <v>3338424</v>
      </c>
      <c r="E19" s="21">
        <v>97.43</v>
      </c>
      <c r="F19" s="21">
        <f t="shared" si="5"/>
        <v>10.816000000000001</v>
      </c>
      <c r="G19" s="26">
        <v>3447811</v>
      </c>
      <c r="H19" s="379">
        <v>3446020</v>
      </c>
      <c r="I19" s="21">
        <f>ROUND(H19/D19,5)*100</f>
        <v>103.223</v>
      </c>
      <c r="J19" s="21">
        <f t="shared" si="0"/>
        <v>9.5490000000000013</v>
      </c>
      <c r="K19" s="26">
        <v>3439213</v>
      </c>
      <c r="L19" s="379">
        <v>3437331</v>
      </c>
      <c r="M19" s="21">
        <f>ROUND(L19/H19,5)*100</f>
        <v>99.748000000000005</v>
      </c>
      <c r="N19" s="21">
        <f t="shared" si="1"/>
        <v>9.32</v>
      </c>
      <c r="O19" s="26">
        <v>3487363</v>
      </c>
      <c r="P19" s="379">
        <v>3486383</v>
      </c>
      <c r="Q19" s="21">
        <f t="shared" si="4"/>
        <v>101.42700000000001</v>
      </c>
      <c r="R19" s="399">
        <f t="shared" si="2"/>
        <v>9.7889999999999997</v>
      </c>
      <c r="S19" s="364"/>
    </row>
    <row r="20" spans="1:19" ht="26.1" customHeight="1">
      <c r="A20" s="371"/>
      <c r="B20" s="378" t="s">
        <v>93</v>
      </c>
      <c r="C20" s="592">
        <v>1</v>
      </c>
      <c r="D20" s="381">
        <v>0</v>
      </c>
      <c r="E20" s="338">
        <v>0</v>
      </c>
      <c r="F20" s="338">
        <f t="shared" si="5"/>
        <v>0</v>
      </c>
      <c r="G20" s="26">
        <v>1</v>
      </c>
      <c r="H20" s="381">
        <v>0</v>
      </c>
      <c r="I20" s="338">
        <v>0</v>
      </c>
      <c r="J20" s="338">
        <f t="shared" si="0"/>
        <v>0</v>
      </c>
      <c r="K20" s="26">
        <v>1</v>
      </c>
      <c r="L20" s="381">
        <v>0</v>
      </c>
      <c r="M20" s="338">
        <v>0</v>
      </c>
      <c r="N20" s="338">
        <f t="shared" si="1"/>
        <v>0</v>
      </c>
      <c r="O20" s="26">
        <v>1</v>
      </c>
      <c r="P20" s="381">
        <v>0</v>
      </c>
      <c r="Q20" s="338">
        <v>0</v>
      </c>
      <c r="R20" s="400">
        <f t="shared" si="2"/>
        <v>0</v>
      </c>
      <c r="S20" s="364"/>
    </row>
    <row r="21" spans="1:19" ht="26.1" customHeight="1">
      <c r="A21" s="371"/>
      <c r="B21" s="378" t="s">
        <v>94</v>
      </c>
      <c r="C21" s="592">
        <v>27898</v>
      </c>
      <c r="D21" s="381">
        <v>0</v>
      </c>
      <c r="E21" s="338">
        <v>0</v>
      </c>
      <c r="F21" s="338">
        <f t="shared" si="5"/>
        <v>0</v>
      </c>
      <c r="G21" s="26">
        <v>32150</v>
      </c>
      <c r="H21" s="381">
        <v>0</v>
      </c>
      <c r="I21" s="338">
        <v>0</v>
      </c>
      <c r="J21" s="338">
        <f t="shared" si="0"/>
        <v>0</v>
      </c>
      <c r="K21" s="26">
        <v>14548</v>
      </c>
      <c r="L21" s="381">
        <v>0</v>
      </c>
      <c r="M21" s="338">
        <v>0</v>
      </c>
      <c r="N21" s="338">
        <f t="shared" si="1"/>
        <v>0</v>
      </c>
      <c r="O21" s="26">
        <v>93058</v>
      </c>
      <c r="P21" s="381">
        <v>0</v>
      </c>
      <c r="Q21" s="338">
        <v>0</v>
      </c>
      <c r="R21" s="400">
        <f t="shared" si="2"/>
        <v>0</v>
      </c>
      <c r="S21" s="364"/>
    </row>
    <row r="22" spans="1:19" ht="26.1" customHeight="1">
      <c r="A22" s="371"/>
      <c r="B22" s="382"/>
      <c r="C22" s="592"/>
      <c r="D22" s="379"/>
      <c r="E22" s="21"/>
      <c r="F22" s="21"/>
      <c r="G22" s="26"/>
      <c r="H22" s="379"/>
      <c r="I22" s="21"/>
      <c r="J22" s="21"/>
      <c r="K22" s="26"/>
      <c r="L22" s="379"/>
      <c r="M22" s="21"/>
      <c r="N22" s="21"/>
      <c r="O22" s="26"/>
      <c r="P22" s="379"/>
      <c r="Q22" s="21"/>
      <c r="R22" s="399"/>
      <c r="S22" s="364"/>
    </row>
    <row r="23" spans="1:19" s="56" customFormat="1" ht="26.1" customHeight="1">
      <c r="A23" s="688" t="s">
        <v>68</v>
      </c>
      <c r="B23" s="688"/>
      <c r="C23" s="592">
        <f>SUM(C24:C29)</f>
        <v>22593578</v>
      </c>
      <c r="D23" s="26">
        <f>SUM(D24:D29)</f>
        <v>21128985</v>
      </c>
      <c r="E23" s="21">
        <v>79.44</v>
      </c>
      <c r="F23" s="21">
        <f t="shared" ref="F23:F29" si="7">ROUND(D23/$D$23,5)*100</f>
        <v>100</v>
      </c>
      <c r="G23" s="26">
        <f>SUM(G24:G29)</f>
        <v>22955039</v>
      </c>
      <c r="H23" s="26">
        <f>SUM(H24:H29)</f>
        <v>21669796</v>
      </c>
      <c r="I23" s="21">
        <f t="shared" ref="I23:I28" si="8">ROUND(H23/D23,5)*100</f>
        <v>102.56</v>
      </c>
      <c r="J23" s="21">
        <f t="shared" ref="J23:J29" si="9">ROUND(H23/$H$23,4)*100</f>
        <v>100</v>
      </c>
      <c r="K23" s="26">
        <f>SUM(K24:K29)</f>
        <v>23145362</v>
      </c>
      <c r="L23" s="379">
        <f>SUM(L24:L29)</f>
        <v>21956238</v>
      </c>
      <c r="M23" s="21">
        <f t="shared" ref="M23:M29" si="10">ROUND(L23/H23,5)*100</f>
        <v>101.322</v>
      </c>
      <c r="N23" s="21">
        <f t="shared" ref="N23:N29" si="11">ROUND(L23/$L$23,5)*100</f>
        <v>100</v>
      </c>
      <c r="O23" s="26">
        <f>SUM(O24:O29)</f>
        <v>24224235</v>
      </c>
      <c r="P23" s="379">
        <f>SUM(P24:P29)</f>
        <v>22476374</v>
      </c>
      <c r="Q23" s="21">
        <f t="shared" si="4"/>
        <v>102.369</v>
      </c>
      <c r="R23" s="399">
        <f t="shared" ref="R23:R29" si="12">ROUND(P23/$P$23,5)*100</f>
        <v>100</v>
      </c>
      <c r="S23" s="377"/>
    </row>
    <row r="24" spans="1:19" ht="26.1" customHeight="1">
      <c r="A24" s="383"/>
      <c r="B24" s="61" t="s">
        <v>95</v>
      </c>
      <c r="C24" s="592">
        <v>12480936</v>
      </c>
      <c r="D24" s="379">
        <v>12010745</v>
      </c>
      <c r="E24" s="21">
        <v>94.49</v>
      </c>
      <c r="F24" s="384">
        <f t="shared" si="7"/>
        <v>56.844999999999999</v>
      </c>
      <c r="G24" s="26">
        <v>13143965</v>
      </c>
      <c r="H24" s="379">
        <v>12515007</v>
      </c>
      <c r="I24" s="21">
        <f t="shared" si="8"/>
        <v>104.19799999999999</v>
      </c>
      <c r="J24" s="21">
        <f t="shared" si="9"/>
        <v>57.75</v>
      </c>
      <c r="K24" s="26">
        <v>13215907</v>
      </c>
      <c r="L24" s="379">
        <v>12811501</v>
      </c>
      <c r="M24" s="21">
        <f t="shared" si="10"/>
        <v>102.369</v>
      </c>
      <c r="N24" s="21">
        <f t="shared" si="11"/>
        <v>58.35</v>
      </c>
      <c r="O24" s="26">
        <v>13622123</v>
      </c>
      <c r="P24" s="379">
        <v>12865156</v>
      </c>
      <c r="Q24" s="21">
        <f>ROUND(P24/L24,5)*100</f>
        <v>100.419</v>
      </c>
      <c r="R24" s="399">
        <f t="shared" si="12"/>
        <v>57.238999999999997</v>
      </c>
      <c r="S24" s="364"/>
    </row>
    <row r="25" spans="1:19" ht="26.1" customHeight="1">
      <c r="A25" s="383"/>
      <c r="B25" s="61" t="s">
        <v>96</v>
      </c>
      <c r="C25" s="592">
        <v>2312986</v>
      </c>
      <c r="D25" s="379">
        <v>1749518</v>
      </c>
      <c r="E25" s="21">
        <v>113.17</v>
      </c>
      <c r="F25" s="21">
        <f t="shared" si="7"/>
        <v>8.2799999999999994</v>
      </c>
      <c r="G25" s="26">
        <v>2549159</v>
      </c>
      <c r="H25" s="379">
        <v>2127240</v>
      </c>
      <c r="I25" s="21">
        <f t="shared" si="8"/>
        <v>121.59</v>
      </c>
      <c r="J25" s="21">
        <f t="shared" si="9"/>
        <v>9.82</v>
      </c>
      <c r="K25" s="26">
        <v>2439124</v>
      </c>
      <c r="L25" s="379">
        <v>1991919</v>
      </c>
      <c r="M25" s="21">
        <f t="shared" si="10"/>
        <v>93.638999999999996</v>
      </c>
      <c r="N25" s="21">
        <f t="shared" si="11"/>
        <v>9.0719999999999992</v>
      </c>
      <c r="O25" s="26">
        <v>2442946</v>
      </c>
      <c r="P25" s="379">
        <v>2018881</v>
      </c>
      <c r="Q25" s="21">
        <f t="shared" si="4"/>
        <v>101.35400000000001</v>
      </c>
      <c r="R25" s="399">
        <f t="shared" si="12"/>
        <v>8.9819999999999993</v>
      </c>
      <c r="S25" s="364"/>
    </row>
    <row r="26" spans="1:19" ht="26.1" customHeight="1">
      <c r="A26" s="383"/>
      <c r="B26" s="378" t="s">
        <v>71</v>
      </c>
      <c r="C26" s="592">
        <v>904103</v>
      </c>
      <c r="D26" s="379">
        <v>737303</v>
      </c>
      <c r="E26" s="21">
        <v>12.21</v>
      </c>
      <c r="F26" s="21">
        <f t="shared" si="7"/>
        <v>3.49</v>
      </c>
      <c r="G26" s="26">
        <v>81485</v>
      </c>
      <c r="H26" s="379">
        <v>53867</v>
      </c>
      <c r="I26" s="21">
        <f t="shared" si="8"/>
        <v>7.306</v>
      </c>
      <c r="J26" s="21">
        <f t="shared" si="9"/>
        <v>0.25</v>
      </c>
      <c r="K26" s="26">
        <v>44281</v>
      </c>
      <c r="L26" s="379">
        <v>29925</v>
      </c>
      <c r="M26" s="21">
        <f t="shared" si="10"/>
        <v>55.552999999999997</v>
      </c>
      <c r="N26" s="21">
        <f t="shared" si="11"/>
        <v>0.13600000000000001</v>
      </c>
      <c r="O26" s="338">
        <v>0</v>
      </c>
      <c r="P26" s="381">
        <v>0</v>
      </c>
      <c r="Q26" s="338">
        <f t="shared" si="4"/>
        <v>0</v>
      </c>
      <c r="R26" s="400">
        <f t="shared" si="12"/>
        <v>0</v>
      </c>
      <c r="S26" s="364"/>
    </row>
    <row r="27" spans="1:19" ht="26.1" customHeight="1">
      <c r="A27" s="383"/>
      <c r="B27" s="61" t="s">
        <v>72</v>
      </c>
      <c r="C27" s="592">
        <v>1927274</v>
      </c>
      <c r="D27" s="379">
        <v>1884896</v>
      </c>
      <c r="E27" s="21">
        <v>76.28</v>
      </c>
      <c r="F27" s="21">
        <f t="shared" si="7"/>
        <v>8.9209999999999994</v>
      </c>
      <c r="G27" s="26">
        <v>2035900</v>
      </c>
      <c r="H27" s="379">
        <v>1885809</v>
      </c>
      <c r="I27" s="21">
        <f t="shared" si="8"/>
        <v>100.048</v>
      </c>
      <c r="J27" s="21">
        <f t="shared" si="9"/>
        <v>8.6999999999999993</v>
      </c>
      <c r="K27" s="26">
        <v>1947749</v>
      </c>
      <c r="L27" s="379">
        <v>1845575</v>
      </c>
      <c r="M27" s="21">
        <f t="shared" si="10"/>
        <v>97.866</v>
      </c>
      <c r="N27" s="21">
        <f t="shared" si="11"/>
        <v>8.4059999999999988</v>
      </c>
      <c r="O27" s="26">
        <v>2376149</v>
      </c>
      <c r="P27" s="379">
        <v>1957572</v>
      </c>
      <c r="Q27" s="21">
        <f t="shared" si="4"/>
        <v>106.06800000000001</v>
      </c>
      <c r="R27" s="399">
        <f t="shared" si="12"/>
        <v>8.7089999999999996</v>
      </c>
      <c r="S27" s="364"/>
    </row>
    <row r="28" spans="1:19" ht="26.1" customHeight="1">
      <c r="A28" s="383"/>
      <c r="B28" s="378" t="s">
        <v>73</v>
      </c>
      <c r="C28" s="592">
        <v>4316098</v>
      </c>
      <c r="D28" s="379">
        <v>4204898</v>
      </c>
      <c r="E28" s="21">
        <v>109.78</v>
      </c>
      <c r="F28" s="21">
        <f t="shared" si="7"/>
        <v>19.901</v>
      </c>
      <c r="G28" s="26">
        <v>4506121</v>
      </c>
      <c r="H28" s="379">
        <v>4480922</v>
      </c>
      <c r="I28" s="21">
        <f t="shared" si="8"/>
        <v>106.56399999999999</v>
      </c>
      <c r="J28" s="21">
        <f t="shared" si="9"/>
        <v>20.68</v>
      </c>
      <c r="K28" s="26">
        <v>4846741</v>
      </c>
      <c r="L28" s="379">
        <v>4635938</v>
      </c>
      <c r="M28" s="21">
        <f t="shared" si="10"/>
        <v>103.45899999999999</v>
      </c>
      <c r="N28" s="21">
        <f t="shared" si="11"/>
        <v>21.114000000000001</v>
      </c>
      <c r="O28" s="26">
        <v>5089136</v>
      </c>
      <c r="P28" s="379">
        <v>4957418</v>
      </c>
      <c r="Q28" s="21">
        <f t="shared" si="4"/>
        <v>106.935</v>
      </c>
      <c r="R28" s="399">
        <f t="shared" si="12"/>
        <v>22.056000000000001</v>
      </c>
      <c r="S28" s="364"/>
    </row>
    <row r="29" spans="1:19" ht="26.1" customHeight="1">
      <c r="A29" s="385"/>
      <c r="B29" s="61" t="s">
        <v>74</v>
      </c>
      <c r="C29" s="592">
        <v>652181</v>
      </c>
      <c r="D29" s="379">
        <v>541625</v>
      </c>
      <c r="E29" s="21" t="s">
        <v>75</v>
      </c>
      <c r="F29" s="386">
        <f t="shared" si="7"/>
        <v>2.5630000000000002</v>
      </c>
      <c r="G29" s="26">
        <v>638409</v>
      </c>
      <c r="H29" s="379">
        <v>606951</v>
      </c>
      <c r="I29" s="21">
        <v>112.06</v>
      </c>
      <c r="J29" s="21">
        <f t="shared" si="9"/>
        <v>2.8000000000000003</v>
      </c>
      <c r="K29" s="26">
        <v>651560</v>
      </c>
      <c r="L29" s="379">
        <v>641380</v>
      </c>
      <c r="M29" s="21">
        <f t="shared" si="10"/>
        <v>105.67200000000001</v>
      </c>
      <c r="N29" s="21">
        <f t="shared" si="11"/>
        <v>2.9209999999999998</v>
      </c>
      <c r="O29" s="26">
        <v>693881</v>
      </c>
      <c r="P29" s="379">
        <v>677347</v>
      </c>
      <c r="Q29" s="21">
        <f t="shared" si="4"/>
        <v>105.60799999999999</v>
      </c>
      <c r="R29" s="399">
        <f t="shared" si="12"/>
        <v>3.0140000000000002</v>
      </c>
      <c r="S29" s="364"/>
    </row>
    <row r="30" spans="1:19" ht="9" customHeight="1">
      <c r="A30" s="387"/>
      <c r="B30" s="388"/>
      <c r="C30" s="389"/>
      <c r="D30" s="31"/>
      <c r="E30" s="32"/>
      <c r="F30" s="32"/>
      <c r="G30" s="31"/>
      <c r="H30" s="390"/>
      <c r="I30" s="32"/>
      <c r="J30" s="32"/>
      <c r="K30" s="390"/>
      <c r="L30" s="390"/>
      <c r="M30" s="391"/>
      <c r="N30" s="391"/>
      <c r="O30" s="392"/>
      <c r="P30" s="392"/>
      <c r="Q30" s="393"/>
      <c r="R30" s="394"/>
      <c r="S30" s="364"/>
    </row>
    <row r="31" spans="1:19" ht="15" customHeight="1">
      <c r="A31" s="676" t="s">
        <v>410</v>
      </c>
      <c r="B31" s="676"/>
      <c r="C31" s="676"/>
      <c r="D31" s="676"/>
      <c r="E31" s="676"/>
      <c r="F31" s="676"/>
      <c r="G31" s="676"/>
      <c r="H31" s="676"/>
      <c r="I31" s="676"/>
      <c r="J31" s="676"/>
      <c r="K31" s="676"/>
      <c r="L31" s="676"/>
      <c r="M31" s="676"/>
      <c r="N31" s="676"/>
      <c r="O31" s="676"/>
      <c r="P31" s="676"/>
      <c r="R31" s="21" t="s">
        <v>34</v>
      </c>
      <c r="S31" s="87"/>
    </row>
  </sheetData>
  <sheetProtection selectLockedCells="1" selectUnlockedCells="1"/>
  <mergeCells count="22">
    <mergeCell ref="A23:B23"/>
    <mergeCell ref="A31:P31"/>
    <mergeCell ref="L4:L5"/>
    <mergeCell ref="N4:N5"/>
    <mergeCell ref="O4:O5"/>
    <mergeCell ref="P4:P5"/>
    <mergeCell ref="H4:H5"/>
    <mergeCell ref="J4:J5"/>
    <mergeCell ref="K4:K5"/>
    <mergeCell ref="D4:D5"/>
    <mergeCell ref="A1:C1"/>
    <mergeCell ref="A2:C2"/>
    <mergeCell ref="A3:B5"/>
    <mergeCell ref="C3:F3"/>
    <mergeCell ref="C4:C5"/>
    <mergeCell ref="F4:F5"/>
    <mergeCell ref="R4:R5"/>
    <mergeCell ref="G3:J3"/>
    <mergeCell ref="O3:R3"/>
    <mergeCell ref="A7:B7"/>
    <mergeCell ref="K3:N3"/>
    <mergeCell ref="G4:G5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verticalDpi="300" r:id="rId1"/>
  <headerFooter alignWithMargins="0">
    <oddHeader>&amp;L&amp;"ＭＳ 明朝,標準"&amp;10財　政</oddHeader>
    <oddFooter>&amp;C&amp;"ＭＳ 明朝,標準"－&amp;P－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1"/>
  <sheetViews>
    <sheetView view="pageBreakPreview" zoomScaleNormal="115" zoomScaleSheetLayoutView="100" workbookViewId="0">
      <pane xSplit="2" ySplit="5" topLeftCell="K6" activePane="bottomRight" state="frozen"/>
      <selection pane="topRight" activeCell="K1" sqref="K1"/>
      <selection pane="bottomLeft" activeCell="A6" sqref="A6"/>
      <selection pane="bottomRight" activeCell="P12" sqref="P12"/>
    </sheetView>
  </sheetViews>
  <sheetFormatPr defaultColWidth="12.75" defaultRowHeight="26.1" customHeight="1"/>
  <cols>
    <col min="1" max="1" width="3.125" style="88" customWidth="1"/>
    <col min="2" max="2" width="12.75" style="88" customWidth="1"/>
    <col min="3" max="4" width="12.75" style="395" customWidth="1"/>
    <col min="5" max="5" width="8.875" style="370" customWidth="1"/>
    <col min="6" max="6" width="8.5" style="370" bestFit="1" customWidth="1"/>
    <col min="7" max="8" width="12.75" style="395" customWidth="1"/>
    <col min="9" max="9" width="7.875" style="370" customWidth="1"/>
    <col min="10" max="10" width="7.75" style="370" customWidth="1"/>
    <col min="11" max="11" width="12.375" style="395" customWidth="1"/>
    <col min="12" max="12" width="12.75" style="395" customWidth="1"/>
    <col min="13" max="13" width="7.5" style="370" customWidth="1"/>
    <col min="14" max="14" width="7.25" style="370" customWidth="1"/>
    <col min="15" max="15" width="13.25" style="395" customWidth="1"/>
    <col min="16" max="16" width="13.5" style="395" customWidth="1"/>
    <col min="17" max="18" width="8.75" style="370" customWidth="1"/>
    <col min="19" max="16384" width="12.75" style="88"/>
  </cols>
  <sheetData>
    <row r="1" spans="1:19" ht="5.0999999999999996" customHeight="1">
      <c r="A1" s="689"/>
      <c r="B1" s="689"/>
      <c r="C1" s="689"/>
      <c r="D1" s="365"/>
      <c r="E1" s="366"/>
      <c r="F1" s="366"/>
      <c r="G1" s="365"/>
      <c r="H1" s="365"/>
      <c r="I1" s="367"/>
      <c r="J1" s="366"/>
      <c r="K1" s="365"/>
      <c r="L1" s="365"/>
      <c r="M1" s="366"/>
      <c r="N1" s="366"/>
      <c r="O1" s="365"/>
      <c r="P1" s="365"/>
      <c r="Q1" s="366"/>
      <c r="R1" s="21"/>
      <c r="S1" s="87"/>
    </row>
    <row r="2" spans="1:19" ht="15" customHeight="1">
      <c r="A2" s="690" t="s">
        <v>78</v>
      </c>
      <c r="B2" s="690"/>
      <c r="C2" s="690"/>
      <c r="D2" s="368"/>
      <c r="E2" s="369"/>
      <c r="F2" s="369"/>
      <c r="G2" s="368"/>
      <c r="H2" s="368"/>
      <c r="J2" s="369"/>
      <c r="K2" s="368"/>
      <c r="L2" s="368"/>
      <c r="M2" s="369"/>
      <c r="N2" s="369"/>
      <c r="O2" s="64"/>
      <c r="P2" s="64"/>
      <c r="Q2" s="65"/>
      <c r="R2" s="396" t="s">
        <v>2</v>
      </c>
      <c r="S2" s="87"/>
    </row>
    <row r="3" spans="1:19" ht="40.5" customHeight="1">
      <c r="A3" s="678" t="s">
        <v>79</v>
      </c>
      <c r="B3" s="678"/>
      <c r="C3" s="683" t="s">
        <v>80</v>
      </c>
      <c r="D3" s="683"/>
      <c r="E3" s="683"/>
      <c r="F3" s="683"/>
      <c r="G3" s="678" t="s">
        <v>409</v>
      </c>
      <c r="H3" s="678"/>
      <c r="I3" s="678"/>
      <c r="J3" s="678"/>
      <c r="K3" s="678" t="s">
        <v>40</v>
      </c>
      <c r="L3" s="678"/>
      <c r="M3" s="678"/>
      <c r="N3" s="678"/>
      <c r="O3" s="693" t="s">
        <v>81</v>
      </c>
      <c r="P3" s="693"/>
      <c r="Q3" s="693"/>
      <c r="R3" s="693"/>
      <c r="S3" s="364"/>
    </row>
    <row r="4" spans="1:19" s="87" customFormat="1" ht="30" customHeight="1">
      <c r="A4" s="678"/>
      <c r="B4" s="678"/>
      <c r="C4" s="685" t="s">
        <v>42</v>
      </c>
      <c r="D4" s="685" t="s">
        <v>43</v>
      </c>
      <c r="E4" s="16" t="s">
        <v>44</v>
      </c>
      <c r="F4" s="680" t="s">
        <v>45</v>
      </c>
      <c r="G4" s="685" t="s">
        <v>42</v>
      </c>
      <c r="H4" s="685" t="s">
        <v>43</v>
      </c>
      <c r="I4" s="16" t="s">
        <v>44</v>
      </c>
      <c r="J4" s="680" t="s">
        <v>45</v>
      </c>
      <c r="K4" s="685" t="s">
        <v>42</v>
      </c>
      <c r="L4" s="685" t="s">
        <v>43</v>
      </c>
      <c r="M4" s="16" t="s">
        <v>44</v>
      </c>
      <c r="N4" s="691" t="s">
        <v>45</v>
      </c>
      <c r="O4" s="679" t="s">
        <v>42</v>
      </c>
      <c r="P4" s="679" t="s">
        <v>43</v>
      </c>
      <c r="Q4" s="577" t="s">
        <v>44</v>
      </c>
      <c r="R4" s="694" t="s">
        <v>45</v>
      </c>
      <c r="S4" s="364"/>
    </row>
    <row r="5" spans="1:19" ht="30" customHeight="1">
      <c r="A5" s="678"/>
      <c r="B5" s="678"/>
      <c r="C5" s="685"/>
      <c r="D5" s="685"/>
      <c r="E5" s="18" t="s">
        <v>46</v>
      </c>
      <c r="F5" s="680"/>
      <c r="G5" s="685"/>
      <c r="H5" s="685"/>
      <c r="I5" s="18" t="s">
        <v>46</v>
      </c>
      <c r="J5" s="680"/>
      <c r="K5" s="685"/>
      <c r="L5" s="685"/>
      <c r="M5" s="18" t="s">
        <v>46</v>
      </c>
      <c r="N5" s="691"/>
      <c r="O5" s="679"/>
      <c r="P5" s="679"/>
      <c r="Q5" s="578" t="s">
        <v>46</v>
      </c>
      <c r="R5" s="694"/>
      <c r="S5" s="364"/>
    </row>
    <row r="6" spans="1:19" ht="9" customHeight="1">
      <c r="A6" s="371"/>
      <c r="B6" s="372"/>
      <c r="C6" s="373"/>
      <c r="D6" s="374"/>
      <c r="E6" s="375"/>
      <c r="F6" s="375"/>
      <c r="G6" s="374"/>
      <c r="H6" s="374"/>
      <c r="I6" s="375"/>
      <c r="J6" s="375"/>
      <c r="K6" s="374"/>
      <c r="L6" s="374"/>
      <c r="M6" s="375"/>
      <c r="N6" s="375"/>
      <c r="O6" s="579"/>
      <c r="P6" s="579"/>
      <c r="Q6" s="580"/>
      <c r="R6" s="581"/>
      <c r="S6" s="364"/>
    </row>
    <row r="7" spans="1:19" s="56" customFormat="1" ht="26.1" customHeight="1">
      <c r="A7" s="688" t="s">
        <v>47</v>
      </c>
      <c r="B7" s="688"/>
      <c r="C7" s="26">
        <f>SUM(C8:C21)</f>
        <v>36084482</v>
      </c>
      <c r="D7" s="26">
        <f>SUM(D8:D21)</f>
        <v>30866975</v>
      </c>
      <c r="E7" s="21">
        <v>99.78</v>
      </c>
      <c r="F7" s="21">
        <f>ROUND(D7/$D$7,5)*100</f>
        <v>100</v>
      </c>
      <c r="G7" s="26">
        <f>SUM(G8:G21)</f>
        <v>39016409</v>
      </c>
      <c r="H7" s="26">
        <f>SUM(H8:H21)</f>
        <v>36086112</v>
      </c>
      <c r="I7" s="21">
        <f>ROUND(H7/D7,5)*100</f>
        <v>116.90799999999999</v>
      </c>
      <c r="J7" s="21">
        <f t="shared" ref="J7:J21" si="0">ROUND(H7/$H$7,5)*100</f>
        <v>100</v>
      </c>
      <c r="K7" s="26">
        <f>SUM(K8:K21)</f>
        <v>38841066</v>
      </c>
      <c r="L7" s="26">
        <f>SUM(L8:L21)</f>
        <v>36883165</v>
      </c>
      <c r="M7" s="12">
        <f>ROUND(L7/H7,5)*100</f>
        <v>102.20899999999999</v>
      </c>
      <c r="N7" s="12">
        <f t="shared" ref="N7:N21" si="1">ROUND(L7/$L$7,5)*100</f>
        <v>100</v>
      </c>
      <c r="O7" s="582">
        <f>SUM(O8:O21)</f>
        <v>38711002</v>
      </c>
      <c r="P7" s="582">
        <f>SUM(P8:P21)</f>
        <v>35616894</v>
      </c>
      <c r="Q7" s="583">
        <f>ROUND(P7/L7,5)*100</f>
        <v>96.567000000000007</v>
      </c>
      <c r="R7" s="584">
        <f t="shared" ref="R7:R21" si="2">ROUND(P7/$P$7,5)*100</f>
        <v>100</v>
      </c>
      <c r="S7" s="377"/>
    </row>
    <row r="8" spans="1:19" ht="26.1" customHeight="1">
      <c r="A8" s="371"/>
      <c r="B8" s="378" t="s">
        <v>82</v>
      </c>
      <c r="C8" s="26">
        <v>312778</v>
      </c>
      <c r="D8" s="379">
        <v>309230</v>
      </c>
      <c r="E8" s="21">
        <v>98.71</v>
      </c>
      <c r="F8" s="21">
        <f>ROUND(D8/$D$7,5)*100</f>
        <v>1.002</v>
      </c>
      <c r="G8" s="26">
        <v>336023</v>
      </c>
      <c r="H8" s="379">
        <v>322454</v>
      </c>
      <c r="I8" s="21">
        <f>ROUND(H8/D8,5)*100</f>
        <v>104.276</v>
      </c>
      <c r="J8" s="21">
        <f>ROUND(H8/$H$7,5)*100</f>
        <v>0.89400000000000002</v>
      </c>
      <c r="K8" s="26">
        <v>319164</v>
      </c>
      <c r="L8" s="379">
        <v>313828</v>
      </c>
      <c r="M8" s="12">
        <f t="shared" ref="M8:M17" si="3">ROUND(L8/H8,5)*100</f>
        <v>97.324999999999989</v>
      </c>
      <c r="N8" s="12">
        <f t="shared" si="1"/>
        <v>0.85099999999999998</v>
      </c>
      <c r="O8" s="582">
        <v>431672</v>
      </c>
      <c r="P8" s="585">
        <v>424938</v>
      </c>
      <c r="Q8" s="583">
        <f t="shared" ref="Q8:Q29" si="4">ROUND(P8/L8,5)*100</f>
        <v>135.405</v>
      </c>
      <c r="R8" s="584">
        <f t="shared" si="2"/>
        <v>1.1930000000000001</v>
      </c>
      <c r="S8" s="364"/>
    </row>
    <row r="9" spans="1:19" ht="26.1" customHeight="1">
      <c r="A9" s="371"/>
      <c r="B9" s="378" t="s">
        <v>83</v>
      </c>
      <c r="C9" s="26">
        <v>5124886</v>
      </c>
      <c r="D9" s="379">
        <v>4961553</v>
      </c>
      <c r="E9" s="21">
        <v>119.33</v>
      </c>
      <c r="F9" s="21">
        <f t="shared" ref="F9:F21" si="5">ROUND(D9/$D$7,5)*100</f>
        <v>16.073999999999998</v>
      </c>
      <c r="G9" s="26">
        <v>4306379</v>
      </c>
      <c r="H9" s="379">
        <v>4190293</v>
      </c>
      <c r="I9" s="21">
        <f t="shared" ref="I9:I17" si="6">ROUND(H9/D9,5)*100</f>
        <v>84.454999999999998</v>
      </c>
      <c r="J9" s="21">
        <f t="shared" si="0"/>
        <v>11.612</v>
      </c>
      <c r="K9" s="26">
        <v>4903571</v>
      </c>
      <c r="L9" s="379">
        <v>4812391</v>
      </c>
      <c r="M9" s="12">
        <f t="shared" si="3"/>
        <v>114.846</v>
      </c>
      <c r="N9" s="12">
        <f t="shared" si="1"/>
        <v>13.048000000000002</v>
      </c>
      <c r="O9" s="582">
        <v>4447143</v>
      </c>
      <c r="P9" s="585">
        <v>4320166</v>
      </c>
      <c r="Q9" s="583">
        <f t="shared" si="4"/>
        <v>89.771999999999991</v>
      </c>
      <c r="R9" s="584">
        <f t="shared" si="2"/>
        <v>12.13</v>
      </c>
      <c r="S9" s="364"/>
    </row>
    <row r="10" spans="1:19" ht="26.1" customHeight="1">
      <c r="A10" s="371"/>
      <c r="B10" s="378" t="s">
        <v>84</v>
      </c>
      <c r="C10" s="26">
        <v>12489976</v>
      </c>
      <c r="D10" s="379">
        <v>12178193</v>
      </c>
      <c r="E10" s="21">
        <v>107.43</v>
      </c>
      <c r="F10" s="21">
        <f t="shared" si="5"/>
        <v>39.454000000000001</v>
      </c>
      <c r="G10" s="26">
        <v>14251915</v>
      </c>
      <c r="H10" s="379">
        <v>13814510</v>
      </c>
      <c r="I10" s="21">
        <f t="shared" si="6"/>
        <v>113.43600000000001</v>
      </c>
      <c r="J10" s="21">
        <f t="shared" si="0"/>
        <v>38.281999999999996</v>
      </c>
      <c r="K10" s="26">
        <v>16385706</v>
      </c>
      <c r="L10" s="379">
        <v>16164680</v>
      </c>
      <c r="M10" s="12">
        <f t="shared" si="3"/>
        <v>117.012</v>
      </c>
      <c r="N10" s="12">
        <f t="shared" si="1"/>
        <v>43.826999999999998</v>
      </c>
      <c r="O10" s="582">
        <v>17451872</v>
      </c>
      <c r="P10" s="585">
        <v>16851294</v>
      </c>
      <c r="Q10" s="583">
        <f t="shared" si="4"/>
        <v>104.248</v>
      </c>
      <c r="R10" s="584">
        <f t="shared" si="2"/>
        <v>47.313000000000002</v>
      </c>
      <c r="S10" s="364"/>
    </row>
    <row r="11" spans="1:19" ht="26.1" customHeight="1">
      <c r="A11" s="371"/>
      <c r="B11" s="378" t="s">
        <v>85</v>
      </c>
      <c r="C11" s="26">
        <v>1931024</v>
      </c>
      <c r="D11" s="379">
        <v>1868526</v>
      </c>
      <c r="E11" s="21">
        <v>87.77</v>
      </c>
      <c r="F11" s="21">
        <f t="shared" si="5"/>
        <v>6.0529999999999999</v>
      </c>
      <c r="G11" s="26">
        <v>2078405</v>
      </c>
      <c r="H11" s="379">
        <v>1977738</v>
      </c>
      <c r="I11" s="21">
        <f t="shared" si="6"/>
        <v>105.84499999999998</v>
      </c>
      <c r="J11" s="21">
        <f t="shared" si="0"/>
        <v>5.4809999999999999</v>
      </c>
      <c r="K11" s="26">
        <v>2165212</v>
      </c>
      <c r="L11" s="379">
        <v>2047054</v>
      </c>
      <c r="M11" s="12">
        <f t="shared" si="3"/>
        <v>103.505</v>
      </c>
      <c r="N11" s="12">
        <f t="shared" si="1"/>
        <v>5.55</v>
      </c>
      <c r="O11" s="582">
        <v>3367957</v>
      </c>
      <c r="P11" s="585">
        <v>2203464</v>
      </c>
      <c r="Q11" s="583">
        <f t="shared" si="4"/>
        <v>107.64100000000001</v>
      </c>
      <c r="R11" s="584">
        <f t="shared" si="2"/>
        <v>6.1870000000000003</v>
      </c>
      <c r="S11" s="364"/>
    </row>
    <row r="12" spans="1:19" ht="26.1" customHeight="1">
      <c r="A12" s="371"/>
      <c r="B12" s="378" t="s">
        <v>86</v>
      </c>
      <c r="C12" s="26">
        <v>61836</v>
      </c>
      <c r="D12" s="379">
        <v>59600</v>
      </c>
      <c r="E12" s="21">
        <v>145.19999999999999</v>
      </c>
      <c r="F12" s="21">
        <f t="shared" si="5"/>
        <v>0.193</v>
      </c>
      <c r="G12" s="26">
        <v>54833</v>
      </c>
      <c r="H12" s="379">
        <v>51285</v>
      </c>
      <c r="I12" s="21">
        <f t="shared" si="6"/>
        <v>86.048999999999992</v>
      </c>
      <c r="J12" s="21">
        <f t="shared" si="0"/>
        <v>0.14200000000000002</v>
      </c>
      <c r="K12" s="26">
        <v>35516</v>
      </c>
      <c r="L12" s="379">
        <v>33585</v>
      </c>
      <c r="M12" s="12">
        <f t="shared" si="3"/>
        <v>65.486999999999995</v>
      </c>
      <c r="N12" s="12">
        <f t="shared" si="1"/>
        <v>9.0999999999999998E-2</v>
      </c>
      <c r="O12" s="582">
        <v>39764</v>
      </c>
      <c r="P12" s="585">
        <v>38542</v>
      </c>
      <c r="Q12" s="583">
        <f t="shared" si="4"/>
        <v>114.75999999999999</v>
      </c>
      <c r="R12" s="584">
        <f t="shared" si="2"/>
        <v>0.108</v>
      </c>
      <c r="S12" s="364"/>
    </row>
    <row r="13" spans="1:19" ht="26.1" customHeight="1">
      <c r="A13" s="371"/>
      <c r="B13" s="378" t="s">
        <v>87</v>
      </c>
      <c r="C13" s="26">
        <v>53398</v>
      </c>
      <c r="D13" s="379">
        <v>51961</v>
      </c>
      <c r="E13" s="21">
        <v>102.12</v>
      </c>
      <c r="F13" s="21">
        <f t="shared" si="5"/>
        <v>0.16800000000000001</v>
      </c>
      <c r="G13" s="26">
        <v>168006</v>
      </c>
      <c r="H13" s="379">
        <v>119626</v>
      </c>
      <c r="I13" s="21">
        <f t="shared" si="6"/>
        <v>230.22300000000001</v>
      </c>
      <c r="J13" s="21">
        <f t="shared" si="0"/>
        <v>0.33200000000000002</v>
      </c>
      <c r="K13" s="26">
        <v>143593</v>
      </c>
      <c r="L13" s="379">
        <v>127097</v>
      </c>
      <c r="M13" s="12">
        <f t="shared" si="3"/>
        <v>106.24499999999999</v>
      </c>
      <c r="N13" s="12">
        <f t="shared" si="1"/>
        <v>0.34499999999999997</v>
      </c>
      <c r="O13" s="582">
        <v>107796</v>
      </c>
      <c r="P13" s="585">
        <v>100327</v>
      </c>
      <c r="Q13" s="583">
        <f t="shared" si="4"/>
        <v>78.936999999999998</v>
      </c>
      <c r="R13" s="584">
        <f t="shared" si="2"/>
        <v>0.28200000000000003</v>
      </c>
      <c r="S13" s="364"/>
    </row>
    <row r="14" spans="1:19" ht="26.1" customHeight="1">
      <c r="A14" s="371"/>
      <c r="B14" s="378" t="s">
        <v>88</v>
      </c>
      <c r="C14" s="26">
        <v>1930804</v>
      </c>
      <c r="D14" s="379">
        <v>179938</v>
      </c>
      <c r="E14" s="21">
        <v>96.13</v>
      </c>
      <c r="F14" s="21">
        <f t="shared" si="5"/>
        <v>0.58299999999999996</v>
      </c>
      <c r="G14" s="26">
        <v>2060712</v>
      </c>
      <c r="H14" s="379">
        <v>1901641</v>
      </c>
      <c r="I14" s="380">
        <f t="shared" si="6"/>
        <v>1056.8310000000001</v>
      </c>
      <c r="J14" s="21">
        <f t="shared" si="0"/>
        <v>5.27</v>
      </c>
      <c r="K14" s="26">
        <v>370791</v>
      </c>
      <c r="L14" s="379">
        <v>359970</v>
      </c>
      <c r="M14" s="12">
        <f t="shared" si="3"/>
        <v>18.929000000000002</v>
      </c>
      <c r="N14" s="12">
        <f t="shared" si="1"/>
        <v>0.97599999999999998</v>
      </c>
      <c r="O14" s="582">
        <v>261940</v>
      </c>
      <c r="P14" s="585">
        <v>249501</v>
      </c>
      <c r="Q14" s="583">
        <f t="shared" si="4"/>
        <v>69.311999999999998</v>
      </c>
      <c r="R14" s="584">
        <f t="shared" si="2"/>
        <v>0.70099999999999996</v>
      </c>
      <c r="S14" s="364"/>
    </row>
    <row r="15" spans="1:19" ht="26.1" customHeight="1">
      <c r="A15" s="371"/>
      <c r="B15" s="378" t="s">
        <v>89</v>
      </c>
      <c r="C15" s="26">
        <v>3622647</v>
      </c>
      <c r="D15" s="379">
        <v>2735494</v>
      </c>
      <c r="E15" s="21">
        <v>90.41</v>
      </c>
      <c r="F15" s="21">
        <f t="shared" si="5"/>
        <v>8.8620000000000001</v>
      </c>
      <c r="G15" s="26">
        <v>4076191</v>
      </c>
      <c r="H15" s="379">
        <v>3731501</v>
      </c>
      <c r="I15" s="21">
        <f t="shared" si="6"/>
        <v>136.41</v>
      </c>
      <c r="J15" s="21">
        <f t="shared" si="0"/>
        <v>10.341000000000001</v>
      </c>
      <c r="K15" s="26">
        <v>3715214</v>
      </c>
      <c r="L15" s="379">
        <v>3288595</v>
      </c>
      <c r="M15" s="12">
        <f t="shared" si="3"/>
        <v>88.131</v>
      </c>
      <c r="N15" s="12">
        <f t="shared" si="1"/>
        <v>8.9160000000000004</v>
      </c>
      <c r="O15" s="582">
        <v>3589726</v>
      </c>
      <c r="P15" s="585">
        <v>3136958</v>
      </c>
      <c r="Q15" s="583">
        <f t="shared" si="4"/>
        <v>95.388999999999996</v>
      </c>
      <c r="R15" s="584">
        <f t="shared" si="2"/>
        <v>8.8079999999999998</v>
      </c>
      <c r="S15" s="364"/>
    </row>
    <row r="16" spans="1:19" ht="26.1" customHeight="1">
      <c r="A16" s="371"/>
      <c r="B16" s="378" t="s">
        <v>90</v>
      </c>
      <c r="C16" s="26">
        <v>927898</v>
      </c>
      <c r="D16" s="379">
        <v>786415</v>
      </c>
      <c r="E16" s="21">
        <v>98.83</v>
      </c>
      <c r="F16" s="21">
        <f t="shared" si="5"/>
        <v>2.548</v>
      </c>
      <c r="G16" s="26">
        <v>984129</v>
      </c>
      <c r="H16" s="379">
        <v>886289</v>
      </c>
      <c r="I16" s="21">
        <f t="shared" si="6"/>
        <v>112.7</v>
      </c>
      <c r="J16" s="21">
        <f t="shared" si="0"/>
        <v>2.456</v>
      </c>
      <c r="K16" s="26">
        <v>878614</v>
      </c>
      <c r="L16" s="379">
        <v>867033</v>
      </c>
      <c r="M16" s="12">
        <f t="shared" si="3"/>
        <v>97.826999999999998</v>
      </c>
      <c r="N16" s="12">
        <f t="shared" si="1"/>
        <v>2.351</v>
      </c>
      <c r="O16" s="582">
        <v>1020841</v>
      </c>
      <c r="P16" s="585">
        <v>761866</v>
      </c>
      <c r="Q16" s="583">
        <f t="shared" si="4"/>
        <v>87.87</v>
      </c>
      <c r="R16" s="584">
        <f t="shared" si="2"/>
        <v>2.1389999999999998</v>
      </c>
      <c r="S16" s="364"/>
    </row>
    <row r="17" spans="1:19" ht="26.1" customHeight="1">
      <c r="A17" s="371"/>
      <c r="B17" s="378" t="s">
        <v>91</v>
      </c>
      <c r="C17" s="26">
        <v>6260075</v>
      </c>
      <c r="D17" s="379">
        <v>4397641</v>
      </c>
      <c r="E17" s="21">
        <v>80.819999999999993</v>
      </c>
      <c r="F17" s="21">
        <f t="shared" si="5"/>
        <v>14.247000000000002</v>
      </c>
      <c r="G17" s="26">
        <v>7219851</v>
      </c>
      <c r="H17" s="379">
        <v>5644755</v>
      </c>
      <c r="I17" s="21">
        <f t="shared" si="6"/>
        <v>128.35900000000001</v>
      </c>
      <c r="J17" s="21">
        <f t="shared" si="0"/>
        <v>15.641999999999999</v>
      </c>
      <c r="K17" s="26">
        <v>6469920</v>
      </c>
      <c r="L17" s="379">
        <v>5431601</v>
      </c>
      <c r="M17" s="12">
        <f t="shared" si="3"/>
        <v>96.224000000000004</v>
      </c>
      <c r="N17" s="12">
        <f t="shared" si="1"/>
        <v>14.727</v>
      </c>
      <c r="O17" s="582">
        <v>4411866</v>
      </c>
      <c r="P17" s="585">
        <v>4043455</v>
      </c>
      <c r="Q17" s="583">
        <f t="shared" si="4"/>
        <v>74.442999999999998</v>
      </c>
      <c r="R17" s="584">
        <f t="shared" si="2"/>
        <v>11.353</v>
      </c>
      <c r="S17" s="364"/>
    </row>
    <row r="18" spans="1:19" ht="26.1" customHeight="1">
      <c r="A18" s="371"/>
      <c r="B18" s="378" t="s">
        <v>92</v>
      </c>
      <c r="C18" s="26">
        <v>3</v>
      </c>
      <c r="D18" s="381">
        <v>0</v>
      </c>
      <c r="E18" s="338">
        <v>0</v>
      </c>
      <c r="F18" s="338">
        <f t="shared" si="5"/>
        <v>0</v>
      </c>
      <c r="G18" s="26">
        <v>3</v>
      </c>
      <c r="H18" s="381">
        <v>0</v>
      </c>
      <c r="I18" s="338">
        <v>0</v>
      </c>
      <c r="J18" s="338">
        <f t="shared" si="0"/>
        <v>0</v>
      </c>
      <c r="K18" s="26">
        <v>3</v>
      </c>
      <c r="L18" s="381">
        <v>0</v>
      </c>
      <c r="M18" s="58">
        <v>0</v>
      </c>
      <c r="N18" s="58">
        <f t="shared" si="1"/>
        <v>0</v>
      </c>
      <c r="O18" s="582">
        <v>3</v>
      </c>
      <c r="P18" s="586">
        <v>0</v>
      </c>
      <c r="Q18" s="587">
        <v>0</v>
      </c>
      <c r="R18" s="588">
        <f t="shared" si="2"/>
        <v>0</v>
      </c>
      <c r="S18" s="364"/>
    </row>
    <row r="19" spans="1:19" ht="26.1" customHeight="1">
      <c r="A19" s="371"/>
      <c r="B19" s="378" t="s">
        <v>24</v>
      </c>
      <c r="C19" s="26">
        <v>3341258</v>
      </c>
      <c r="D19" s="379">
        <v>3338424</v>
      </c>
      <c r="E19" s="21">
        <v>97.43</v>
      </c>
      <c r="F19" s="21">
        <f t="shared" si="5"/>
        <v>10.816000000000001</v>
      </c>
      <c r="G19" s="26">
        <v>3447811</v>
      </c>
      <c r="H19" s="379">
        <v>3446020</v>
      </c>
      <c r="I19" s="21">
        <f>ROUND(H19/D19,5)*100</f>
        <v>103.223</v>
      </c>
      <c r="J19" s="21">
        <f t="shared" si="0"/>
        <v>9.5490000000000013</v>
      </c>
      <c r="K19" s="26">
        <v>3439213</v>
      </c>
      <c r="L19" s="379">
        <v>3437331</v>
      </c>
      <c r="M19" s="12">
        <f>ROUND(L19/H19,5)*100</f>
        <v>99.748000000000005</v>
      </c>
      <c r="N19" s="12">
        <f t="shared" si="1"/>
        <v>9.32</v>
      </c>
      <c r="O19" s="582">
        <v>3487363</v>
      </c>
      <c r="P19" s="585">
        <v>3486383</v>
      </c>
      <c r="Q19" s="583">
        <f t="shared" si="4"/>
        <v>101.42700000000001</v>
      </c>
      <c r="R19" s="584">
        <f t="shared" si="2"/>
        <v>9.7889999999999997</v>
      </c>
      <c r="S19" s="364"/>
    </row>
    <row r="20" spans="1:19" ht="26.1" customHeight="1">
      <c r="A20" s="371"/>
      <c r="B20" s="378" t="s">
        <v>93</v>
      </c>
      <c r="C20" s="26">
        <v>1</v>
      </c>
      <c r="D20" s="381">
        <v>0</v>
      </c>
      <c r="E20" s="338">
        <v>0</v>
      </c>
      <c r="F20" s="338">
        <f t="shared" si="5"/>
        <v>0</v>
      </c>
      <c r="G20" s="26">
        <v>1</v>
      </c>
      <c r="H20" s="381">
        <v>0</v>
      </c>
      <c r="I20" s="338">
        <v>0</v>
      </c>
      <c r="J20" s="338">
        <f t="shared" si="0"/>
        <v>0</v>
      </c>
      <c r="K20" s="26">
        <v>1</v>
      </c>
      <c r="L20" s="381">
        <v>0</v>
      </c>
      <c r="M20" s="58">
        <v>0</v>
      </c>
      <c r="N20" s="58">
        <f t="shared" si="1"/>
        <v>0</v>
      </c>
      <c r="O20" s="582">
        <v>1</v>
      </c>
      <c r="P20" s="586">
        <v>0</v>
      </c>
      <c r="Q20" s="587">
        <v>0</v>
      </c>
      <c r="R20" s="588">
        <f t="shared" si="2"/>
        <v>0</v>
      </c>
      <c r="S20" s="364"/>
    </row>
    <row r="21" spans="1:19" ht="26.1" customHeight="1">
      <c r="A21" s="371"/>
      <c r="B21" s="378" t="s">
        <v>94</v>
      </c>
      <c r="C21" s="26">
        <v>27898</v>
      </c>
      <c r="D21" s="381">
        <v>0</v>
      </c>
      <c r="E21" s="338">
        <v>0</v>
      </c>
      <c r="F21" s="338">
        <f t="shared" si="5"/>
        <v>0</v>
      </c>
      <c r="G21" s="26">
        <v>32150</v>
      </c>
      <c r="H21" s="381">
        <v>0</v>
      </c>
      <c r="I21" s="338">
        <v>0</v>
      </c>
      <c r="J21" s="338">
        <f t="shared" si="0"/>
        <v>0</v>
      </c>
      <c r="K21" s="26">
        <v>14548</v>
      </c>
      <c r="L21" s="381">
        <v>0</v>
      </c>
      <c r="M21" s="58">
        <v>0</v>
      </c>
      <c r="N21" s="58">
        <f t="shared" si="1"/>
        <v>0</v>
      </c>
      <c r="O21" s="582">
        <v>93058</v>
      </c>
      <c r="P21" s="586">
        <v>0</v>
      </c>
      <c r="Q21" s="587">
        <v>0</v>
      </c>
      <c r="R21" s="588">
        <f t="shared" si="2"/>
        <v>0</v>
      </c>
      <c r="S21" s="364"/>
    </row>
    <row r="22" spans="1:19" ht="26.1" customHeight="1">
      <c r="A22" s="371"/>
      <c r="B22" s="382"/>
      <c r="C22" s="26"/>
      <c r="D22" s="379"/>
      <c r="E22" s="21"/>
      <c r="F22" s="21"/>
      <c r="G22" s="26"/>
      <c r="H22" s="379"/>
      <c r="I22" s="21"/>
      <c r="J22" s="21"/>
      <c r="K22" s="26"/>
      <c r="L22" s="379"/>
      <c r="M22" s="12"/>
      <c r="N22" s="12"/>
      <c r="O22" s="582"/>
      <c r="P22" s="585"/>
      <c r="Q22" s="583"/>
      <c r="R22" s="584"/>
      <c r="S22" s="364"/>
    </row>
    <row r="23" spans="1:19" s="56" customFormat="1" ht="26.1" customHeight="1">
      <c r="A23" s="688" t="s">
        <v>68</v>
      </c>
      <c r="B23" s="688"/>
      <c r="C23" s="26">
        <f>SUM(C24:C29)</f>
        <v>22593578</v>
      </c>
      <c r="D23" s="26">
        <f>SUM(D24:D29)</f>
        <v>21128985</v>
      </c>
      <c r="E23" s="21">
        <v>79.44</v>
      </c>
      <c r="F23" s="21">
        <f t="shared" ref="F23:F29" si="7">ROUND(D23/$D$23,5)*100</f>
        <v>100</v>
      </c>
      <c r="G23" s="26">
        <f>SUM(G24:G29)</f>
        <v>22955039</v>
      </c>
      <c r="H23" s="26">
        <f>SUM(H24:H29)</f>
        <v>21669796</v>
      </c>
      <c r="I23" s="21">
        <f t="shared" ref="I23:I28" si="8">ROUND(H23/D23,5)*100</f>
        <v>102.56</v>
      </c>
      <c r="J23" s="21">
        <f t="shared" ref="J23:J29" si="9">ROUND(H23/$H$23,4)*100</f>
        <v>100</v>
      </c>
      <c r="K23" s="26">
        <f>SUM(K24:K29)</f>
        <v>23145362</v>
      </c>
      <c r="L23" s="379">
        <f>SUM(L24:L29)</f>
        <v>21956238</v>
      </c>
      <c r="M23" s="12">
        <f t="shared" ref="M23:M29" si="10">ROUND(L23/H23,5)*100</f>
        <v>101.322</v>
      </c>
      <c r="N23" s="12">
        <f t="shared" ref="N23:N29" si="11">ROUND(L23/$L$23,5)*100</f>
        <v>100</v>
      </c>
      <c r="O23" s="582">
        <f>SUM(O24:O29)</f>
        <v>24224235</v>
      </c>
      <c r="P23" s="585">
        <f>SUM(P24:P29)</f>
        <v>22476374</v>
      </c>
      <c r="Q23" s="583">
        <f t="shared" si="4"/>
        <v>102.369</v>
      </c>
      <c r="R23" s="584">
        <f t="shared" ref="R23:R29" si="12">ROUND(P23/$P$23,5)*100</f>
        <v>100</v>
      </c>
      <c r="S23" s="377"/>
    </row>
    <row r="24" spans="1:19" ht="26.1" customHeight="1">
      <c r="A24" s="383"/>
      <c r="B24" s="61" t="s">
        <v>95</v>
      </c>
      <c r="C24" s="26">
        <v>12480936</v>
      </c>
      <c r="D24" s="379">
        <v>12010745</v>
      </c>
      <c r="E24" s="21">
        <v>94.49</v>
      </c>
      <c r="F24" s="384">
        <f t="shared" si="7"/>
        <v>56.844999999999999</v>
      </c>
      <c r="G24" s="26">
        <v>13143965</v>
      </c>
      <c r="H24" s="379">
        <v>12515007</v>
      </c>
      <c r="I24" s="21">
        <f t="shared" si="8"/>
        <v>104.19799999999999</v>
      </c>
      <c r="J24" s="21">
        <f t="shared" si="9"/>
        <v>57.75</v>
      </c>
      <c r="K24" s="26">
        <v>13215907</v>
      </c>
      <c r="L24" s="379">
        <v>12811501</v>
      </c>
      <c r="M24" s="12">
        <f t="shared" si="10"/>
        <v>102.369</v>
      </c>
      <c r="N24" s="12">
        <f t="shared" si="11"/>
        <v>58.35</v>
      </c>
      <c r="O24" s="582">
        <v>13622123</v>
      </c>
      <c r="P24" s="585">
        <v>12865156</v>
      </c>
      <c r="Q24" s="583">
        <f>ROUND(P24/L24,5)*100</f>
        <v>100.419</v>
      </c>
      <c r="R24" s="584">
        <f t="shared" si="12"/>
        <v>57.238999999999997</v>
      </c>
      <c r="S24" s="364"/>
    </row>
    <row r="25" spans="1:19" ht="26.1" customHeight="1">
      <c r="A25" s="383"/>
      <c r="B25" s="61" t="s">
        <v>96</v>
      </c>
      <c r="C25" s="26">
        <v>2312986</v>
      </c>
      <c r="D25" s="379">
        <v>1749518</v>
      </c>
      <c r="E25" s="21">
        <v>113.17</v>
      </c>
      <c r="F25" s="21">
        <f t="shared" si="7"/>
        <v>8.2799999999999994</v>
      </c>
      <c r="G25" s="26">
        <v>2549159</v>
      </c>
      <c r="H25" s="379">
        <v>2127240</v>
      </c>
      <c r="I25" s="21">
        <f t="shared" si="8"/>
        <v>121.59</v>
      </c>
      <c r="J25" s="21">
        <f t="shared" si="9"/>
        <v>9.82</v>
      </c>
      <c r="K25" s="26">
        <v>2439124</v>
      </c>
      <c r="L25" s="379">
        <v>1991919</v>
      </c>
      <c r="M25" s="12">
        <f t="shared" si="10"/>
        <v>93.638999999999996</v>
      </c>
      <c r="N25" s="12">
        <f t="shared" si="11"/>
        <v>9.0719999999999992</v>
      </c>
      <c r="O25" s="582">
        <v>2442946</v>
      </c>
      <c r="P25" s="585">
        <v>2018881</v>
      </c>
      <c r="Q25" s="583">
        <f t="shared" si="4"/>
        <v>101.35400000000001</v>
      </c>
      <c r="R25" s="584">
        <f t="shared" si="12"/>
        <v>8.9819999999999993</v>
      </c>
      <c r="S25" s="364"/>
    </row>
    <row r="26" spans="1:19" ht="26.1" customHeight="1">
      <c r="A26" s="383"/>
      <c r="B26" s="378" t="s">
        <v>71</v>
      </c>
      <c r="C26" s="26">
        <v>904103</v>
      </c>
      <c r="D26" s="379">
        <v>737303</v>
      </c>
      <c r="E26" s="21">
        <v>12.21</v>
      </c>
      <c r="F26" s="21">
        <f t="shared" si="7"/>
        <v>3.49</v>
      </c>
      <c r="G26" s="26">
        <v>81485</v>
      </c>
      <c r="H26" s="379">
        <v>53867</v>
      </c>
      <c r="I26" s="21">
        <f t="shared" si="8"/>
        <v>7.306</v>
      </c>
      <c r="J26" s="21">
        <f t="shared" si="9"/>
        <v>0.25</v>
      </c>
      <c r="K26" s="26">
        <v>44281</v>
      </c>
      <c r="L26" s="379">
        <v>29925</v>
      </c>
      <c r="M26" s="12">
        <f t="shared" si="10"/>
        <v>55.552999999999997</v>
      </c>
      <c r="N26" s="12">
        <f t="shared" si="11"/>
        <v>0.13600000000000001</v>
      </c>
      <c r="O26" s="587">
        <v>0</v>
      </c>
      <c r="P26" s="586">
        <v>0</v>
      </c>
      <c r="Q26" s="587">
        <f t="shared" si="4"/>
        <v>0</v>
      </c>
      <c r="R26" s="588">
        <f t="shared" si="12"/>
        <v>0</v>
      </c>
      <c r="S26" s="364"/>
    </row>
    <row r="27" spans="1:19" ht="26.1" customHeight="1">
      <c r="A27" s="383"/>
      <c r="B27" s="61" t="s">
        <v>72</v>
      </c>
      <c r="C27" s="26">
        <v>1927274</v>
      </c>
      <c r="D27" s="379">
        <v>1884896</v>
      </c>
      <c r="E27" s="21">
        <v>76.28</v>
      </c>
      <c r="F27" s="21">
        <f t="shared" si="7"/>
        <v>8.9209999999999994</v>
      </c>
      <c r="G27" s="26">
        <v>2035900</v>
      </c>
      <c r="H27" s="379">
        <v>1885809</v>
      </c>
      <c r="I27" s="21">
        <f t="shared" si="8"/>
        <v>100.048</v>
      </c>
      <c r="J27" s="21">
        <f t="shared" si="9"/>
        <v>8.6999999999999993</v>
      </c>
      <c r="K27" s="26">
        <v>1947749</v>
      </c>
      <c r="L27" s="379">
        <v>1845575</v>
      </c>
      <c r="M27" s="12">
        <f t="shared" si="10"/>
        <v>97.866</v>
      </c>
      <c r="N27" s="12">
        <f t="shared" si="11"/>
        <v>8.4059999999999988</v>
      </c>
      <c r="O27" s="582">
        <v>2376149</v>
      </c>
      <c r="P27" s="585">
        <v>1957572</v>
      </c>
      <c r="Q27" s="583">
        <f t="shared" si="4"/>
        <v>106.06800000000001</v>
      </c>
      <c r="R27" s="584">
        <f t="shared" si="12"/>
        <v>8.7089999999999996</v>
      </c>
      <c r="S27" s="364"/>
    </row>
    <row r="28" spans="1:19" ht="26.1" customHeight="1">
      <c r="A28" s="383"/>
      <c r="B28" s="378" t="s">
        <v>73</v>
      </c>
      <c r="C28" s="26">
        <v>4316098</v>
      </c>
      <c r="D28" s="379">
        <v>4204898</v>
      </c>
      <c r="E28" s="21">
        <v>109.78</v>
      </c>
      <c r="F28" s="21">
        <f t="shared" si="7"/>
        <v>19.901</v>
      </c>
      <c r="G28" s="26">
        <v>4506121</v>
      </c>
      <c r="H28" s="379">
        <v>4480922</v>
      </c>
      <c r="I28" s="21">
        <f t="shared" si="8"/>
        <v>106.56399999999999</v>
      </c>
      <c r="J28" s="21">
        <f t="shared" si="9"/>
        <v>20.68</v>
      </c>
      <c r="K28" s="26">
        <v>4846741</v>
      </c>
      <c r="L28" s="379">
        <v>4635938</v>
      </c>
      <c r="M28" s="12">
        <f t="shared" si="10"/>
        <v>103.45899999999999</v>
      </c>
      <c r="N28" s="12">
        <f t="shared" si="11"/>
        <v>21.114000000000001</v>
      </c>
      <c r="O28" s="582">
        <v>5089136</v>
      </c>
      <c r="P28" s="585">
        <v>4957418</v>
      </c>
      <c r="Q28" s="583">
        <f t="shared" si="4"/>
        <v>106.935</v>
      </c>
      <c r="R28" s="584">
        <f t="shared" si="12"/>
        <v>22.056000000000001</v>
      </c>
      <c r="S28" s="364"/>
    </row>
    <row r="29" spans="1:19" ht="26.1" customHeight="1">
      <c r="A29" s="385"/>
      <c r="B29" s="61" t="s">
        <v>74</v>
      </c>
      <c r="C29" s="26">
        <v>652181</v>
      </c>
      <c r="D29" s="379">
        <v>541625</v>
      </c>
      <c r="E29" s="21" t="s">
        <v>75</v>
      </c>
      <c r="F29" s="386">
        <f t="shared" si="7"/>
        <v>2.5630000000000002</v>
      </c>
      <c r="G29" s="26">
        <v>638409</v>
      </c>
      <c r="H29" s="379">
        <v>606951</v>
      </c>
      <c r="I29" s="21">
        <v>112.06</v>
      </c>
      <c r="J29" s="21">
        <f t="shared" si="9"/>
        <v>2.8000000000000003</v>
      </c>
      <c r="K29" s="26">
        <v>651560</v>
      </c>
      <c r="L29" s="379">
        <v>641380</v>
      </c>
      <c r="M29" s="12">
        <f t="shared" si="10"/>
        <v>105.67200000000001</v>
      </c>
      <c r="N29" s="12">
        <f t="shared" si="11"/>
        <v>2.9209999999999998</v>
      </c>
      <c r="O29" s="582">
        <v>693881</v>
      </c>
      <c r="P29" s="585">
        <v>677347</v>
      </c>
      <c r="Q29" s="583">
        <f t="shared" si="4"/>
        <v>105.60799999999999</v>
      </c>
      <c r="R29" s="584">
        <f t="shared" si="12"/>
        <v>3.0140000000000002</v>
      </c>
      <c r="S29" s="364"/>
    </row>
    <row r="30" spans="1:19" ht="9" customHeight="1">
      <c r="A30" s="387"/>
      <c r="B30" s="388"/>
      <c r="C30" s="389"/>
      <c r="D30" s="31"/>
      <c r="E30" s="32"/>
      <c r="F30" s="32"/>
      <c r="G30" s="31"/>
      <c r="H30" s="390"/>
      <c r="I30" s="32"/>
      <c r="J30" s="32"/>
      <c r="K30" s="390"/>
      <c r="L30" s="390"/>
      <c r="M30" s="391"/>
      <c r="N30" s="391"/>
      <c r="O30" s="392"/>
      <c r="P30" s="392"/>
      <c r="Q30" s="393"/>
      <c r="R30" s="394"/>
      <c r="S30" s="364"/>
    </row>
    <row r="31" spans="1:19" ht="15" customHeight="1">
      <c r="A31" s="676" t="s">
        <v>398</v>
      </c>
      <c r="B31" s="676"/>
      <c r="C31" s="676"/>
      <c r="D31" s="676"/>
      <c r="E31" s="676"/>
      <c r="F31" s="676"/>
      <c r="G31" s="676"/>
      <c r="H31" s="676"/>
      <c r="I31" s="676"/>
      <c r="J31" s="676"/>
      <c r="K31" s="676"/>
      <c r="L31" s="676"/>
      <c r="M31" s="676"/>
      <c r="N31" s="676"/>
      <c r="O31" s="676"/>
      <c r="P31" s="676"/>
      <c r="R31" s="21" t="s">
        <v>34</v>
      </c>
      <c r="S31" s="87"/>
    </row>
  </sheetData>
  <sheetProtection selectLockedCells="1" selectUnlockedCells="1"/>
  <mergeCells count="22">
    <mergeCell ref="A23:B23"/>
    <mergeCell ref="A31:P31"/>
    <mergeCell ref="L4:L5"/>
    <mergeCell ref="N4:N5"/>
    <mergeCell ref="O4:O5"/>
    <mergeCell ref="P4:P5"/>
    <mergeCell ref="A3:B5"/>
    <mergeCell ref="C4:C5"/>
    <mergeCell ref="G4:G5"/>
    <mergeCell ref="G3:J3"/>
    <mergeCell ref="O3:R3"/>
    <mergeCell ref="J4:J5"/>
    <mergeCell ref="K4:K5"/>
    <mergeCell ref="R4:R5"/>
    <mergeCell ref="K3:N3"/>
    <mergeCell ref="A7:B7"/>
    <mergeCell ref="H4:H5"/>
    <mergeCell ref="A1:C1"/>
    <mergeCell ref="A2:C2"/>
    <mergeCell ref="C3:F3"/>
    <mergeCell ref="D4:D5"/>
    <mergeCell ref="F4:F5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verticalDpi="300" r:id="rId1"/>
  <headerFooter alignWithMargins="0">
    <oddHeader>&amp;R財　政</oddHeader>
    <oddFooter>&amp;C&amp;"ＭＳ 明朝,標準"－&amp;P－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1"/>
  <sheetViews>
    <sheetView view="pageBreakPreview" topLeftCell="A37" zoomScaleNormal="90" zoomScaleSheetLayoutView="100" workbookViewId="0">
      <selection activeCell="L9" sqref="L9"/>
    </sheetView>
  </sheetViews>
  <sheetFormatPr defaultRowHeight="17.100000000000001" customHeight="1"/>
  <cols>
    <col min="1" max="2" width="1.625" style="50" customWidth="1"/>
    <col min="3" max="3" width="13.125" style="50" customWidth="1"/>
    <col min="4" max="4" width="0.875" style="50" customWidth="1"/>
    <col min="5" max="7" width="13.125" style="50" customWidth="1"/>
    <col min="8" max="8" width="7" style="50" customWidth="1"/>
    <col min="9" max="9" width="9.625" style="50" customWidth="1"/>
    <col min="10" max="10" width="11" style="50" customWidth="1"/>
    <col min="11" max="11" width="7.375" style="50" customWidth="1"/>
    <col min="12" max="16384" width="9" style="50"/>
  </cols>
  <sheetData>
    <row r="1" spans="1:13" ht="5.0999999999999996" customHeight="1">
      <c r="A1" s="101"/>
      <c r="D1" s="101"/>
      <c r="E1" s="6"/>
      <c r="F1" s="6"/>
      <c r="G1" s="6"/>
      <c r="H1" s="6"/>
      <c r="I1" s="6"/>
      <c r="J1" s="6"/>
      <c r="K1" s="80"/>
      <c r="L1" s="6"/>
      <c r="M1" s="6"/>
    </row>
    <row r="2" spans="1:13" ht="15" customHeight="1">
      <c r="A2" s="696" t="s">
        <v>97</v>
      </c>
      <c r="B2" s="696"/>
      <c r="C2" s="696"/>
      <c r="D2" s="696"/>
      <c r="E2" s="696"/>
      <c r="F2" s="6"/>
      <c r="G2" s="6"/>
      <c r="H2" s="6"/>
      <c r="I2" s="6"/>
      <c r="J2" s="6"/>
      <c r="K2" s="80" t="s">
        <v>2</v>
      </c>
      <c r="L2" s="6"/>
      <c r="M2" s="6"/>
    </row>
    <row r="3" spans="1:13" ht="28.5" customHeight="1">
      <c r="A3" s="294"/>
      <c r="B3" s="697" t="s">
        <v>98</v>
      </c>
      <c r="C3" s="697"/>
      <c r="D3" s="103"/>
      <c r="E3" s="81" t="s">
        <v>42</v>
      </c>
      <c r="F3" s="13" t="s">
        <v>99</v>
      </c>
      <c r="G3" s="287" t="s">
        <v>100</v>
      </c>
      <c r="H3" s="295" t="s">
        <v>101</v>
      </c>
      <c r="I3" s="296" t="s">
        <v>102</v>
      </c>
      <c r="J3" s="81" t="s">
        <v>103</v>
      </c>
      <c r="K3" s="13" t="s">
        <v>104</v>
      </c>
      <c r="L3" s="14"/>
    </row>
    <row r="4" spans="1:13" ht="8.1" customHeight="1">
      <c r="A4" s="51"/>
      <c r="B4" s="109"/>
      <c r="C4" s="52"/>
      <c r="D4" s="52"/>
      <c r="E4" s="128"/>
      <c r="F4" s="139"/>
      <c r="G4" s="139"/>
      <c r="H4" s="139"/>
      <c r="I4" s="139"/>
      <c r="J4" s="139"/>
      <c r="K4" s="66"/>
      <c r="L4" s="14"/>
    </row>
    <row r="5" spans="1:13" ht="20.100000000000001" customHeight="1">
      <c r="A5" s="687" t="s">
        <v>105</v>
      </c>
      <c r="B5" s="687"/>
      <c r="C5" s="687"/>
      <c r="D5" s="687"/>
      <c r="E5" s="297">
        <f t="shared" ref="E5:J5" si="0">SUM(E7,E30)</f>
        <v>13410248</v>
      </c>
      <c r="F5" s="298">
        <f t="shared" si="0"/>
        <v>14221016</v>
      </c>
      <c r="G5" s="298">
        <f t="shared" si="0"/>
        <v>13646826</v>
      </c>
      <c r="H5" s="298">
        <f t="shared" si="0"/>
        <v>116</v>
      </c>
      <c r="I5" s="298">
        <f t="shared" si="0"/>
        <v>26676</v>
      </c>
      <c r="J5" s="593">
        <f t="shared" si="0"/>
        <v>547630</v>
      </c>
      <c r="K5" s="299">
        <f>ROUND($G5/$F5,5)*100</f>
        <v>95.962000000000003</v>
      </c>
      <c r="L5" s="14"/>
    </row>
    <row r="6" spans="1:13" ht="12" customHeight="1">
      <c r="A6" s="51"/>
      <c r="B6" s="69"/>
      <c r="C6" s="67"/>
      <c r="D6" s="14"/>
      <c r="E6" s="72"/>
      <c r="F6" s="73"/>
      <c r="G6" s="73"/>
      <c r="H6" s="73"/>
      <c r="I6" s="73"/>
      <c r="J6" s="73"/>
      <c r="K6" s="300"/>
      <c r="L6" s="14"/>
    </row>
    <row r="7" spans="1:13" ht="15" customHeight="1">
      <c r="A7" s="51"/>
      <c r="B7" s="698" t="s">
        <v>106</v>
      </c>
      <c r="C7" s="698"/>
      <c r="D7" s="152"/>
      <c r="E7" s="297">
        <f t="shared" ref="E7:J7" si="1">SUM(E9,E15,E22,E24,E26,E28)</f>
        <v>13212184</v>
      </c>
      <c r="F7" s="298">
        <f t="shared" si="1"/>
        <v>13605014</v>
      </c>
      <c r="G7" s="298">
        <f t="shared" si="1"/>
        <v>13396285</v>
      </c>
      <c r="H7" s="298">
        <f>SUM(H9,H15,H22,H24,H26,H28)</f>
        <v>116</v>
      </c>
      <c r="I7" s="298">
        <f t="shared" si="1"/>
        <v>1554</v>
      </c>
      <c r="J7" s="298">
        <f t="shared" si="1"/>
        <v>207291</v>
      </c>
      <c r="K7" s="299">
        <f>ROUND($G7/$F7,5)*100</f>
        <v>98.465999999999994</v>
      </c>
      <c r="L7" s="14"/>
    </row>
    <row r="8" spans="1:13" ht="12" customHeight="1">
      <c r="A8" s="51"/>
      <c r="B8" s="60"/>
      <c r="C8" s="57"/>
      <c r="D8" s="52"/>
      <c r="E8" s="72"/>
      <c r="F8" s="73"/>
      <c r="G8" s="73"/>
      <c r="H8" s="73"/>
      <c r="I8" s="73"/>
      <c r="J8" s="74"/>
      <c r="K8" s="301"/>
      <c r="L8" s="14"/>
    </row>
    <row r="9" spans="1:13" ht="15" customHeight="1">
      <c r="A9" s="51"/>
      <c r="B9" s="695" t="s">
        <v>107</v>
      </c>
      <c r="C9" s="695"/>
      <c r="D9" s="67"/>
      <c r="E9" s="72">
        <f t="shared" ref="E9:J9" si="2">SUM(E11,E13)</f>
        <v>4969808</v>
      </c>
      <c r="F9" s="73">
        <f t="shared" si="2"/>
        <v>5133268</v>
      </c>
      <c r="G9" s="73">
        <f t="shared" si="2"/>
        <v>5052529</v>
      </c>
      <c r="H9" s="73">
        <f t="shared" si="2"/>
        <v>89</v>
      </c>
      <c r="I9" s="73">
        <f t="shared" si="2"/>
        <v>0</v>
      </c>
      <c r="J9" s="73">
        <f t="shared" si="2"/>
        <v>80828</v>
      </c>
      <c r="K9" s="300">
        <f>ROUND($G9/$F9,5)*100</f>
        <v>98.426999999999992</v>
      </c>
      <c r="L9" s="14"/>
    </row>
    <row r="10" spans="1:13" ht="12" customHeight="1">
      <c r="A10" s="51"/>
      <c r="B10" s="60"/>
      <c r="C10" s="57"/>
      <c r="D10" s="14"/>
      <c r="E10" s="72"/>
      <c r="F10" s="73"/>
      <c r="G10" s="73"/>
      <c r="H10" s="73"/>
      <c r="I10" s="73"/>
      <c r="J10" s="74"/>
      <c r="K10" s="301"/>
      <c r="L10" s="14"/>
    </row>
    <row r="11" spans="1:13" ht="12.75" customHeight="1">
      <c r="A11" s="51"/>
      <c r="B11" s="60"/>
      <c r="C11" s="57" t="s">
        <v>108</v>
      </c>
      <c r="D11" s="14"/>
      <c r="E11" s="72">
        <v>3694264</v>
      </c>
      <c r="F11" s="73">
        <v>3832616</v>
      </c>
      <c r="G11" s="73">
        <v>3763257</v>
      </c>
      <c r="H11" s="73">
        <v>89</v>
      </c>
      <c r="I11" s="73">
        <v>0</v>
      </c>
      <c r="J11" s="73">
        <v>69448</v>
      </c>
      <c r="K11" s="300">
        <f>ROUND($G11/$F11,5)*100</f>
        <v>98.19</v>
      </c>
      <c r="L11" s="14"/>
    </row>
    <row r="12" spans="1:13" ht="12" customHeight="1">
      <c r="A12" s="51"/>
      <c r="B12" s="60"/>
      <c r="C12" s="57"/>
      <c r="D12" s="14"/>
      <c r="E12" s="72"/>
      <c r="F12" s="73"/>
      <c r="G12" s="73"/>
      <c r="H12" s="73"/>
      <c r="I12" s="73"/>
      <c r="J12" s="75"/>
      <c r="K12" s="301"/>
      <c r="L12" s="14"/>
    </row>
    <row r="13" spans="1:13" ht="12.75" customHeight="1">
      <c r="A13" s="51"/>
      <c r="B13" s="60"/>
      <c r="C13" s="57" t="s">
        <v>109</v>
      </c>
      <c r="D13" s="14"/>
      <c r="E13" s="72">
        <v>1275544</v>
      </c>
      <c r="F13" s="73">
        <v>1300652</v>
      </c>
      <c r="G13" s="73">
        <v>1289272</v>
      </c>
      <c r="H13" s="73">
        <v>0</v>
      </c>
      <c r="I13" s="73">
        <v>0</v>
      </c>
      <c r="J13" s="73">
        <v>11380</v>
      </c>
      <c r="K13" s="300">
        <f>ROUND($G13/$F13,5)*100</f>
        <v>99.125</v>
      </c>
      <c r="L13" s="14"/>
    </row>
    <row r="14" spans="1:13" ht="12" customHeight="1">
      <c r="A14" s="51"/>
      <c r="B14" s="60"/>
      <c r="C14" s="57"/>
      <c r="D14" s="14"/>
      <c r="E14" s="72"/>
      <c r="F14" s="73"/>
      <c r="G14" s="73"/>
      <c r="H14" s="73"/>
      <c r="I14" s="73"/>
      <c r="J14" s="75"/>
      <c r="K14" s="301"/>
      <c r="L14" s="14"/>
    </row>
    <row r="15" spans="1:13" ht="15" customHeight="1">
      <c r="A15" s="51"/>
      <c r="B15" s="695" t="s">
        <v>110</v>
      </c>
      <c r="C15" s="695"/>
      <c r="D15" s="67"/>
      <c r="E15" s="72">
        <f t="shared" ref="E15:J15" si="3">SUM(E17,E19)</f>
        <v>6062330</v>
      </c>
      <c r="F15" s="73">
        <f t="shared" si="3"/>
        <v>6271451</v>
      </c>
      <c r="G15" s="73">
        <f t="shared" si="3"/>
        <v>6150450</v>
      </c>
      <c r="H15" s="73">
        <f t="shared" si="3"/>
        <v>1</v>
      </c>
      <c r="I15" s="73">
        <f t="shared" si="3"/>
        <v>1554</v>
      </c>
      <c r="J15" s="73">
        <f t="shared" si="3"/>
        <v>119448</v>
      </c>
      <c r="K15" s="300">
        <f>ROUND($G15/$F15,5)*100</f>
        <v>98.070999999999998</v>
      </c>
      <c r="L15" s="14"/>
    </row>
    <row r="16" spans="1:13" ht="12" customHeight="1">
      <c r="A16" s="51"/>
      <c r="B16" s="60"/>
      <c r="C16" s="57"/>
      <c r="D16" s="14"/>
      <c r="E16" s="72"/>
      <c r="F16" s="73"/>
      <c r="G16" s="73"/>
      <c r="H16" s="73"/>
      <c r="I16" s="73"/>
      <c r="J16" s="75"/>
      <c r="K16" s="301"/>
      <c r="L16" s="14"/>
    </row>
    <row r="17" spans="1:12" ht="12.75" customHeight="1">
      <c r="A17" s="51"/>
      <c r="B17" s="60"/>
      <c r="C17" s="57" t="s">
        <v>110</v>
      </c>
      <c r="D17" s="14"/>
      <c r="E17" s="72">
        <v>5965354</v>
      </c>
      <c r="F17" s="73">
        <v>6174474</v>
      </c>
      <c r="G17" s="73">
        <v>6053473</v>
      </c>
      <c r="H17" s="73">
        <v>1</v>
      </c>
      <c r="I17" s="73">
        <v>1554</v>
      </c>
      <c r="J17" s="73">
        <v>119448</v>
      </c>
      <c r="K17" s="300">
        <f>ROUND($G17/$F17,5)*100</f>
        <v>98.04</v>
      </c>
      <c r="L17" s="14"/>
    </row>
    <row r="18" spans="1:12" ht="12" customHeight="1">
      <c r="A18" s="51"/>
      <c r="B18" s="60"/>
      <c r="C18" s="57"/>
      <c r="D18" s="14"/>
      <c r="E18" s="72"/>
      <c r="F18" s="73"/>
      <c r="G18" s="75"/>
      <c r="H18" s="73"/>
      <c r="I18" s="73"/>
      <c r="J18" s="73"/>
      <c r="K18" s="301"/>
      <c r="L18" s="14"/>
    </row>
    <row r="19" spans="1:12" ht="15" customHeight="1">
      <c r="A19" s="51"/>
      <c r="B19" s="60"/>
      <c r="C19" s="52" t="s">
        <v>111</v>
      </c>
      <c r="D19" s="14"/>
      <c r="E19" s="700">
        <v>96976</v>
      </c>
      <c r="F19" s="699">
        <v>96977</v>
      </c>
      <c r="G19" s="699">
        <v>96977</v>
      </c>
      <c r="H19" s="699">
        <v>0</v>
      </c>
      <c r="I19" s="699">
        <v>0</v>
      </c>
      <c r="J19" s="699">
        <v>0</v>
      </c>
      <c r="K19" s="701">
        <f>ROUND($G19/$F19,5)*100</f>
        <v>100</v>
      </c>
      <c r="L19" s="14"/>
    </row>
    <row r="20" spans="1:12" ht="12.75" customHeight="1">
      <c r="A20" s="51"/>
      <c r="B20" s="60"/>
      <c r="C20" s="57" t="s">
        <v>112</v>
      </c>
      <c r="D20" s="14"/>
      <c r="E20" s="700"/>
      <c r="F20" s="699"/>
      <c r="G20" s="699"/>
      <c r="H20" s="699"/>
      <c r="I20" s="699"/>
      <c r="J20" s="699"/>
      <c r="K20" s="701"/>
      <c r="L20" s="14"/>
    </row>
    <row r="21" spans="1:12" ht="12" customHeight="1">
      <c r="A21" s="51"/>
      <c r="B21" s="60"/>
      <c r="C21" s="57"/>
      <c r="D21" s="14"/>
      <c r="E21" s="72"/>
      <c r="F21" s="73"/>
      <c r="G21" s="73"/>
      <c r="H21" s="73"/>
      <c r="I21" s="73"/>
      <c r="J21" s="73"/>
      <c r="K21" s="301"/>
      <c r="L21" s="14"/>
    </row>
    <row r="22" spans="1:12" ht="15" customHeight="1">
      <c r="A22" s="51"/>
      <c r="B22" s="695" t="s">
        <v>113</v>
      </c>
      <c r="C22" s="695"/>
      <c r="D22" s="67"/>
      <c r="E22" s="72">
        <v>248849</v>
      </c>
      <c r="F22" s="73">
        <v>265053</v>
      </c>
      <c r="G22" s="73">
        <v>258064</v>
      </c>
      <c r="H22" s="73">
        <v>26</v>
      </c>
      <c r="I22" s="73">
        <v>0</v>
      </c>
      <c r="J22" s="73">
        <v>7015</v>
      </c>
      <c r="K22" s="300">
        <f>ROUND($G22/$F22,5)*100</f>
        <v>97.363</v>
      </c>
      <c r="L22" s="14"/>
    </row>
    <row r="23" spans="1:12" ht="12" customHeight="1">
      <c r="A23" s="51"/>
      <c r="B23" s="60"/>
      <c r="C23" s="57"/>
      <c r="D23" s="67"/>
      <c r="E23" s="72"/>
      <c r="F23" s="73"/>
      <c r="G23" s="73"/>
      <c r="H23" s="73"/>
      <c r="I23" s="73"/>
      <c r="J23" s="73"/>
      <c r="K23" s="301"/>
      <c r="L23" s="14"/>
    </row>
    <row r="24" spans="1:12" ht="12.75" customHeight="1">
      <c r="A24" s="51"/>
      <c r="B24" s="695" t="s">
        <v>114</v>
      </c>
      <c r="C24" s="695"/>
      <c r="D24" s="67"/>
      <c r="E24" s="72">
        <v>1925078</v>
      </c>
      <c r="F24" s="73">
        <v>1927661</v>
      </c>
      <c r="G24" s="73">
        <v>1927661</v>
      </c>
      <c r="H24" s="73">
        <v>0</v>
      </c>
      <c r="I24" s="73">
        <v>0</v>
      </c>
      <c r="J24" s="73">
        <v>0</v>
      </c>
      <c r="K24" s="300">
        <f>ROUND($G24/$F24,5)*100</f>
        <v>100</v>
      </c>
      <c r="L24" s="14"/>
    </row>
    <row r="25" spans="1:12" ht="12" customHeight="1">
      <c r="A25" s="51"/>
      <c r="B25" s="60"/>
      <c r="C25" s="57"/>
      <c r="D25" s="67"/>
      <c r="E25" s="72"/>
      <c r="F25" s="73"/>
      <c r="G25" s="75"/>
      <c r="H25" s="73"/>
      <c r="I25" s="73"/>
      <c r="J25" s="73"/>
      <c r="K25" s="301"/>
      <c r="L25" s="14"/>
    </row>
    <row r="26" spans="1:12" ht="12.75" customHeight="1">
      <c r="A26" s="51"/>
      <c r="B26" s="695" t="s">
        <v>115</v>
      </c>
      <c r="C26" s="695"/>
      <c r="D26" s="67"/>
      <c r="E26" s="302" t="s">
        <v>116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303">
        <v>0</v>
      </c>
      <c r="L26" s="14"/>
    </row>
    <row r="27" spans="1:12" ht="12" customHeight="1">
      <c r="A27" s="51"/>
      <c r="B27" s="60"/>
      <c r="C27" s="57"/>
      <c r="D27" s="67"/>
      <c r="E27" s="72"/>
      <c r="F27" s="73"/>
      <c r="G27" s="73"/>
      <c r="H27" s="73"/>
      <c r="I27" s="73"/>
      <c r="J27" s="73"/>
      <c r="K27" s="301"/>
      <c r="L27" s="14"/>
    </row>
    <row r="28" spans="1:12" ht="12.75" customHeight="1">
      <c r="A28" s="51"/>
      <c r="B28" s="705" t="s">
        <v>117</v>
      </c>
      <c r="C28" s="705"/>
      <c r="D28" s="67"/>
      <c r="E28" s="72">
        <v>6119</v>
      </c>
      <c r="F28" s="73">
        <v>7581</v>
      </c>
      <c r="G28" s="73">
        <v>7581</v>
      </c>
      <c r="H28" s="73">
        <v>0</v>
      </c>
      <c r="I28" s="73">
        <v>0</v>
      </c>
      <c r="J28" s="73">
        <v>0</v>
      </c>
      <c r="K28" s="300">
        <f>ROUND($G28/$F28,5)*100</f>
        <v>100</v>
      </c>
      <c r="L28" s="14"/>
    </row>
    <row r="29" spans="1:12" ht="12" customHeight="1">
      <c r="A29" s="51"/>
      <c r="B29" s="60"/>
      <c r="C29" s="57"/>
      <c r="D29" s="67"/>
      <c r="E29" s="72"/>
      <c r="F29" s="73"/>
      <c r="G29" s="73"/>
      <c r="H29" s="73"/>
      <c r="I29" s="73"/>
      <c r="J29" s="73"/>
      <c r="K29" s="301"/>
      <c r="L29" s="14"/>
    </row>
    <row r="30" spans="1:12" s="305" customFormat="1" ht="20.100000000000001" customHeight="1">
      <c r="A30" s="304"/>
      <c r="B30" s="698" t="s">
        <v>118</v>
      </c>
      <c r="C30" s="698"/>
      <c r="D30" s="154"/>
      <c r="E30" s="297">
        <f t="shared" ref="E30:J30" si="4">SUM(E32,E38,E40,E42,E44)</f>
        <v>198064</v>
      </c>
      <c r="F30" s="298">
        <f t="shared" si="4"/>
        <v>616002</v>
      </c>
      <c r="G30" s="298">
        <f t="shared" si="4"/>
        <v>250541</v>
      </c>
      <c r="H30" s="211" t="s">
        <v>116</v>
      </c>
      <c r="I30" s="298">
        <f>SUM(I32,I38,I40,I42,I44)</f>
        <v>25122</v>
      </c>
      <c r="J30" s="298">
        <f t="shared" si="4"/>
        <v>340339</v>
      </c>
      <c r="K30" s="299">
        <f>ROUND($G30/$F30,5)*100</f>
        <v>40.672000000000004</v>
      </c>
      <c r="L30" s="55"/>
    </row>
    <row r="31" spans="1:12" ht="12" customHeight="1">
      <c r="A31" s="51"/>
      <c r="B31" s="60"/>
      <c r="C31" s="57"/>
      <c r="D31" s="67"/>
      <c r="E31" s="72"/>
      <c r="F31" s="73"/>
      <c r="G31" s="73"/>
      <c r="H31" s="73"/>
      <c r="I31" s="73"/>
      <c r="J31" s="73"/>
      <c r="K31" s="301"/>
      <c r="L31" s="14"/>
    </row>
    <row r="32" spans="1:12" ht="12.75" customHeight="1">
      <c r="A32" s="51"/>
      <c r="B32" s="695" t="s">
        <v>107</v>
      </c>
      <c r="C32" s="695"/>
      <c r="D32" s="67"/>
      <c r="E32" s="72">
        <f>SUM(E34,E36)</f>
        <v>78076</v>
      </c>
      <c r="F32" s="73">
        <f>SUM(F34,F36)</f>
        <v>242553</v>
      </c>
      <c r="G32" s="73">
        <f>SUM(G34,G36)</f>
        <v>88684</v>
      </c>
      <c r="H32" s="76" t="s">
        <v>116</v>
      </c>
      <c r="I32" s="73">
        <f>SUM(I34,I36)</f>
        <v>9723</v>
      </c>
      <c r="J32" s="73">
        <f>SUM(J34,J36)</f>
        <v>144146</v>
      </c>
      <c r="K32" s="300">
        <f>ROUND($G32/$F32,5)*100</f>
        <v>36.563000000000002</v>
      </c>
      <c r="L32" s="14"/>
    </row>
    <row r="33" spans="1:13" ht="12" customHeight="1">
      <c r="A33" s="51"/>
      <c r="B33" s="60"/>
      <c r="C33" s="57"/>
      <c r="D33" s="14"/>
      <c r="E33" s="72"/>
      <c r="F33" s="73"/>
      <c r="G33" s="73"/>
      <c r="H33" s="73"/>
      <c r="I33" s="73"/>
      <c r="J33" s="73"/>
      <c r="K33" s="301"/>
      <c r="L33" s="14"/>
    </row>
    <row r="34" spans="1:13" ht="12.75" customHeight="1">
      <c r="A34" s="51"/>
      <c r="B34" s="60"/>
      <c r="C34" s="57" t="s">
        <v>108</v>
      </c>
      <c r="D34" s="14"/>
      <c r="E34" s="72">
        <v>71436</v>
      </c>
      <c r="F34" s="73">
        <v>218207</v>
      </c>
      <c r="G34" s="73">
        <v>84565</v>
      </c>
      <c r="H34" s="73">
        <v>0</v>
      </c>
      <c r="I34" s="73">
        <v>7573</v>
      </c>
      <c r="J34" s="73">
        <v>126069</v>
      </c>
      <c r="K34" s="300">
        <f>ROUND($G34/$F34,5)*100</f>
        <v>38.753999999999998</v>
      </c>
      <c r="L34" s="14"/>
    </row>
    <row r="35" spans="1:13" ht="12" customHeight="1">
      <c r="A35" s="51"/>
      <c r="B35" s="60"/>
      <c r="C35" s="57"/>
      <c r="D35" s="14"/>
      <c r="E35" s="72"/>
      <c r="F35" s="73"/>
      <c r="G35" s="73"/>
      <c r="H35" s="73"/>
      <c r="I35" s="73"/>
      <c r="J35" s="73"/>
      <c r="K35" s="301"/>
      <c r="L35" s="14"/>
    </row>
    <row r="36" spans="1:13" ht="12.75" customHeight="1">
      <c r="A36" s="51"/>
      <c r="B36" s="60"/>
      <c r="C36" s="57" t="s">
        <v>109</v>
      </c>
      <c r="D36" s="14"/>
      <c r="E36" s="72">
        <v>6640</v>
      </c>
      <c r="F36" s="73">
        <v>24346</v>
      </c>
      <c r="G36" s="73">
        <v>4119</v>
      </c>
      <c r="H36" s="73">
        <v>0</v>
      </c>
      <c r="I36" s="73">
        <v>2150</v>
      </c>
      <c r="J36" s="73">
        <v>18077</v>
      </c>
      <c r="K36" s="300">
        <f>ROUND($G36/$F36,5)*100</f>
        <v>16.919</v>
      </c>
      <c r="L36" s="14"/>
    </row>
    <row r="37" spans="1:13" ht="12" customHeight="1">
      <c r="A37" s="51"/>
      <c r="B37" s="60"/>
      <c r="C37" s="57"/>
      <c r="D37" s="14"/>
      <c r="E37" s="72"/>
      <c r="F37" s="73"/>
      <c r="G37" s="73"/>
      <c r="H37" s="73"/>
      <c r="I37" s="73"/>
      <c r="J37" s="73"/>
      <c r="K37" s="301"/>
      <c r="L37" s="14"/>
    </row>
    <row r="38" spans="1:13" ht="12.75" customHeight="1">
      <c r="A38" s="51"/>
      <c r="B38" s="695" t="s">
        <v>110</v>
      </c>
      <c r="C38" s="695"/>
      <c r="D38" s="67"/>
      <c r="E38" s="72">
        <v>113333</v>
      </c>
      <c r="F38" s="73">
        <v>351996</v>
      </c>
      <c r="G38" s="73">
        <v>154396</v>
      </c>
      <c r="H38" s="73">
        <v>0</v>
      </c>
      <c r="I38" s="73">
        <v>14452</v>
      </c>
      <c r="J38" s="73">
        <v>183148</v>
      </c>
      <c r="K38" s="300">
        <f>ROUND($G38/$F38,5)*100</f>
        <v>43.863</v>
      </c>
      <c r="L38" s="14"/>
    </row>
    <row r="39" spans="1:13" ht="12" customHeight="1">
      <c r="A39" s="51"/>
      <c r="B39" s="60"/>
      <c r="C39" s="57"/>
      <c r="D39" s="67"/>
      <c r="E39" s="72"/>
      <c r="F39" s="73"/>
      <c r="G39" s="73"/>
      <c r="H39" s="73"/>
      <c r="I39" s="73"/>
      <c r="J39" s="73"/>
      <c r="K39" s="301"/>
      <c r="L39" s="14"/>
    </row>
    <row r="40" spans="1:13" ht="12.75" customHeight="1">
      <c r="A40" s="51"/>
      <c r="B40" s="695" t="s">
        <v>113</v>
      </c>
      <c r="C40" s="695"/>
      <c r="D40" s="67"/>
      <c r="E40" s="72">
        <v>6655</v>
      </c>
      <c r="F40" s="73">
        <v>21453</v>
      </c>
      <c r="G40" s="73">
        <v>7461</v>
      </c>
      <c r="H40" s="73">
        <v>0</v>
      </c>
      <c r="I40" s="73">
        <v>947</v>
      </c>
      <c r="J40" s="73">
        <v>13045</v>
      </c>
      <c r="K40" s="300">
        <f>ROUND($G40/$F40,5)*100</f>
        <v>34.777999999999999</v>
      </c>
      <c r="L40" s="14"/>
    </row>
    <row r="41" spans="1:13" ht="12" customHeight="1">
      <c r="A41" s="51"/>
      <c r="B41" s="60"/>
      <c r="C41" s="57"/>
      <c r="D41" s="67"/>
      <c r="E41" s="72"/>
      <c r="F41" s="73"/>
      <c r="G41" s="73"/>
      <c r="H41" s="73"/>
      <c r="I41" s="73"/>
      <c r="J41" s="73"/>
      <c r="K41" s="301"/>
      <c r="L41" s="14"/>
    </row>
    <row r="42" spans="1:13" ht="12.75" customHeight="1">
      <c r="A42" s="51"/>
      <c r="B42" s="695" t="s">
        <v>119</v>
      </c>
      <c r="C42" s="695"/>
      <c r="D42" s="68"/>
      <c r="E42" s="76" t="s">
        <v>116</v>
      </c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303">
        <v>0</v>
      </c>
      <c r="L42" s="14"/>
    </row>
    <row r="43" spans="1:13" ht="12" customHeight="1">
      <c r="A43" s="51"/>
      <c r="B43" s="60"/>
      <c r="C43" s="57"/>
      <c r="D43" s="68"/>
      <c r="E43" s="76"/>
      <c r="F43" s="73"/>
      <c r="G43" s="73"/>
      <c r="H43" s="73"/>
      <c r="I43" s="73"/>
      <c r="J43" s="73"/>
      <c r="K43" s="301"/>
      <c r="L43" s="14"/>
    </row>
    <row r="44" spans="1:13" ht="12.75" customHeight="1">
      <c r="A44" s="51"/>
      <c r="B44" s="695" t="s">
        <v>115</v>
      </c>
      <c r="C44" s="695"/>
      <c r="D44" s="68"/>
      <c r="E44" s="76" t="s">
        <v>116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303">
        <v>0</v>
      </c>
      <c r="L44" s="14"/>
    </row>
    <row r="45" spans="1:13" ht="7.35" customHeight="1">
      <c r="A45" s="62"/>
      <c r="B45" s="306"/>
      <c r="C45" s="306"/>
      <c r="D45" s="306"/>
      <c r="E45" s="77"/>
      <c r="F45" s="78"/>
      <c r="G45" s="78"/>
      <c r="H45" s="78"/>
      <c r="I45" s="78"/>
      <c r="J45" s="78"/>
      <c r="K45" s="79"/>
      <c r="L45" s="14"/>
    </row>
    <row r="46" spans="1:13" ht="15" customHeight="1">
      <c r="C46" s="6"/>
      <c r="D46" s="6"/>
      <c r="E46" s="6"/>
      <c r="F46" s="6"/>
      <c r="G46" s="6"/>
      <c r="H46" s="6"/>
      <c r="I46" s="6"/>
      <c r="K46" s="80" t="s">
        <v>120</v>
      </c>
      <c r="L46" s="6"/>
      <c r="M46" s="6"/>
    </row>
    <row r="47" spans="1:13" ht="15" customHeight="1">
      <c r="C47" s="101"/>
      <c r="D47" s="101"/>
      <c r="E47" s="6"/>
      <c r="F47" s="6"/>
      <c r="G47" s="6"/>
      <c r="H47" s="6"/>
      <c r="I47" s="6"/>
      <c r="J47" s="6"/>
      <c r="K47" s="6"/>
      <c r="L47" s="6"/>
      <c r="M47" s="6"/>
    </row>
    <row r="48" spans="1:13" ht="15" customHeight="1">
      <c r="A48" s="706" t="s">
        <v>121</v>
      </c>
      <c r="B48" s="706"/>
      <c r="C48" s="706"/>
      <c r="D48" s="706"/>
      <c r="E48" s="706"/>
      <c r="F48" s="706"/>
      <c r="G48" s="706"/>
      <c r="H48" s="6"/>
      <c r="I48" s="6"/>
      <c r="J48" s="6"/>
      <c r="K48" s="80" t="s">
        <v>2</v>
      </c>
      <c r="L48" s="6"/>
      <c r="M48" s="6"/>
    </row>
    <row r="49" spans="1:13" ht="23.45" customHeight="1">
      <c r="A49" s="294"/>
      <c r="B49" s="707" t="s">
        <v>122</v>
      </c>
      <c r="C49" s="707"/>
      <c r="D49" s="103"/>
      <c r="E49" s="81" t="s">
        <v>123</v>
      </c>
      <c r="F49" s="82" t="s">
        <v>124</v>
      </c>
      <c r="G49" s="82" t="s">
        <v>125</v>
      </c>
      <c r="H49" s="708" t="s">
        <v>126</v>
      </c>
      <c r="I49" s="708"/>
      <c r="J49" s="709" t="s">
        <v>127</v>
      </c>
      <c r="K49" s="709"/>
      <c r="L49" s="6"/>
      <c r="M49" s="6"/>
    </row>
    <row r="50" spans="1:13" ht="8.1" customHeight="1">
      <c r="A50" s="51"/>
      <c r="B50" s="307"/>
      <c r="C50" s="139"/>
      <c r="D50" s="140"/>
      <c r="E50" s="83"/>
      <c r="F50" s="83"/>
      <c r="G50" s="83"/>
      <c r="H50" s="83"/>
      <c r="I50" s="84"/>
      <c r="J50" s="85"/>
      <c r="K50" s="86"/>
      <c r="L50" s="6"/>
      <c r="M50" s="6"/>
    </row>
    <row r="51" spans="1:13" ht="15" customHeight="1">
      <c r="A51" s="702" t="s">
        <v>128</v>
      </c>
      <c r="B51" s="702"/>
      <c r="C51" s="702"/>
      <c r="D51" s="702"/>
      <c r="E51" s="5">
        <v>12414125</v>
      </c>
      <c r="F51" s="5">
        <v>12551528</v>
      </c>
      <c r="G51" s="5">
        <v>12890808</v>
      </c>
      <c r="H51" s="703">
        <v>13142232</v>
      </c>
      <c r="I51" s="703"/>
      <c r="J51" s="704">
        <v>13410248</v>
      </c>
      <c r="K51" s="704"/>
      <c r="L51" s="6"/>
      <c r="M51" s="6"/>
    </row>
    <row r="52" spans="1:13" s="88" customFormat="1" ht="15" customHeight="1">
      <c r="A52" s="702" t="s">
        <v>129</v>
      </c>
      <c r="B52" s="702"/>
      <c r="C52" s="702"/>
      <c r="D52" s="702"/>
      <c r="E52" s="5">
        <v>13535326</v>
      </c>
      <c r="F52" s="5">
        <v>13709853</v>
      </c>
      <c r="G52" s="5">
        <v>13790270</v>
      </c>
      <c r="H52" s="703">
        <v>14061345</v>
      </c>
      <c r="I52" s="703"/>
      <c r="J52" s="704">
        <v>14221016</v>
      </c>
      <c r="K52" s="704"/>
      <c r="L52" s="87"/>
      <c r="M52" s="87"/>
    </row>
    <row r="53" spans="1:13" s="88" customFormat="1" ht="15" customHeight="1">
      <c r="A53" s="702" t="s">
        <v>130</v>
      </c>
      <c r="B53" s="702"/>
      <c r="C53" s="702"/>
      <c r="D53" s="702"/>
      <c r="E53" s="5">
        <v>12669906</v>
      </c>
      <c r="F53" s="5">
        <v>12941174</v>
      </c>
      <c r="G53" s="5">
        <v>13023285</v>
      </c>
      <c r="H53" s="703">
        <v>13421192</v>
      </c>
      <c r="I53" s="703"/>
      <c r="J53" s="704">
        <v>13646826</v>
      </c>
      <c r="K53" s="704"/>
      <c r="L53" s="87"/>
      <c r="M53" s="87"/>
    </row>
    <row r="54" spans="1:13" s="88" customFormat="1" ht="15" customHeight="1">
      <c r="A54" s="702" t="s">
        <v>131</v>
      </c>
      <c r="B54" s="702"/>
      <c r="C54" s="702"/>
      <c r="D54" s="702"/>
      <c r="E54" s="5">
        <v>86264</v>
      </c>
      <c r="F54" s="5">
        <v>45457</v>
      </c>
      <c r="G54" s="5">
        <v>118850</v>
      </c>
      <c r="H54" s="703">
        <v>21802</v>
      </c>
      <c r="I54" s="703"/>
      <c r="J54" s="704">
        <v>26676</v>
      </c>
      <c r="K54" s="704"/>
      <c r="L54" s="87"/>
      <c r="M54" s="87"/>
    </row>
    <row r="55" spans="1:13" s="88" customFormat="1" ht="15" customHeight="1">
      <c r="A55" s="702" t="s">
        <v>132</v>
      </c>
      <c r="B55" s="702"/>
      <c r="C55" s="702"/>
      <c r="D55" s="702"/>
      <c r="E55" s="5">
        <v>779819</v>
      </c>
      <c r="F55" s="5">
        <v>723830</v>
      </c>
      <c r="G55" s="5">
        <v>648752</v>
      </c>
      <c r="H55" s="703">
        <v>618508</v>
      </c>
      <c r="I55" s="703"/>
      <c r="J55" s="704">
        <v>547630</v>
      </c>
      <c r="K55" s="704"/>
      <c r="L55" s="87"/>
      <c r="M55" s="87"/>
    </row>
    <row r="56" spans="1:13" s="88" customFormat="1" ht="15" customHeight="1">
      <c r="A56" s="702" t="s">
        <v>104</v>
      </c>
      <c r="B56" s="702"/>
      <c r="C56" s="702"/>
      <c r="D56" s="702"/>
      <c r="E56" s="4">
        <f>E53/E52*100</f>
        <v>93.606212366070835</v>
      </c>
      <c r="F56" s="4">
        <f>F53/F52*100</f>
        <v>94.393236747323257</v>
      </c>
      <c r="G56" s="4">
        <f>G53/G52*100</f>
        <v>94.438216220567099</v>
      </c>
      <c r="H56" s="710">
        <f>H53/H52*100</f>
        <v>95.447426970890774</v>
      </c>
      <c r="I56" s="710"/>
      <c r="J56" s="711">
        <f>J53/J52*100</f>
        <v>95.96238412220336</v>
      </c>
      <c r="K56" s="711"/>
      <c r="L56" s="87"/>
      <c r="M56" s="87"/>
    </row>
    <row r="57" spans="1:13" ht="15" customHeight="1">
      <c r="A57" s="702" t="s">
        <v>133</v>
      </c>
      <c r="B57" s="702"/>
      <c r="C57" s="702"/>
      <c r="D57" s="702"/>
      <c r="E57" s="4">
        <v>108.4</v>
      </c>
      <c r="F57" s="4">
        <f t="shared" ref="F57:H59" si="5">F51/E51*100</f>
        <v>101.10682790772607</v>
      </c>
      <c r="G57" s="4">
        <f t="shared" si="5"/>
        <v>102.7030971846615</v>
      </c>
      <c r="H57" s="710">
        <f t="shared" si="5"/>
        <v>101.95041303849999</v>
      </c>
      <c r="I57" s="710"/>
      <c r="J57" s="711">
        <f>J51/H51*100</f>
        <v>102.03934917599993</v>
      </c>
      <c r="K57" s="711"/>
      <c r="L57" s="6"/>
      <c r="M57" s="6"/>
    </row>
    <row r="58" spans="1:13" ht="15" customHeight="1">
      <c r="A58" s="702" t="s">
        <v>134</v>
      </c>
      <c r="B58" s="702"/>
      <c r="C58" s="702"/>
      <c r="D58" s="702"/>
      <c r="E58" s="4">
        <v>105.8</v>
      </c>
      <c r="F58" s="4">
        <f t="shared" si="5"/>
        <v>101.28941851862305</v>
      </c>
      <c r="G58" s="4">
        <f t="shared" si="5"/>
        <v>100.58656354666968</v>
      </c>
      <c r="H58" s="710">
        <f t="shared" si="5"/>
        <v>101.96569755341991</v>
      </c>
      <c r="I58" s="710"/>
      <c r="J58" s="711">
        <f>J52/H52*100</f>
        <v>101.13553148720837</v>
      </c>
      <c r="K58" s="711"/>
      <c r="L58" s="6"/>
      <c r="M58" s="6"/>
    </row>
    <row r="59" spans="1:13" ht="15" customHeight="1">
      <c r="A59" s="702" t="s">
        <v>135</v>
      </c>
      <c r="B59" s="702"/>
      <c r="C59" s="702"/>
      <c r="D59" s="702"/>
      <c r="E59" s="4">
        <v>107.8</v>
      </c>
      <c r="F59" s="4">
        <f t="shared" si="5"/>
        <v>102.14104193038212</v>
      </c>
      <c r="G59" s="4">
        <f t="shared" si="5"/>
        <v>100.63449421203981</v>
      </c>
      <c r="H59" s="710">
        <f t="shared" si="5"/>
        <v>103.05535047416991</v>
      </c>
      <c r="I59" s="710"/>
      <c r="J59" s="711">
        <f>J53/H53*100</f>
        <v>101.68117705193399</v>
      </c>
      <c r="K59" s="711"/>
      <c r="L59" s="6"/>
      <c r="M59" s="6"/>
    </row>
    <row r="60" spans="1:13" ht="7.35" customHeight="1">
      <c r="A60" s="62"/>
      <c r="B60" s="712"/>
      <c r="C60" s="712"/>
      <c r="D60" s="291"/>
      <c r="E60" s="306"/>
      <c r="F60" s="306"/>
      <c r="G60" s="306"/>
      <c r="H60" s="182"/>
      <c r="I60" s="308"/>
      <c r="J60" s="309"/>
      <c r="K60" s="310"/>
      <c r="L60" s="6"/>
      <c r="M60" s="6"/>
    </row>
    <row r="61" spans="1:13" ht="15" customHeight="1">
      <c r="C61" s="6"/>
      <c r="D61" s="6"/>
      <c r="E61" s="6"/>
      <c r="F61" s="6"/>
      <c r="G61" s="6"/>
      <c r="H61" s="6"/>
      <c r="J61" s="6"/>
      <c r="K61" s="80" t="s">
        <v>120</v>
      </c>
      <c r="L61" s="6"/>
      <c r="M61" s="6"/>
    </row>
  </sheetData>
  <sheetProtection selectLockedCells="1" selectUnlockedCells="1"/>
  <mergeCells count="55">
    <mergeCell ref="B60:C60"/>
    <mergeCell ref="A58:D58"/>
    <mergeCell ref="H58:I58"/>
    <mergeCell ref="J58:K58"/>
    <mergeCell ref="A59:D59"/>
    <mergeCell ref="H59:I59"/>
    <mergeCell ref="J59:K59"/>
    <mergeCell ref="A56:D56"/>
    <mergeCell ref="H56:I56"/>
    <mergeCell ref="J56:K56"/>
    <mergeCell ref="A57:D57"/>
    <mergeCell ref="H57:I57"/>
    <mergeCell ref="J57:K57"/>
    <mergeCell ref="A54:D54"/>
    <mergeCell ref="H54:I54"/>
    <mergeCell ref="J54:K54"/>
    <mergeCell ref="A55:D55"/>
    <mergeCell ref="H55:I55"/>
    <mergeCell ref="J55:K55"/>
    <mergeCell ref="J49:K49"/>
    <mergeCell ref="A52:D52"/>
    <mergeCell ref="H52:I52"/>
    <mergeCell ref="J52:K52"/>
    <mergeCell ref="A53:D53"/>
    <mergeCell ref="H53:I53"/>
    <mergeCell ref="J53:K53"/>
    <mergeCell ref="K19:K20"/>
    <mergeCell ref="B22:C22"/>
    <mergeCell ref="B24:C24"/>
    <mergeCell ref="A51:D51"/>
    <mergeCell ref="H51:I51"/>
    <mergeCell ref="J51:K51"/>
    <mergeCell ref="B28:C28"/>
    <mergeCell ref="B30:C30"/>
    <mergeCell ref="B32:C32"/>
    <mergeCell ref="B38:C38"/>
    <mergeCell ref="B40:C40"/>
    <mergeCell ref="B42:C42"/>
    <mergeCell ref="B44:C44"/>
    <mergeCell ref="A48:G48"/>
    <mergeCell ref="B49:C49"/>
    <mergeCell ref="H49:I49"/>
    <mergeCell ref="B26:C26"/>
    <mergeCell ref="G19:G20"/>
    <mergeCell ref="H19:H20"/>
    <mergeCell ref="I19:I20"/>
    <mergeCell ref="J19:J20"/>
    <mergeCell ref="E19:E20"/>
    <mergeCell ref="F19:F20"/>
    <mergeCell ref="B15:C15"/>
    <mergeCell ref="A2:E2"/>
    <mergeCell ref="B3:C3"/>
    <mergeCell ref="A5:D5"/>
    <mergeCell ref="B7:C7"/>
    <mergeCell ref="B9:C9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verticalDpi="300" r:id="rId1"/>
  <headerFooter alignWithMargins="0">
    <oddHeader>&amp;L&amp;"ＭＳ 明朝,標準"&amp;10財　政</oddHeader>
    <oddFooter>&amp;C&amp;"ＭＳ 明朝,標準"－&amp;P－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S34"/>
  <sheetViews>
    <sheetView view="pageBreakPreview" zoomScale="115" zoomScaleNormal="90" zoomScaleSheetLayoutView="115" workbookViewId="0">
      <selection activeCell="E27" sqref="E27"/>
    </sheetView>
  </sheetViews>
  <sheetFormatPr defaultRowHeight="15.6" customHeight="1"/>
  <cols>
    <col min="1" max="1" width="6.625" style="6" customWidth="1"/>
    <col min="2" max="2" width="4.625" style="6" customWidth="1"/>
    <col min="3" max="3" width="7.625" style="6" customWidth="1"/>
    <col min="4" max="4" width="4.625" style="6" customWidth="1"/>
    <col min="5" max="5" width="7.625" style="6" customWidth="1"/>
    <col min="6" max="6" width="0.875" style="6" customWidth="1"/>
    <col min="7" max="7" width="4.125" style="6" customWidth="1"/>
    <col min="8" max="8" width="7.625" style="6" customWidth="1"/>
    <col min="9" max="9" width="1.625" style="6" customWidth="1"/>
    <col min="10" max="10" width="6.625" style="6" customWidth="1"/>
    <col min="11" max="12" width="6.125" style="6" customWidth="1"/>
    <col min="13" max="13" width="7.125" style="6" customWidth="1"/>
    <col min="14" max="14" width="0.875" style="6" customWidth="1"/>
    <col min="15" max="15" width="11.625" style="6" customWidth="1"/>
    <col min="16" max="16" width="0.875" style="6" customWidth="1"/>
    <col min="17" max="17" width="7.125" style="6" customWidth="1"/>
    <col min="18" max="16384" width="9" style="6"/>
  </cols>
  <sheetData>
    <row r="1" spans="1:17" ht="5.0999999999999996" customHeight="1">
      <c r="A1" s="101"/>
    </row>
    <row r="2" spans="1:17" ht="15" customHeight="1" thickBot="1">
      <c r="A2" s="101" t="s">
        <v>136</v>
      </c>
      <c r="M2" s="713" t="s">
        <v>137</v>
      </c>
      <c r="N2" s="713"/>
      <c r="O2" s="713"/>
      <c r="P2" s="713"/>
    </row>
    <row r="3" spans="1:17" ht="30" customHeight="1">
      <c r="A3" s="714" t="s">
        <v>424</v>
      </c>
      <c r="B3" s="715"/>
      <c r="C3" s="715"/>
      <c r="D3" s="716" t="s">
        <v>123</v>
      </c>
      <c r="E3" s="716"/>
      <c r="F3" s="716"/>
      <c r="G3" s="717" t="s">
        <v>124</v>
      </c>
      <c r="H3" s="717"/>
      <c r="I3" s="717"/>
      <c r="J3" s="717" t="s">
        <v>125</v>
      </c>
      <c r="K3" s="717"/>
      <c r="L3" s="717" t="s">
        <v>126</v>
      </c>
      <c r="M3" s="717"/>
      <c r="N3" s="718" t="s">
        <v>127</v>
      </c>
      <c r="O3" s="718"/>
      <c r="P3" s="719"/>
      <c r="Q3" s="311"/>
    </row>
    <row r="4" spans="1:17" s="87" customFormat="1" ht="30" customHeight="1">
      <c r="A4" s="723" t="s">
        <v>425</v>
      </c>
      <c r="B4" s="724"/>
      <c r="C4" s="724"/>
      <c r="D4" s="725">
        <v>109373</v>
      </c>
      <c r="E4" s="725"/>
      <c r="F4" s="725"/>
      <c r="G4" s="726">
        <v>110285</v>
      </c>
      <c r="H4" s="726"/>
      <c r="I4" s="726"/>
      <c r="J4" s="720">
        <v>110894</v>
      </c>
      <c r="K4" s="720"/>
      <c r="L4" s="720">
        <v>111463</v>
      </c>
      <c r="M4" s="720"/>
      <c r="N4" s="721">
        <v>112413</v>
      </c>
      <c r="O4" s="721"/>
      <c r="P4" s="722"/>
      <c r="Q4" s="89"/>
    </row>
    <row r="5" spans="1:17" s="87" customFormat="1" ht="30" customHeight="1">
      <c r="A5" s="736" t="s">
        <v>138</v>
      </c>
      <c r="B5" s="729" t="s">
        <v>139</v>
      </c>
      <c r="C5" s="729"/>
      <c r="D5" s="727">
        <v>13535326</v>
      </c>
      <c r="E5" s="727"/>
      <c r="F5" s="727"/>
      <c r="G5" s="728">
        <v>13709853</v>
      </c>
      <c r="H5" s="728"/>
      <c r="I5" s="728"/>
      <c r="J5" s="732">
        <v>13790270</v>
      </c>
      <c r="K5" s="732"/>
      <c r="L5" s="741">
        <v>14061346</v>
      </c>
      <c r="M5" s="741"/>
      <c r="N5" s="742">
        <v>14221016</v>
      </c>
      <c r="O5" s="742"/>
      <c r="P5" s="743"/>
      <c r="Q5" s="89"/>
    </row>
    <row r="6" spans="1:17" s="87" customFormat="1" ht="30" customHeight="1">
      <c r="A6" s="736"/>
      <c r="B6" s="729" t="s">
        <v>140</v>
      </c>
      <c r="C6" s="729"/>
      <c r="D6" s="727">
        <v>123754</v>
      </c>
      <c r="E6" s="727"/>
      <c r="F6" s="727"/>
      <c r="G6" s="737">
        <v>124313</v>
      </c>
      <c r="H6" s="737"/>
      <c r="I6" s="737"/>
      <c r="J6" s="727">
        <v>124355</v>
      </c>
      <c r="K6" s="727"/>
      <c r="L6" s="703">
        <v>126153</v>
      </c>
      <c r="M6" s="703"/>
      <c r="N6" s="730">
        <f>N5*1000/N4</f>
        <v>126506.86308523036</v>
      </c>
      <c r="O6" s="730"/>
      <c r="P6" s="731"/>
      <c r="Q6" s="89"/>
    </row>
    <row r="7" spans="1:17" s="87" customFormat="1" ht="30" customHeight="1">
      <c r="A7" s="736"/>
      <c r="B7" s="729" t="s">
        <v>141</v>
      </c>
      <c r="C7" s="729"/>
      <c r="D7" s="727">
        <v>12669906</v>
      </c>
      <c r="E7" s="727"/>
      <c r="F7" s="727"/>
      <c r="G7" s="728">
        <v>12941174</v>
      </c>
      <c r="H7" s="728"/>
      <c r="I7" s="728"/>
      <c r="J7" s="732">
        <v>13023285</v>
      </c>
      <c r="K7" s="732"/>
      <c r="L7" s="733">
        <v>13421193</v>
      </c>
      <c r="M7" s="733"/>
      <c r="N7" s="734">
        <v>13646826</v>
      </c>
      <c r="O7" s="734"/>
      <c r="P7" s="735"/>
      <c r="Q7" s="89"/>
    </row>
    <row r="8" spans="1:17" s="87" customFormat="1" ht="30" customHeight="1">
      <c r="A8" s="736"/>
      <c r="B8" s="729" t="s">
        <v>142</v>
      </c>
      <c r="C8" s="729"/>
      <c r="D8" s="727">
        <v>115841</v>
      </c>
      <c r="E8" s="727"/>
      <c r="F8" s="727"/>
      <c r="G8" s="737">
        <v>117343</v>
      </c>
      <c r="H8" s="737"/>
      <c r="I8" s="737"/>
      <c r="J8" s="727">
        <v>117439</v>
      </c>
      <c r="K8" s="727"/>
      <c r="L8" s="703">
        <v>120409</v>
      </c>
      <c r="M8" s="703"/>
      <c r="N8" s="734">
        <f>N7*1000/N4</f>
        <v>121399.00189479864</v>
      </c>
      <c r="O8" s="734"/>
      <c r="P8" s="735"/>
      <c r="Q8" s="89"/>
    </row>
    <row r="9" spans="1:17" s="87" customFormat="1" ht="30" customHeight="1">
      <c r="A9" s="762" t="s">
        <v>143</v>
      </c>
      <c r="B9" s="729" t="s">
        <v>144</v>
      </c>
      <c r="C9" s="729"/>
      <c r="D9" s="727">
        <v>30935878</v>
      </c>
      <c r="E9" s="727"/>
      <c r="F9" s="727"/>
      <c r="G9" s="728">
        <v>30866975</v>
      </c>
      <c r="H9" s="728"/>
      <c r="I9" s="728"/>
      <c r="J9" s="732">
        <v>36086112</v>
      </c>
      <c r="K9" s="732"/>
      <c r="L9" s="732">
        <v>36883165</v>
      </c>
      <c r="M9" s="732"/>
      <c r="N9" s="734">
        <v>35616895</v>
      </c>
      <c r="O9" s="734"/>
      <c r="P9" s="735"/>
      <c r="Q9" s="89"/>
    </row>
    <row r="10" spans="1:17" s="87" customFormat="1" ht="30" customHeight="1" thickBot="1">
      <c r="A10" s="763"/>
      <c r="B10" s="738" t="s">
        <v>145</v>
      </c>
      <c r="C10" s="738"/>
      <c r="D10" s="739">
        <v>282847</v>
      </c>
      <c r="E10" s="739"/>
      <c r="F10" s="739"/>
      <c r="G10" s="740">
        <v>279884</v>
      </c>
      <c r="H10" s="740"/>
      <c r="I10" s="740"/>
      <c r="J10" s="739">
        <v>325411</v>
      </c>
      <c r="K10" s="739"/>
      <c r="L10" s="750">
        <v>330901</v>
      </c>
      <c r="M10" s="750"/>
      <c r="N10" s="752">
        <f>N9*1000/N4</f>
        <v>316839.64488093014</v>
      </c>
      <c r="O10" s="752"/>
      <c r="P10" s="753"/>
      <c r="Q10" s="89"/>
    </row>
    <row r="11" spans="1:17" ht="15" customHeight="1">
      <c r="A11" s="101" t="s">
        <v>146</v>
      </c>
      <c r="P11" s="80" t="s">
        <v>120</v>
      </c>
    </row>
    <row r="12" spans="1:17" ht="15" customHeight="1">
      <c r="A12" s="101"/>
    </row>
    <row r="13" spans="1:17" ht="15" customHeight="1" thickBot="1">
      <c r="A13" s="101" t="s">
        <v>147</v>
      </c>
      <c r="B13" s="101"/>
      <c r="C13" s="101"/>
      <c r="D13" s="101"/>
      <c r="Q13" s="80" t="s">
        <v>2</v>
      </c>
    </row>
    <row r="14" spans="1:17" ht="30" customHeight="1">
      <c r="A14" s="594"/>
      <c r="B14" s="595"/>
      <c r="C14" s="760" t="s">
        <v>124</v>
      </c>
      <c r="D14" s="760"/>
      <c r="E14" s="760"/>
      <c r="F14" s="761" t="s">
        <v>125</v>
      </c>
      <c r="G14" s="761"/>
      <c r="H14" s="761"/>
      <c r="I14" s="761"/>
      <c r="J14" s="761"/>
      <c r="K14" s="717" t="s">
        <v>126</v>
      </c>
      <c r="L14" s="717"/>
      <c r="M14" s="717"/>
      <c r="N14" s="717"/>
      <c r="O14" s="718" t="s">
        <v>127</v>
      </c>
      <c r="P14" s="718"/>
      <c r="Q14" s="719"/>
    </row>
    <row r="15" spans="1:17" ht="20.25" customHeight="1">
      <c r="A15" s="754" t="s">
        <v>148</v>
      </c>
      <c r="B15" s="755"/>
      <c r="C15" s="756" t="s">
        <v>149</v>
      </c>
      <c r="D15" s="756"/>
      <c r="E15" s="128" t="s">
        <v>44</v>
      </c>
      <c r="F15" s="757" t="s">
        <v>149</v>
      </c>
      <c r="G15" s="757"/>
      <c r="H15" s="757"/>
      <c r="I15" s="758" t="s">
        <v>44</v>
      </c>
      <c r="J15" s="758"/>
      <c r="K15" s="682" t="s">
        <v>149</v>
      </c>
      <c r="L15" s="682"/>
      <c r="M15" s="751" t="s">
        <v>44</v>
      </c>
      <c r="N15" s="751"/>
      <c r="O15" s="744" t="s">
        <v>149</v>
      </c>
      <c r="P15" s="745" t="s">
        <v>44</v>
      </c>
      <c r="Q15" s="746"/>
    </row>
    <row r="16" spans="1:17" ht="20.25" customHeight="1">
      <c r="A16" s="596"/>
      <c r="B16" s="151"/>
      <c r="C16" s="756"/>
      <c r="D16" s="756"/>
      <c r="E16" s="129" t="s">
        <v>46</v>
      </c>
      <c r="F16" s="757"/>
      <c r="G16" s="757"/>
      <c r="H16" s="757"/>
      <c r="I16" s="759" t="s">
        <v>46</v>
      </c>
      <c r="J16" s="759"/>
      <c r="K16" s="682"/>
      <c r="L16" s="682"/>
      <c r="M16" s="747" t="s">
        <v>150</v>
      </c>
      <c r="N16" s="747"/>
      <c r="O16" s="744"/>
      <c r="P16" s="748" t="s">
        <v>150</v>
      </c>
      <c r="Q16" s="749"/>
    </row>
    <row r="17" spans="1:19" s="75" customFormat="1" ht="22.5" customHeight="1">
      <c r="A17" s="775" t="s">
        <v>426</v>
      </c>
      <c r="B17" s="776"/>
      <c r="C17" s="777">
        <v>12937811</v>
      </c>
      <c r="D17" s="777"/>
      <c r="E17" s="590">
        <v>101.81</v>
      </c>
      <c r="F17" s="778">
        <v>13068145</v>
      </c>
      <c r="G17" s="778"/>
      <c r="H17" s="778"/>
      <c r="I17" s="779">
        <f>F17/C17*100</f>
        <v>101.00738834413335</v>
      </c>
      <c r="J17" s="779"/>
      <c r="K17" s="764">
        <f>K19+K25+K27+K29+K31+K33</f>
        <v>13415612</v>
      </c>
      <c r="L17" s="764"/>
      <c r="M17" s="765">
        <f>K17/F17*100</f>
        <v>102.6588854041641</v>
      </c>
      <c r="N17" s="765"/>
      <c r="O17" s="312">
        <f>O19+O25+O27+O29+O31+O33</f>
        <v>13605014</v>
      </c>
      <c r="P17" s="766">
        <f>O17/K17*100</f>
        <v>101.41180290545076</v>
      </c>
      <c r="Q17" s="767"/>
    </row>
    <row r="18" spans="1:19" ht="16.5" customHeight="1">
      <c r="A18" s="597"/>
      <c r="B18" s="25"/>
      <c r="C18" s="95"/>
      <c r="D18" s="313"/>
      <c r="E18" s="96"/>
      <c r="F18" s="314"/>
      <c r="G18" s="90"/>
      <c r="H18" s="315"/>
      <c r="I18" s="132"/>
      <c r="J18" s="94"/>
      <c r="K18" s="95"/>
      <c r="L18" s="90"/>
      <c r="M18" s="772"/>
      <c r="N18" s="772"/>
      <c r="O18" s="97"/>
      <c r="P18" s="773"/>
      <c r="Q18" s="774"/>
    </row>
    <row r="19" spans="1:19" ht="16.5" customHeight="1">
      <c r="A19" s="768" t="s">
        <v>151</v>
      </c>
      <c r="B19" s="702"/>
      <c r="C19" s="769">
        <v>5408228</v>
      </c>
      <c r="D19" s="769"/>
      <c r="E19" s="96">
        <v>98.31</v>
      </c>
      <c r="F19" s="737">
        <v>5293339</v>
      </c>
      <c r="G19" s="737"/>
      <c r="H19" s="737"/>
      <c r="I19" s="770">
        <f>F19/C19*100</f>
        <v>97.875662786406195</v>
      </c>
      <c r="J19" s="770"/>
      <c r="K19" s="771">
        <f>SUM(K21,K23)</f>
        <v>5446318</v>
      </c>
      <c r="L19" s="771"/>
      <c r="M19" s="772">
        <f>K19/F19*100</f>
        <v>102.89002839228698</v>
      </c>
      <c r="N19" s="772"/>
      <c r="O19" s="97">
        <f>SUM(O21,O23)</f>
        <v>5133268</v>
      </c>
      <c r="P19" s="773">
        <f>O19/K19*100</f>
        <v>94.252080029113245</v>
      </c>
      <c r="Q19" s="774"/>
    </row>
    <row r="20" spans="1:19" ht="16.5" customHeight="1">
      <c r="A20" s="599"/>
      <c r="B20" s="145"/>
      <c r="C20" s="95"/>
      <c r="D20" s="313"/>
      <c r="E20" s="96"/>
      <c r="F20" s="314"/>
      <c r="G20" s="90"/>
      <c r="H20" s="315"/>
      <c r="I20" s="132"/>
      <c r="J20" s="94"/>
      <c r="K20" s="95"/>
      <c r="L20" s="90"/>
      <c r="M20" s="96"/>
      <c r="N20" s="96"/>
      <c r="O20" s="97"/>
      <c r="P20" s="94"/>
      <c r="Q20" s="598"/>
    </row>
    <row r="21" spans="1:19" ht="16.5" customHeight="1">
      <c r="A21" s="600" t="s">
        <v>152</v>
      </c>
      <c r="B21" s="25" t="s">
        <v>108</v>
      </c>
      <c r="C21" s="769">
        <v>3997196</v>
      </c>
      <c r="D21" s="769"/>
      <c r="E21" s="96">
        <v>102.29</v>
      </c>
      <c r="F21" s="737">
        <v>3976169</v>
      </c>
      <c r="G21" s="737"/>
      <c r="H21" s="737"/>
      <c r="I21" s="770">
        <f>F21/C21*100</f>
        <v>99.473956243326569</v>
      </c>
      <c r="J21" s="770"/>
      <c r="K21" s="771">
        <v>3880047</v>
      </c>
      <c r="L21" s="771"/>
      <c r="M21" s="772">
        <f>K21/F21*100</f>
        <v>97.582547421902845</v>
      </c>
      <c r="N21" s="772"/>
      <c r="O21" s="97">
        <v>3832616</v>
      </c>
      <c r="P21" s="773">
        <f>O21/K21*100</f>
        <v>98.777566354222003</v>
      </c>
      <c r="Q21" s="774"/>
    </row>
    <row r="22" spans="1:19" ht="16.5" customHeight="1">
      <c r="A22" s="601"/>
      <c r="B22" s="145"/>
      <c r="C22" s="95"/>
      <c r="D22" s="102"/>
      <c r="E22" s="96"/>
      <c r="F22" s="314"/>
      <c r="G22" s="90"/>
      <c r="H22" s="315"/>
      <c r="I22" s="132"/>
      <c r="J22" s="94"/>
      <c r="K22" s="95"/>
      <c r="L22" s="90"/>
      <c r="M22" s="96"/>
      <c r="N22" s="96"/>
      <c r="O22" s="97"/>
      <c r="P22" s="94"/>
      <c r="Q22" s="598"/>
    </row>
    <row r="23" spans="1:19" ht="16.5" customHeight="1">
      <c r="A23" s="600"/>
      <c r="B23" s="25" t="s">
        <v>109</v>
      </c>
      <c r="C23" s="769">
        <v>1411032</v>
      </c>
      <c r="D23" s="769"/>
      <c r="E23" s="132">
        <v>88.55</v>
      </c>
      <c r="F23" s="737">
        <v>1317170</v>
      </c>
      <c r="G23" s="737"/>
      <c r="H23" s="737"/>
      <c r="I23" s="782">
        <f>F23/C23*100</f>
        <v>93.347989273099401</v>
      </c>
      <c r="J23" s="782"/>
      <c r="K23" s="771">
        <v>1566271</v>
      </c>
      <c r="L23" s="771"/>
      <c r="M23" s="772">
        <f>K23/F23*100</f>
        <v>118.91183370407768</v>
      </c>
      <c r="N23" s="772"/>
      <c r="O23" s="97">
        <v>1300652</v>
      </c>
      <c r="P23" s="773">
        <f>O23/K23*100</f>
        <v>83.041312774098472</v>
      </c>
      <c r="Q23" s="774"/>
    </row>
    <row r="24" spans="1:19" ht="16.5" customHeight="1">
      <c r="A24" s="599"/>
      <c r="B24" s="145"/>
      <c r="C24" s="95"/>
      <c r="D24" s="102"/>
      <c r="E24" s="96"/>
      <c r="F24" s="314"/>
      <c r="G24" s="90"/>
      <c r="H24" s="315"/>
      <c r="I24" s="132"/>
      <c r="J24" s="94"/>
      <c r="K24" s="95"/>
      <c r="L24" s="90"/>
      <c r="M24" s="96"/>
      <c r="N24" s="96"/>
      <c r="O24" s="97"/>
      <c r="P24" s="94"/>
      <c r="Q24" s="598"/>
    </row>
    <row r="25" spans="1:19" ht="16.5" customHeight="1">
      <c r="A25" s="780" t="s">
        <v>110</v>
      </c>
      <c r="B25" s="781"/>
      <c r="C25" s="769">
        <v>5963560</v>
      </c>
      <c r="D25" s="769"/>
      <c r="E25" s="132">
        <v>105.15</v>
      </c>
      <c r="F25" s="737">
        <v>6124484</v>
      </c>
      <c r="G25" s="737"/>
      <c r="H25" s="737"/>
      <c r="I25" s="770">
        <f>F25/C25*100</f>
        <v>102.69845528509816</v>
      </c>
      <c r="J25" s="770"/>
      <c r="K25" s="771">
        <v>6172584</v>
      </c>
      <c r="L25" s="771"/>
      <c r="M25" s="772">
        <f>K25/F25*100</f>
        <v>100.78537228605708</v>
      </c>
      <c r="N25" s="772"/>
      <c r="O25" s="97">
        <v>6271451</v>
      </c>
      <c r="P25" s="773">
        <f>O25/K25*100</f>
        <v>101.60171169805061</v>
      </c>
      <c r="Q25" s="774"/>
    </row>
    <row r="26" spans="1:19" ht="16.5" customHeight="1">
      <c r="A26" s="597"/>
      <c r="B26" s="25"/>
      <c r="C26" s="95"/>
      <c r="D26" s="102"/>
      <c r="E26" s="96"/>
      <c r="F26" s="314"/>
      <c r="G26" s="90"/>
      <c r="H26" s="315"/>
      <c r="I26" s="132"/>
      <c r="J26" s="94"/>
      <c r="K26" s="95"/>
      <c r="L26" s="90"/>
      <c r="M26" s="96"/>
      <c r="N26" s="96"/>
      <c r="O26" s="97"/>
      <c r="P26" s="94"/>
      <c r="Q26" s="598"/>
    </row>
    <row r="27" spans="1:19" ht="16.5" customHeight="1">
      <c r="A27" s="780" t="s">
        <v>113</v>
      </c>
      <c r="B27" s="781"/>
      <c r="C27" s="769">
        <v>241530</v>
      </c>
      <c r="D27" s="769"/>
      <c r="E27" s="132">
        <v>106.13</v>
      </c>
      <c r="F27" s="737">
        <v>250432</v>
      </c>
      <c r="G27" s="737"/>
      <c r="H27" s="737"/>
      <c r="I27" s="770">
        <f>F27/C27*100</f>
        <v>103.68567051712003</v>
      </c>
      <c r="J27" s="770"/>
      <c r="K27" s="771">
        <v>256854</v>
      </c>
      <c r="L27" s="771"/>
      <c r="M27" s="772">
        <f>K27/F27*100</f>
        <v>102.56436877076412</v>
      </c>
      <c r="N27" s="772"/>
      <c r="O27" s="97">
        <v>265053</v>
      </c>
      <c r="P27" s="773">
        <f>O27/K27*100</f>
        <v>103.19208577635544</v>
      </c>
      <c r="Q27" s="774"/>
    </row>
    <row r="28" spans="1:19" ht="16.5" customHeight="1">
      <c r="A28" s="597"/>
      <c r="B28" s="25"/>
      <c r="C28" s="95"/>
      <c r="D28" s="102"/>
      <c r="E28" s="96"/>
      <c r="F28" s="314"/>
      <c r="G28" s="90"/>
      <c r="H28" s="315"/>
      <c r="I28" s="132"/>
      <c r="J28" s="94"/>
      <c r="K28" s="95"/>
      <c r="L28" s="90"/>
      <c r="M28" s="96"/>
      <c r="N28" s="96"/>
      <c r="O28" s="97"/>
      <c r="P28" s="94"/>
      <c r="Q28" s="598"/>
      <c r="R28" s="728"/>
      <c r="S28" s="728"/>
    </row>
    <row r="29" spans="1:19" ht="16.5" customHeight="1">
      <c r="A29" s="780" t="s">
        <v>114</v>
      </c>
      <c r="B29" s="781"/>
      <c r="C29" s="769">
        <v>1315892</v>
      </c>
      <c r="D29" s="769"/>
      <c r="E29" s="132">
        <v>101.34</v>
      </c>
      <c r="F29" s="728">
        <v>1392658</v>
      </c>
      <c r="G29" s="728"/>
      <c r="H29" s="728"/>
      <c r="I29" s="770">
        <f>F29/C29*100</f>
        <v>105.83376143330912</v>
      </c>
      <c r="J29" s="770"/>
      <c r="K29" s="792">
        <v>1533142</v>
      </c>
      <c r="L29" s="792"/>
      <c r="M29" s="772">
        <f>K29/F29*100</f>
        <v>110.08747301921937</v>
      </c>
      <c r="N29" s="772"/>
      <c r="O29" s="256">
        <v>1927661</v>
      </c>
      <c r="P29" s="773">
        <f>O29/K29*100</f>
        <v>125.73271099480674</v>
      </c>
      <c r="Q29" s="774"/>
    </row>
    <row r="30" spans="1:19" ht="13.5">
      <c r="A30" s="597"/>
      <c r="B30" s="25"/>
      <c r="C30" s="95"/>
      <c r="D30" s="102"/>
      <c r="E30" s="316"/>
      <c r="F30" s="314"/>
      <c r="G30" s="90"/>
      <c r="H30" s="315"/>
      <c r="I30" s="317"/>
      <c r="J30" s="97"/>
      <c r="K30" s="95"/>
      <c r="L30" s="90"/>
      <c r="M30" s="12"/>
      <c r="N30" s="12"/>
      <c r="O30" s="97"/>
      <c r="P30" s="54"/>
      <c r="Q30" s="602"/>
    </row>
    <row r="31" spans="1:19" ht="16.5" customHeight="1">
      <c r="A31" s="795" t="s">
        <v>115</v>
      </c>
      <c r="B31" s="796"/>
      <c r="C31" s="789">
        <v>0</v>
      </c>
      <c r="D31" s="789"/>
      <c r="E31" s="58">
        <v>0</v>
      </c>
      <c r="F31" s="789">
        <v>0</v>
      </c>
      <c r="G31" s="789"/>
      <c r="H31" s="789"/>
      <c r="I31" s="797">
        <v>0</v>
      </c>
      <c r="J31" s="797"/>
      <c r="K31" s="58">
        <v>0</v>
      </c>
      <c r="L31" s="134"/>
      <c r="M31" s="789">
        <v>0</v>
      </c>
      <c r="N31" s="789"/>
      <c r="O31" s="59">
        <v>0</v>
      </c>
      <c r="P31" s="790">
        <v>0</v>
      </c>
      <c r="Q31" s="791"/>
    </row>
    <row r="32" spans="1:19" ht="16.5" customHeight="1">
      <c r="A32" s="597"/>
      <c r="B32" s="25"/>
      <c r="C32" s="95"/>
      <c r="D32" s="102"/>
      <c r="E32" s="316"/>
      <c r="F32" s="314"/>
      <c r="G32" s="90"/>
      <c r="H32" s="315"/>
      <c r="I32" s="317"/>
      <c r="J32" s="97"/>
      <c r="K32" s="95"/>
      <c r="L32" s="90"/>
      <c r="M32" s="12"/>
      <c r="N32" s="12"/>
      <c r="O32" s="97"/>
      <c r="P32" s="54"/>
      <c r="Q32" s="602"/>
    </row>
    <row r="33" spans="1:17" s="318" customFormat="1" ht="16.5" customHeight="1" thickBot="1">
      <c r="A33" s="786" t="s">
        <v>117</v>
      </c>
      <c r="B33" s="787"/>
      <c r="C33" s="788">
        <v>8601</v>
      </c>
      <c r="D33" s="788"/>
      <c r="E33" s="603">
        <v>92.25</v>
      </c>
      <c r="F33" s="793">
        <v>7232</v>
      </c>
      <c r="G33" s="793"/>
      <c r="H33" s="793"/>
      <c r="I33" s="794">
        <f>F33/C33*100</f>
        <v>84.083246134170437</v>
      </c>
      <c r="J33" s="794"/>
      <c r="K33" s="785">
        <v>6714</v>
      </c>
      <c r="L33" s="785"/>
      <c r="M33" s="798">
        <f>K33/F33*100</f>
        <v>92.837389380530979</v>
      </c>
      <c r="N33" s="798"/>
      <c r="O33" s="604">
        <v>7581</v>
      </c>
      <c r="P33" s="783">
        <f>O33/K33*100</f>
        <v>112.91331546023235</v>
      </c>
      <c r="Q33" s="784"/>
    </row>
    <row r="34" spans="1:17" s="318" customFormat="1" ht="15" customHeight="1">
      <c r="A34" s="319"/>
      <c r="B34" s="319"/>
      <c r="C34" s="320"/>
      <c r="D34" s="321"/>
      <c r="E34" s="322"/>
      <c r="F34" s="323"/>
      <c r="G34" s="324"/>
      <c r="H34" s="321"/>
      <c r="I34" s="325"/>
      <c r="J34" s="325"/>
      <c r="K34" s="320"/>
      <c r="L34" s="326"/>
      <c r="M34" s="322"/>
      <c r="N34" s="327"/>
      <c r="O34" s="328"/>
      <c r="P34" s="328"/>
      <c r="Q34" s="80" t="s">
        <v>120</v>
      </c>
    </row>
  </sheetData>
  <sheetProtection selectLockedCells="1" selectUnlockedCells="1"/>
  <mergeCells count="129">
    <mergeCell ref="P33:Q33"/>
    <mergeCell ref="A29:B29"/>
    <mergeCell ref="F29:H29"/>
    <mergeCell ref="I29:J29"/>
    <mergeCell ref="K33:L33"/>
    <mergeCell ref="A33:B33"/>
    <mergeCell ref="C33:D33"/>
    <mergeCell ref="P29:Q29"/>
    <mergeCell ref="M31:N31"/>
    <mergeCell ref="P31:Q31"/>
    <mergeCell ref="K29:L29"/>
    <mergeCell ref="F33:H33"/>
    <mergeCell ref="I33:J33"/>
    <mergeCell ref="A31:B31"/>
    <mergeCell ref="C31:D31"/>
    <mergeCell ref="F31:H31"/>
    <mergeCell ref="I31:J31"/>
    <mergeCell ref="C29:D29"/>
    <mergeCell ref="M33:N33"/>
    <mergeCell ref="A25:B25"/>
    <mergeCell ref="C25:D25"/>
    <mergeCell ref="A27:B27"/>
    <mergeCell ref="C27:D27"/>
    <mergeCell ref="I23:J23"/>
    <mergeCell ref="M29:N29"/>
    <mergeCell ref="F27:H27"/>
    <mergeCell ref="I25:J25"/>
    <mergeCell ref="C23:D23"/>
    <mergeCell ref="F23:H23"/>
    <mergeCell ref="M23:N23"/>
    <mergeCell ref="K25:L25"/>
    <mergeCell ref="I27:J27"/>
    <mergeCell ref="K27:L27"/>
    <mergeCell ref="C21:D21"/>
    <mergeCell ref="F21:H21"/>
    <mergeCell ref="I21:J21"/>
    <mergeCell ref="K23:L23"/>
    <mergeCell ref="K21:L21"/>
    <mergeCell ref="R28:S28"/>
    <mergeCell ref="M27:N27"/>
    <mergeCell ref="P27:Q27"/>
    <mergeCell ref="M25:N25"/>
    <mergeCell ref="P25:Q25"/>
    <mergeCell ref="F25:H25"/>
    <mergeCell ref="M21:N21"/>
    <mergeCell ref="P21:Q21"/>
    <mergeCell ref="P23:Q23"/>
    <mergeCell ref="K17:L17"/>
    <mergeCell ref="M17:N17"/>
    <mergeCell ref="P17:Q17"/>
    <mergeCell ref="A19:B19"/>
    <mergeCell ref="C19:D19"/>
    <mergeCell ref="F19:H19"/>
    <mergeCell ref="I19:J19"/>
    <mergeCell ref="K19:L19"/>
    <mergeCell ref="M19:N19"/>
    <mergeCell ref="P19:Q19"/>
    <mergeCell ref="M18:N18"/>
    <mergeCell ref="P18:Q18"/>
    <mergeCell ref="A17:B17"/>
    <mergeCell ref="C17:D17"/>
    <mergeCell ref="F17:H17"/>
    <mergeCell ref="I17:J17"/>
    <mergeCell ref="A15:B15"/>
    <mergeCell ref="C15:D16"/>
    <mergeCell ref="F15:H16"/>
    <mergeCell ref="I15:J15"/>
    <mergeCell ref="I16:J16"/>
    <mergeCell ref="K15:L16"/>
    <mergeCell ref="C14:E14"/>
    <mergeCell ref="F14:J14"/>
    <mergeCell ref="A9:A10"/>
    <mergeCell ref="B9:C9"/>
    <mergeCell ref="O15:O16"/>
    <mergeCell ref="P15:Q15"/>
    <mergeCell ref="M16:N16"/>
    <mergeCell ref="P16:Q16"/>
    <mergeCell ref="L10:M10"/>
    <mergeCell ref="M15:N15"/>
    <mergeCell ref="N9:P9"/>
    <mergeCell ref="N10:P10"/>
    <mergeCell ref="L9:M9"/>
    <mergeCell ref="A5:A8"/>
    <mergeCell ref="B8:C8"/>
    <mergeCell ref="D8:F8"/>
    <mergeCell ref="G8:I8"/>
    <mergeCell ref="J9:K9"/>
    <mergeCell ref="B10:C10"/>
    <mergeCell ref="D10:F10"/>
    <mergeCell ref="K14:N14"/>
    <mergeCell ref="O14:Q14"/>
    <mergeCell ref="D9:F9"/>
    <mergeCell ref="G9:I9"/>
    <mergeCell ref="G10:I10"/>
    <mergeCell ref="J10:K10"/>
    <mergeCell ref="J5:K5"/>
    <mergeCell ref="L5:M5"/>
    <mergeCell ref="B6:C6"/>
    <mergeCell ref="N7:P7"/>
    <mergeCell ref="D6:F6"/>
    <mergeCell ref="G6:I6"/>
    <mergeCell ref="J6:K6"/>
    <mergeCell ref="L6:M6"/>
    <mergeCell ref="N5:P5"/>
    <mergeCell ref="B5:C5"/>
    <mergeCell ref="D5:F5"/>
    <mergeCell ref="G5:I5"/>
    <mergeCell ref="B7:C7"/>
    <mergeCell ref="D7:F7"/>
    <mergeCell ref="G7:I7"/>
    <mergeCell ref="J8:K8"/>
    <mergeCell ref="N6:P6"/>
    <mergeCell ref="J7:K7"/>
    <mergeCell ref="L7:M7"/>
    <mergeCell ref="L8:M8"/>
    <mergeCell ref="N8:P8"/>
    <mergeCell ref="M2:P2"/>
    <mergeCell ref="A3:C3"/>
    <mergeCell ref="D3:F3"/>
    <mergeCell ref="G3:I3"/>
    <mergeCell ref="J3:K3"/>
    <mergeCell ref="L3:M3"/>
    <mergeCell ref="N3:P3"/>
    <mergeCell ref="L4:M4"/>
    <mergeCell ref="N4:P4"/>
    <mergeCell ref="A4:C4"/>
    <mergeCell ref="D4:F4"/>
    <mergeCell ref="G4:I4"/>
    <mergeCell ref="J4:K4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horizontalDpi="300" verticalDpi="300" r:id="rId1"/>
  <headerFooter alignWithMargins="0">
    <oddHeader>&amp;R&amp;"ＭＳ 明朝,標準"&amp;10財　政</oddHeader>
    <oddFooter>&amp;C&amp;"ＭＳ 明朝,標準"－&amp;P－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Normal="90" zoomScaleSheetLayoutView="100" workbookViewId="0">
      <pane xSplit="2" topLeftCell="C1" activePane="topRight" state="frozen"/>
      <selection activeCell="A16" sqref="A16"/>
      <selection pane="topRight" activeCell="C22" sqref="C22"/>
    </sheetView>
  </sheetViews>
  <sheetFormatPr defaultRowHeight="18.95" customHeight="1"/>
  <cols>
    <col min="1" max="1" width="3.5" style="50" customWidth="1"/>
    <col min="2" max="2" width="30.125" style="50" customWidth="1"/>
    <col min="3" max="4" width="29.25" style="50" customWidth="1"/>
    <col min="5" max="7" width="30.625" style="50" customWidth="1"/>
    <col min="8" max="16384" width="9" style="50"/>
  </cols>
  <sheetData>
    <row r="1" spans="1:7" ht="5.0999999999999996" customHeight="1">
      <c r="A1" s="101"/>
      <c r="D1" s="6"/>
      <c r="G1" s="102"/>
    </row>
    <row r="2" spans="1:7" ht="15" customHeight="1">
      <c r="A2" s="10" t="s">
        <v>153</v>
      </c>
      <c r="D2" s="6"/>
      <c r="G2" s="102" t="s">
        <v>154</v>
      </c>
    </row>
    <row r="3" spans="1:7" ht="20.100000000000001" customHeight="1">
      <c r="A3" s="682" t="s">
        <v>155</v>
      </c>
      <c r="B3" s="682"/>
      <c r="C3" s="799" t="s">
        <v>156</v>
      </c>
      <c r="D3" s="682" t="s">
        <v>157</v>
      </c>
      <c r="E3" s="682" t="s">
        <v>158</v>
      </c>
      <c r="F3" s="682"/>
      <c r="G3" s="92" t="s">
        <v>159</v>
      </c>
    </row>
    <row r="4" spans="1:7" ht="20.100000000000001" customHeight="1">
      <c r="A4" s="682"/>
      <c r="B4" s="682"/>
      <c r="C4" s="799"/>
      <c r="D4" s="682"/>
      <c r="E4" s="103" t="s">
        <v>160</v>
      </c>
      <c r="F4" s="81" t="s">
        <v>161</v>
      </c>
      <c r="G4" s="13" t="s">
        <v>162</v>
      </c>
    </row>
    <row r="5" spans="1:7" ht="15.95" customHeight="1">
      <c r="A5" s="687" t="s">
        <v>105</v>
      </c>
      <c r="B5" s="687"/>
      <c r="C5" s="329">
        <f>C6+C27</f>
        <v>40802384</v>
      </c>
      <c r="D5" s="104">
        <f>D6+D27</f>
        <v>3245795</v>
      </c>
      <c r="E5" s="104">
        <f>E6+E27</f>
        <v>3299103</v>
      </c>
      <c r="F5" s="104">
        <f>F6+F27</f>
        <v>824588</v>
      </c>
      <c r="G5" s="122">
        <f>C5+D5-E5</f>
        <v>40749076</v>
      </c>
    </row>
    <row r="6" spans="1:7" ht="15.95" customHeight="1">
      <c r="A6" s="687" t="s">
        <v>163</v>
      </c>
      <c r="B6" s="687"/>
      <c r="C6" s="330">
        <f>SUM(C7:C26)</f>
        <v>35395175</v>
      </c>
      <c r="D6" s="105">
        <f>SUM(D7:D26)</f>
        <v>2961795</v>
      </c>
      <c r="E6" s="105">
        <f>SUM(E7:E26)</f>
        <v>2919675</v>
      </c>
      <c r="F6" s="105">
        <f>SUM(F7:F26)</f>
        <v>668600</v>
      </c>
      <c r="G6" s="123">
        <f>C6+D6-E6</f>
        <v>35437295</v>
      </c>
    </row>
    <row r="7" spans="1:7" ht="15.95" customHeight="1">
      <c r="A7" s="51"/>
      <c r="B7" s="25" t="s">
        <v>164</v>
      </c>
      <c r="C7" s="331">
        <v>4568372</v>
      </c>
      <c r="D7" s="331">
        <v>633000</v>
      </c>
      <c r="E7" s="331">
        <v>301021</v>
      </c>
      <c r="F7" s="331">
        <v>79965</v>
      </c>
      <c r="G7" s="106">
        <f t="shared" ref="G7:G26" si="0">C7+D7-E7</f>
        <v>4900351</v>
      </c>
    </row>
    <row r="8" spans="1:7" ht="15.95" customHeight="1">
      <c r="A8" s="51"/>
      <c r="B8" s="25" t="s">
        <v>165</v>
      </c>
      <c r="C8" s="332">
        <v>8647571</v>
      </c>
      <c r="D8" s="331">
        <v>246800</v>
      </c>
      <c r="E8" s="331">
        <v>975556</v>
      </c>
      <c r="F8" s="331">
        <v>185161</v>
      </c>
      <c r="G8" s="106">
        <f t="shared" si="0"/>
        <v>7918815</v>
      </c>
    </row>
    <row r="9" spans="1:7" ht="15.95" customHeight="1">
      <c r="A9" s="51"/>
      <c r="B9" s="25" t="s">
        <v>166</v>
      </c>
      <c r="C9" s="331">
        <v>670137</v>
      </c>
      <c r="D9" s="333">
        <v>0</v>
      </c>
      <c r="E9" s="331">
        <v>54159</v>
      </c>
      <c r="F9" s="331">
        <v>14615</v>
      </c>
      <c r="G9" s="106">
        <f t="shared" si="0"/>
        <v>615978</v>
      </c>
    </row>
    <row r="10" spans="1:7" ht="15.95" customHeight="1">
      <c r="A10" s="51"/>
      <c r="B10" s="25" t="s">
        <v>167</v>
      </c>
      <c r="C10" s="331">
        <v>5139265</v>
      </c>
      <c r="D10" s="331">
        <v>170540</v>
      </c>
      <c r="E10" s="331">
        <v>470843</v>
      </c>
      <c r="F10" s="331">
        <v>146397</v>
      </c>
      <c r="G10" s="106">
        <f t="shared" si="0"/>
        <v>4838962</v>
      </c>
    </row>
    <row r="11" spans="1:7" ht="15.95" customHeight="1">
      <c r="A11" s="51"/>
      <c r="B11" s="25" t="s">
        <v>168</v>
      </c>
      <c r="C11" s="333">
        <v>0</v>
      </c>
      <c r="D11" s="333">
        <v>0</v>
      </c>
      <c r="E11" s="333">
        <v>0</v>
      </c>
      <c r="F11" s="333">
        <v>0</v>
      </c>
      <c r="G11" s="125">
        <f t="shared" si="0"/>
        <v>0</v>
      </c>
    </row>
    <row r="12" spans="1:7" ht="15.95" customHeight="1">
      <c r="A12" s="51"/>
      <c r="B12" s="25" t="s">
        <v>169</v>
      </c>
      <c r="C12" s="333">
        <v>0</v>
      </c>
      <c r="D12" s="333">
        <v>0</v>
      </c>
      <c r="E12" s="333">
        <v>0</v>
      </c>
      <c r="F12" s="333">
        <v>0</v>
      </c>
      <c r="G12" s="125">
        <f t="shared" si="0"/>
        <v>0</v>
      </c>
    </row>
    <row r="13" spans="1:7" ht="15.95" customHeight="1">
      <c r="A13" s="51"/>
      <c r="B13" s="25" t="s">
        <v>170</v>
      </c>
      <c r="C13" s="334">
        <v>1139221</v>
      </c>
      <c r="D13" s="333">
        <v>0</v>
      </c>
      <c r="E13" s="331">
        <v>232494</v>
      </c>
      <c r="F13" s="331">
        <v>15386</v>
      </c>
      <c r="G13" s="106">
        <f t="shared" si="0"/>
        <v>906727</v>
      </c>
    </row>
    <row r="14" spans="1:7" ht="15.95" customHeight="1">
      <c r="A14" s="51"/>
      <c r="B14" s="25" t="s">
        <v>171</v>
      </c>
      <c r="C14" s="334">
        <v>133638</v>
      </c>
      <c r="D14" s="333">
        <v>0</v>
      </c>
      <c r="E14" s="331">
        <v>14630</v>
      </c>
      <c r="F14" s="331">
        <v>2195</v>
      </c>
      <c r="G14" s="106">
        <f t="shared" si="0"/>
        <v>119008</v>
      </c>
    </row>
    <row r="15" spans="1:7" ht="15.95" customHeight="1">
      <c r="A15" s="51"/>
      <c r="B15" s="25" t="s">
        <v>172</v>
      </c>
      <c r="C15" s="334">
        <v>795667</v>
      </c>
      <c r="D15" s="334">
        <v>17560</v>
      </c>
      <c r="E15" s="331">
        <v>69560</v>
      </c>
      <c r="F15" s="331">
        <v>11905</v>
      </c>
      <c r="G15" s="106">
        <f t="shared" si="0"/>
        <v>743667</v>
      </c>
    </row>
    <row r="16" spans="1:7" ht="15.95" customHeight="1">
      <c r="A16" s="51"/>
      <c r="B16" s="25" t="s">
        <v>173</v>
      </c>
      <c r="C16" s="334">
        <v>33397</v>
      </c>
      <c r="D16" s="333">
        <v>0</v>
      </c>
      <c r="E16" s="331">
        <v>7965</v>
      </c>
      <c r="F16" s="331">
        <v>1731</v>
      </c>
      <c r="G16" s="106">
        <f t="shared" si="0"/>
        <v>25432</v>
      </c>
    </row>
    <row r="17" spans="1:7" ht="15.95" customHeight="1">
      <c r="A17" s="51"/>
      <c r="B17" s="25" t="s">
        <v>174</v>
      </c>
      <c r="C17" s="335">
        <v>0</v>
      </c>
      <c r="D17" s="333">
        <v>0</v>
      </c>
      <c r="E17" s="333">
        <v>0</v>
      </c>
      <c r="F17" s="333">
        <v>0</v>
      </c>
      <c r="G17" s="125">
        <f t="shared" si="0"/>
        <v>0</v>
      </c>
    </row>
    <row r="18" spans="1:7" ht="15.95" customHeight="1">
      <c r="A18" s="51"/>
      <c r="B18" s="25" t="s">
        <v>175</v>
      </c>
      <c r="C18" s="334">
        <v>43602</v>
      </c>
      <c r="D18" s="333">
        <v>0</v>
      </c>
      <c r="E18" s="331">
        <v>6522</v>
      </c>
      <c r="F18" s="331">
        <v>655</v>
      </c>
      <c r="G18" s="106">
        <f t="shared" si="0"/>
        <v>37080</v>
      </c>
    </row>
    <row r="19" spans="1:7" ht="15.95" customHeight="1">
      <c r="A19" s="51"/>
      <c r="B19" s="25" t="s">
        <v>176</v>
      </c>
      <c r="C19" s="333">
        <v>0</v>
      </c>
      <c r="D19" s="333">
        <v>0</v>
      </c>
      <c r="E19" s="333">
        <v>0</v>
      </c>
      <c r="F19" s="333">
        <v>0</v>
      </c>
      <c r="G19" s="125">
        <f t="shared" si="0"/>
        <v>0</v>
      </c>
    </row>
    <row r="20" spans="1:7" ht="15.95" customHeight="1">
      <c r="A20" s="51"/>
      <c r="B20" s="25" t="s">
        <v>177</v>
      </c>
      <c r="C20" s="334">
        <v>1486024</v>
      </c>
      <c r="D20" s="333">
        <v>0</v>
      </c>
      <c r="E20" s="331">
        <v>199590</v>
      </c>
      <c r="F20" s="331">
        <v>19316</v>
      </c>
      <c r="G20" s="106">
        <f t="shared" si="0"/>
        <v>1286434</v>
      </c>
    </row>
    <row r="21" spans="1:7" ht="15.95" customHeight="1">
      <c r="A21" s="51"/>
      <c r="B21" s="25" t="s">
        <v>178</v>
      </c>
      <c r="C21" s="334">
        <v>201697</v>
      </c>
      <c r="D21" s="333">
        <v>0</v>
      </c>
      <c r="E21" s="331">
        <v>27122</v>
      </c>
      <c r="F21" s="331">
        <v>3900</v>
      </c>
      <c r="G21" s="106">
        <f t="shared" si="0"/>
        <v>174575</v>
      </c>
    </row>
    <row r="22" spans="1:7" ht="15.95" customHeight="1">
      <c r="A22" s="51"/>
      <c r="B22" s="25" t="s">
        <v>179</v>
      </c>
      <c r="C22" s="334">
        <v>181809</v>
      </c>
      <c r="D22" s="333">
        <v>0</v>
      </c>
      <c r="E22" s="331">
        <v>13547</v>
      </c>
      <c r="F22" s="331">
        <v>3034</v>
      </c>
      <c r="G22" s="106">
        <f t="shared" si="0"/>
        <v>168262</v>
      </c>
    </row>
    <row r="23" spans="1:7" ht="15.95" customHeight="1">
      <c r="A23" s="51"/>
      <c r="B23" s="25" t="s">
        <v>180</v>
      </c>
      <c r="C23" s="334">
        <v>1028077</v>
      </c>
      <c r="D23" s="334">
        <v>105400</v>
      </c>
      <c r="E23" s="331">
        <v>28070</v>
      </c>
      <c r="F23" s="331">
        <v>15024</v>
      </c>
      <c r="G23" s="106">
        <f t="shared" si="0"/>
        <v>1105407</v>
      </c>
    </row>
    <row r="24" spans="1:7" ht="15.95" customHeight="1">
      <c r="A24" s="51"/>
      <c r="B24" s="25" t="s">
        <v>181</v>
      </c>
      <c r="C24" s="334">
        <v>10677165</v>
      </c>
      <c r="D24" s="334">
        <v>1765995</v>
      </c>
      <c r="E24" s="331">
        <v>459584</v>
      </c>
      <c r="F24" s="331">
        <v>160749</v>
      </c>
      <c r="G24" s="106">
        <f t="shared" si="0"/>
        <v>11983576</v>
      </c>
    </row>
    <row r="25" spans="1:7" ht="15.95" customHeight="1">
      <c r="A25" s="51"/>
      <c r="B25" s="25" t="s">
        <v>182</v>
      </c>
      <c r="C25" s="334">
        <v>504033</v>
      </c>
      <c r="D25" s="333">
        <v>0</v>
      </c>
      <c r="E25" s="331">
        <v>59012</v>
      </c>
      <c r="F25" s="331">
        <v>8567</v>
      </c>
      <c r="G25" s="106">
        <f t="shared" si="0"/>
        <v>445021</v>
      </c>
    </row>
    <row r="26" spans="1:7" ht="15.95" customHeight="1">
      <c r="A26" s="51"/>
      <c r="B26" s="25" t="s">
        <v>183</v>
      </c>
      <c r="C26" s="334">
        <v>145500</v>
      </c>
      <c r="D26" s="331">
        <v>22500</v>
      </c>
      <c r="E26" s="333">
        <v>0</v>
      </c>
      <c r="F26" s="333">
        <v>0</v>
      </c>
      <c r="G26" s="106">
        <f t="shared" si="0"/>
        <v>168000</v>
      </c>
    </row>
    <row r="27" spans="1:7" ht="15.95" customHeight="1">
      <c r="A27" s="687" t="s">
        <v>184</v>
      </c>
      <c r="B27" s="687"/>
      <c r="C27" s="336">
        <f>SUM(C28:C28)</f>
        <v>5407209</v>
      </c>
      <c r="D27" s="105">
        <f>SUM(D28:D28)</f>
        <v>284000</v>
      </c>
      <c r="E27" s="105">
        <f>SUM(E28:E28)</f>
        <v>379428</v>
      </c>
      <c r="F27" s="105">
        <f>SUM(F28:F28)</f>
        <v>155988</v>
      </c>
      <c r="G27" s="123">
        <f>C27+D27-E27</f>
        <v>5311781</v>
      </c>
    </row>
    <row r="28" spans="1:7" ht="15.95" customHeight="1">
      <c r="A28" s="62"/>
      <c r="B28" s="107" t="s">
        <v>185</v>
      </c>
      <c r="C28" s="337">
        <v>5407209</v>
      </c>
      <c r="D28" s="337">
        <v>284000</v>
      </c>
      <c r="E28" s="337">
        <v>379428</v>
      </c>
      <c r="F28" s="337">
        <v>155988</v>
      </c>
      <c r="G28" s="108">
        <f>C28+D28-E28</f>
        <v>5311781</v>
      </c>
    </row>
    <row r="29" spans="1:7" ht="15" customHeight="1">
      <c r="A29" s="109"/>
      <c r="B29" s="110"/>
      <c r="C29" s="89"/>
      <c r="D29" s="110"/>
      <c r="E29" s="110"/>
      <c r="F29" s="110"/>
      <c r="G29" s="80" t="s">
        <v>34</v>
      </c>
    </row>
    <row r="30" spans="1:7" ht="15" customHeight="1">
      <c r="A30" s="109"/>
      <c r="B30" s="110"/>
      <c r="C30" s="89"/>
      <c r="D30" s="110"/>
      <c r="E30" s="110"/>
      <c r="F30" s="110"/>
      <c r="G30" s="110"/>
    </row>
    <row r="31" spans="1:7" ht="15" customHeight="1">
      <c r="A31" s="14" t="s">
        <v>186</v>
      </c>
      <c r="C31" s="14"/>
      <c r="D31" s="110"/>
      <c r="F31" s="110"/>
      <c r="G31" s="102" t="s">
        <v>154</v>
      </c>
    </row>
    <row r="32" spans="1:7" ht="20.100000000000001" customHeight="1">
      <c r="A32" s="682" t="s">
        <v>187</v>
      </c>
      <c r="B32" s="682"/>
      <c r="C32" s="799" t="s">
        <v>156</v>
      </c>
      <c r="D32" s="682" t="s">
        <v>157</v>
      </c>
      <c r="E32" s="682" t="s">
        <v>158</v>
      </c>
      <c r="F32" s="682"/>
      <c r="G32" s="92" t="s">
        <v>159</v>
      </c>
    </row>
    <row r="33" spans="1:7" ht="20.100000000000001" customHeight="1">
      <c r="A33" s="682"/>
      <c r="B33" s="682"/>
      <c r="C33" s="799"/>
      <c r="D33" s="682"/>
      <c r="E33" s="103" t="s">
        <v>160</v>
      </c>
      <c r="F33" s="81" t="s">
        <v>161</v>
      </c>
      <c r="G33" s="13" t="s">
        <v>162</v>
      </c>
    </row>
    <row r="34" spans="1:7" ht="15.95" customHeight="1">
      <c r="A34" s="800" t="s">
        <v>105</v>
      </c>
      <c r="B34" s="800"/>
      <c r="C34" s="111">
        <f>C35+C48</f>
        <v>40802385</v>
      </c>
      <c r="D34" s="112">
        <f>D35+D48</f>
        <v>3245795</v>
      </c>
      <c r="E34" s="113">
        <f>E35+E48</f>
        <v>3299104</v>
      </c>
      <c r="F34" s="113">
        <f>F35+F48</f>
        <v>824588</v>
      </c>
      <c r="G34" s="126">
        <f>C34+D34-E34</f>
        <v>40749076</v>
      </c>
    </row>
    <row r="35" spans="1:7" ht="15.95" customHeight="1">
      <c r="A35" s="687" t="s">
        <v>163</v>
      </c>
      <c r="B35" s="687"/>
      <c r="C35" s="111">
        <f>SUM(C36:C47)</f>
        <v>35395176</v>
      </c>
      <c r="D35" s="112">
        <f>SUM(D36:D47)</f>
        <v>2961795</v>
      </c>
      <c r="E35" s="113">
        <f>SUM(E36:E47)</f>
        <v>2919676</v>
      </c>
      <c r="F35" s="113">
        <f>SUM(F36:F47)</f>
        <v>668600</v>
      </c>
      <c r="G35" s="127">
        <f>C35+D35-E35</f>
        <v>35437295</v>
      </c>
    </row>
    <row r="36" spans="1:7" ht="15.95" customHeight="1">
      <c r="A36" s="115"/>
      <c r="B36" s="25" t="s">
        <v>188</v>
      </c>
      <c r="C36" s="111">
        <v>2275151</v>
      </c>
      <c r="D36" s="338">
        <v>0</v>
      </c>
      <c r="E36" s="339">
        <v>220337</v>
      </c>
      <c r="F36" s="339">
        <v>48016</v>
      </c>
      <c r="G36" s="114">
        <f>C36+D36-E36</f>
        <v>2054814</v>
      </c>
    </row>
    <row r="37" spans="1:7" ht="15.95" customHeight="1">
      <c r="A37" s="115"/>
      <c r="B37" s="25" t="s">
        <v>189</v>
      </c>
      <c r="C37" s="111">
        <v>530547</v>
      </c>
      <c r="D37" s="338">
        <v>0</v>
      </c>
      <c r="E37" s="339">
        <v>28176</v>
      </c>
      <c r="F37" s="339">
        <v>8936</v>
      </c>
      <c r="G37" s="114">
        <f>C37+D37-E37</f>
        <v>502371</v>
      </c>
    </row>
    <row r="38" spans="1:7" ht="15.95" customHeight="1">
      <c r="A38" s="115"/>
      <c r="B38" s="25" t="s">
        <v>190</v>
      </c>
      <c r="C38" s="111">
        <v>1388081</v>
      </c>
      <c r="D38" s="338">
        <v>0</v>
      </c>
      <c r="E38" s="339">
        <v>285281</v>
      </c>
      <c r="F38" s="339">
        <v>18762</v>
      </c>
      <c r="G38" s="114">
        <f t="shared" ref="G38:G47" si="1">C38+D38-E38</f>
        <v>1102800</v>
      </c>
    </row>
    <row r="39" spans="1:7" ht="15.95" customHeight="1">
      <c r="A39" s="115"/>
      <c r="B39" s="25" t="s">
        <v>191</v>
      </c>
      <c r="C39" s="111">
        <v>153809</v>
      </c>
      <c r="D39" s="338">
        <v>0</v>
      </c>
      <c r="E39" s="339">
        <v>10627</v>
      </c>
      <c r="F39" s="339">
        <v>2418</v>
      </c>
      <c r="G39" s="114">
        <f t="shared" si="1"/>
        <v>143182</v>
      </c>
    </row>
    <row r="40" spans="1:7" ht="15.95" customHeight="1">
      <c r="A40" s="115"/>
      <c r="B40" s="25" t="s">
        <v>192</v>
      </c>
      <c r="C40" s="111">
        <v>12232015</v>
      </c>
      <c r="D40" s="111">
        <v>1007700</v>
      </c>
      <c r="E40" s="339">
        <v>1087416</v>
      </c>
      <c r="F40" s="339">
        <v>233821</v>
      </c>
      <c r="G40" s="114">
        <f t="shared" si="1"/>
        <v>12152299</v>
      </c>
    </row>
    <row r="41" spans="1:7" ht="15.95" customHeight="1">
      <c r="A41" s="115"/>
      <c r="B41" s="25" t="s">
        <v>193</v>
      </c>
      <c r="C41" s="111">
        <v>439755</v>
      </c>
      <c r="D41" s="338">
        <v>0</v>
      </c>
      <c r="E41" s="339">
        <v>51868</v>
      </c>
      <c r="F41" s="339">
        <v>11816</v>
      </c>
      <c r="G41" s="114">
        <f t="shared" si="1"/>
        <v>387887</v>
      </c>
    </row>
    <row r="42" spans="1:7" ht="15.95" customHeight="1">
      <c r="A42" s="115"/>
      <c r="B42" s="25" t="s">
        <v>194</v>
      </c>
      <c r="C42" s="111">
        <v>5977175</v>
      </c>
      <c r="D42" s="111">
        <v>188100</v>
      </c>
      <c r="E42" s="339">
        <v>546861</v>
      </c>
      <c r="F42" s="339">
        <v>159984</v>
      </c>
      <c r="G42" s="114">
        <f t="shared" si="1"/>
        <v>5618414</v>
      </c>
    </row>
    <row r="43" spans="1:7" ht="15.95" customHeight="1">
      <c r="A43" s="115"/>
      <c r="B43" s="25" t="s">
        <v>195</v>
      </c>
      <c r="C43" s="111">
        <v>10677166</v>
      </c>
      <c r="D43" s="111">
        <v>1765995</v>
      </c>
      <c r="E43" s="339">
        <v>459585</v>
      </c>
      <c r="F43" s="339">
        <v>160749</v>
      </c>
      <c r="G43" s="114">
        <f>C43+D43-E43</f>
        <v>11983576</v>
      </c>
    </row>
    <row r="44" spans="1:7" ht="15.95" customHeight="1">
      <c r="A44" s="115"/>
      <c r="B44" s="25" t="s">
        <v>196</v>
      </c>
      <c r="C44" s="338">
        <v>0</v>
      </c>
      <c r="D44" s="338">
        <v>0</v>
      </c>
      <c r="E44" s="340">
        <v>0</v>
      </c>
      <c r="F44" s="340">
        <v>0</v>
      </c>
      <c r="G44" s="125">
        <f t="shared" si="1"/>
        <v>0</v>
      </c>
    </row>
    <row r="45" spans="1:7" ht="15.95" customHeight="1">
      <c r="A45" s="115"/>
      <c r="B45" s="25" t="s">
        <v>177</v>
      </c>
      <c r="C45" s="111">
        <v>1486024</v>
      </c>
      <c r="D45" s="338">
        <v>0</v>
      </c>
      <c r="E45" s="339">
        <v>199590</v>
      </c>
      <c r="F45" s="339">
        <v>19316</v>
      </c>
      <c r="G45" s="114">
        <f t="shared" si="1"/>
        <v>1286434</v>
      </c>
    </row>
    <row r="46" spans="1:7" ht="15.95" customHeight="1">
      <c r="A46" s="115"/>
      <c r="B46" s="25" t="s">
        <v>178</v>
      </c>
      <c r="C46" s="111">
        <v>201697</v>
      </c>
      <c r="D46" s="338">
        <v>0</v>
      </c>
      <c r="E46" s="339">
        <v>27122</v>
      </c>
      <c r="F46" s="339">
        <v>3900</v>
      </c>
      <c r="G46" s="114">
        <f t="shared" si="1"/>
        <v>174575</v>
      </c>
    </row>
    <row r="47" spans="1:7" ht="15.95" customHeight="1">
      <c r="A47" s="115"/>
      <c r="B47" s="25" t="s">
        <v>197</v>
      </c>
      <c r="C47" s="111">
        <v>33756</v>
      </c>
      <c r="D47" s="338">
        <v>0</v>
      </c>
      <c r="E47" s="339">
        <v>2813</v>
      </c>
      <c r="F47" s="339">
        <v>882</v>
      </c>
      <c r="G47" s="114">
        <f t="shared" si="1"/>
        <v>30943</v>
      </c>
    </row>
    <row r="48" spans="1:7" ht="15.95" customHeight="1">
      <c r="A48" s="687" t="s">
        <v>184</v>
      </c>
      <c r="B48" s="687"/>
      <c r="C48" s="111">
        <f>SUM(C49:C49)</f>
        <v>5407209</v>
      </c>
      <c r="D48" s="112">
        <f>SUM(D49:D49)</f>
        <v>284000</v>
      </c>
      <c r="E48" s="113">
        <f>SUM(E49:E49)</f>
        <v>379428</v>
      </c>
      <c r="F48" s="113">
        <f>SUM(F49:F49)</f>
        <v>155988</v>
      </c>
      <c r="G48" s="127">
        <f>C48+D48-E48</f>
        <v>5311781</v>
      </c>
    </row>
    <row r="49" spans="1:7" ht="15.95" customHeight="1">
      <c r="A49" s="116"/>
      <c r="B49" s="107" t="s">
        <v>185</v>
      </c>
      <c r="C49" s="341">
        <v>5407209</v>
      </c>
      <c r="D49" s="341">
        <v>284000</v>
      </c>
      <c r="E49" s="337">
        <v>379428</v>
      </c>
      <c r="F49" s="337">
        <v>155988</v>
      </c>
      <c r="G49" s="117">
        <f>C49+D49-E49</f>
        <v>5311781</v>
      </c>
    </row>
    <row r="50" spans="1:7" ht="15" customHeight="1">
      <c r="B50" s="118"/>
      <c r="C50" s="119"/>
      <c r="D50" s="120"/>
      <c r="E50" s="120"/>
      <c r="F50" s="120"/>
      <c r="G50" s="121" t="s">
        <v>34</v>
      </c>
    </row>
  </sheetData>
  <sheetProtection selectLockedCells="1" selectUnlockedCells="1"/>
  <mergeCells count="14">
    <mergeCell ref="A34:B34"/>
    <mergeCell ref="A35:B35"/>
    <mergeCell ref="A48:B48"/>
    <mergeCell ref="C32:C33"/>
    <mergeCell ref="A32:B33"/>
    <mergeCell ref="A3:B4"/>
    <mergeCell ref="C3:C4"/>
    <mergeCell ref="E32:F32"/>
    <mergeCell ref="D32:D33"/>
    <mergeCell ref="D3:D4"/>
    <mergeCell ref="E3:F3"/>
    <mergeCell ref="A5:B5"/>
    <mergeCell ref="A6:B6"/>
    <mergeCell ref="A27:B27"/>
  </mergeCells>
  <phoneticPr fontId="45"/>
  <printOptions horizontalCentered="1"/>
  <pageMargins left="0.59055118110236227" right="0.59055118110236227" top="0.59055118110236227" bottom="0.59055118110236227" header="0.39370078740157483" footer="0.39370078740157483"/>
  <pageSetup paperSize="9" firstPageNumber="169" orientation="portrait" useFirstPageNumber="1" horizontalDpi="300" verticalDpi="300" r:id="rId1"/>
  <headerFooter alignWithMargins="0">
    <oddHeader>&amp;L&amp;"ＭＳ 明朝,標準"&amp;10財　政</oddHeader>
    <oddFooter>&amp;C&amp;"ＭＳ 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‐161‐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-172-</vt:lpstr>
      <vt:lpstr>-173-</vt:lpstr>
      <vt:lpstr>-174-</vt:lpstr>
      <vt:lpstr>-175-</vt:lpstr>
      <vt:lpstr>-176-</vt:lpstr>
      <vt:lpstr>グラフ</vt:lpstr>
      <vt:lpstr>‐161‐!Print_Area</vt:lpstr>
      <vt:lpstr>'-162-'!Print_Area</vt:lpstr>
      <vt:lpstr>'-163-'!Print_Area</vt:lpstr>
      <vt:lpstr>'-164-'!Print_Area</vt:lpstr>
      <vt:lpstr>'-165-'!Print_Area</vt:lpstr>
      <vt:lpstr>'-166-'!Print_Area</vt:lpstr>
      <vt:lpstr>'-168-'!Print_Area</vt:lpstr>
      <vt:lpstr>'-169-'!Print_Area</vt:lpstr>
      <vt:lpstr>'-170-'!Print_Area</vt:lpstr>
      <vt:lpstr>'-171-'!Print_Area</vt:lpstr>
      <vt:lpstr>'-172-'!Print_Area</vt:lpstr>
      <vt:lpstr>'-173-'!Print_Area</vt:lpstr>
      <vt:lpstr>'-174-'!Print_Area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2013-03-28T05:53:34Z</cp:lastPrinted>
  <dcterms:created xsi:type="dcterms:W3CDTF">2013-03-25T07:50:48Z</dcterms:created>
  <dcterms:modified xsi:type="dcterms:W3CDTF">2013-04-19T01:59:36Z</dcterms:modified>
</cp:coreProperties>
</file>